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b/Desktop/Sven paper/DLR scenario data for Teske et al 2019/"/>
    </mc:Choice>
  </mc:AlternateContent>
  <xr:revisionPtr revIDLastSave="0" documentId="13_ncr:1_{A60F3122-2009-A34E-92C5-E5E254B001E7}" xr6:coauthVersionLast="45" xr6:coauthVersionMax="45" xr10:uidLastSave="{00000000-0000-0000-0000-000000000000}"/>
  <bookViews>
    <workbookView xWindow="360" yWindow="460" windowWidth="30720" windowHeight="17420" activeTab="1" xr2:uid="{00000000-000D-0000-FFFF-FFFF00000000}"/>
  </bookViews>
  <sheets>
    <sheet name="READ ME" sheetId="37" r:id="rId1"/>
    <sheet name="Final energy demand 1.5C" sheetId="34" r:id="rId2"/>
    <sheet name="Electricity generation 1.5C" sheetId="28" r:id="rId3"/>
    <sheet name="Standard Report" sheetId="38" r:id="rId4"/>
    <sheet name="Electricity demand 1.5C" sheetId="29" r:id="rId5"/>
    <sheet name="Installed capacity 1.5C" sheetId="30" r:id="rId6"/>
    <sheet name="Primary energy demand 1.5C" sheetId="33" r:id="rId7"/>
    <sheet name="Heat supply 1.5C" sheetId="32" r:id="rId8"/>
    <sheet name="Transport 1.5C" sheetId="35" r:id="rId9"/>
    <sheet name="CO2-emissions 1.5C" sheetId="36" r:id="rId10"/>
    <sheet name="Electricity generation 5C" sheetId="1" r:id="rId11"/>
    <sheet name="Electricity demand 5C" sheetId="2" r:id="rId12"/>
    <sheet name="Installed capacity 5C" sheetId="3" r:id="rId13"/>
    <sheet name="Heat supply 5C" sheetId="5" r:id="rId14"/>
    <sheet name="Primary energy demand 5C" sheetId="6" r:id="rId15"/>
    <sheet name="Final energy demand 5C" sheetId="7" r:id="rId16"/>
    <sheet name="Transport 5C" sheetId="8" r:id="rId17"/>
    <sheet name="CO2-emissions 5C" sheetId="9" r:id="rId18"/>
    <sheet name="Electricity generation 2C" sheetId="10" r:id="rId19"/>
    <sheet name="Electricity demand 2C" sheetId="11" r:id="rId20"/>
    <sheet name="Installed capacity 2C" sheetId="12" r:id="rId21"/>
    <sheet name="Heat supply 2C" sheetId="14" r:id="rId22"/>
    <sheet name="Primary energy demand 2C" sheetId="15" r:id="rId23"/>
    <sheet name="Final energy demand 2C" sheetId="16" r:id="rId24"/>
    <sheet name="Transport 2C" sheetId="17" r:id="rId25"/>
    <sheet name="CO2-emissions 2C" sheetId="18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Print_Area" localSheetId="9">'CO2-emissions 1.5C'!$B$1:$M$55</definedName>
    <definedName name="_xlnm.Print_Area" localSheetId="25">'CO2-emissions 2C'!$B$1:$M$54</definedName>
    <definedName name="_xlnm.Print_Area" localSheetId="17">'CO2-emissions 5C'!$B$1:$M$53</definedName>
    <definedName name="_xlnm.Print_Area" localSheetId="4">'Electricity demand 1.5C'!$B$1:$M$24</definedName>
    <definedName name="_xlnm.Print_Area" localSheetId="19">'Electricity demand 2C'!$B$1:$M$23</definedName>
    <definedName name="_xlnm.Print_Area" localSheetId="11">'Electricity demand 5C'!$B$1:$M$24</definedName>
    <definedName name="_xlnm.Print_Area" localSheetId="2">'Electricity generation 1.5C'!$B$1:$M$68</definedName>
    <definedName name="_xlnm.Print_Area" localSheetId="18">'Electricity generation 2C'!$B$1:$M$68</definedName>
    <definedName name="_xlnm.Print_Area" localSheetId="10">'Electricity generation 5C'!$B$1:$M$65</definedName>
    <definedName name="_xlnm.Print_Area" localSheetId="1">'Final energy demand 1.5C'!$B$1:$M$58</definedName>
    <definedName name="_xlnm.Print_Area" localSheetId="23">'Final energy demand 2C'!$B$1:$M$58</definedName>
    <definedName name="_xlnm.Print_Area" localSheetId="15">'Final energy demand 5C'!$B$1:$M$58</definedName>
    <definedName name="_xlnm.Print_Area" localSheetId="7">'Heat supply 1.5C'!$B$1:$M$47</definedName>
    <definedName name="_xlnm.Print_Area" localSheetId="21">'Heat supply 2C'!$B$1:$M$47</definedName>
    <definedName name="_xlnm.Print_Area" localSheetId="13">'Heat supply 5C'!$B$1:$M$45</definedName>
    <definedName name="_xlnm.Print_Area" localSheetId="5">'Installed capacity 1.5C'!$B$1:$M$37</definedName>
    <definedName name="_xlnm.Print_Area" localSheetId="20">'Installed capacity 2C'!$B$1:$M$37</definedName>
    <definedName name="_xlnm.Print_Area" localSheetId="12">'Installed capacity 5C'!$B$1:$M$35</definedName>
    <definedName name="_xlnm.Print_Area" localSheetId="6">'Primary energy demand 1.5C'!$B$1:$M$29</definedName>
    <definedName name="_xlnm.Print_Area" localSheetId="22">'Primary energy demand 2C'!$B$1:$M$29</definedName>
    <definedName name="_xlnm.Print_Area" localSheetId="14">'Primary energy demand 5C'!$B$1:$M$28</definedName>
    <definedName name="_xlnm.Print_Area" localSheetId="8">'Transport 1.5C'!$A$1:$M$46</definedName>
    <definedName name="_xlnm.Print_Area" localSheetId="24">'Transport 2C'!$A$1:$M$46</definedName>
    <definedName name="_xlnm.Print_Area" localSheetId="16">'Transport 5C'!$A$1:$M$46</definedName>
    <definedName name="schalter_name">[1]Sensitivitätsanalyse!$A$18:$A$19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34" l="1"/>
  <c r="F61" i="34"/>
  <c r="G61" i="34"/>
  <c r="H61" i="34"/>
  <c r="I61" i="34"/>
  <c r="J61" i="34"/>
  <c r="K61" i="34"/>
  <c r="L61" i="34"/>
  <c r="E76" i="34"/>
  <c r="F76" i="34"/>
  <c r="G76" i="34"/>
  <c r="H76" i="34"/>
  <c r="I76" i="34"/>
  <c r="J76" i="34"/>
  <c r="K76" i="34"/>
  <c r="L76" i="34"/>
  <c r="E77" i="34"/>
  <c r="F77" i="34"/>
  <c r="G77" i="34"/>
  <c r="H77" i="34"/>
  <c r="I77" i="34"/>
  <c r="J77" i="34"/>
  <c r="K77" i="34"/>
  <c r="L77" i="34"/>
  <c r="E78" i="34"/>
  <c r="F78" i="34"/>
  <c r="G78" i="34"/>
  <c r="H78" i="34"/>
  <c r="I78" i="34"/>
  <c r="J78" i="34"/>
  <c r="K78" i="34"/>
  <c r="L78" i="34"/>
  <c r="E79" i="34"/>
  <c r="F79" i="34"/>
  <c r="G79" i="34"/>
  <c r="H79" i="34"/>
  <c r="I79" i="34"/>
  <c r="J79" i="34"/>
  <c r="K79" i="34"/>
  <c r="L79" i="34"/>
  <c r="E81" i="34"/>
  <c r="F81" i="34"/>
  <c r="G81" i="34"/>
  <c r="H81" i="34"/>
  <c r="I81" i="34"/>
  <c r="J81" i="34"/>
  <c r="K81" i="34"/>
  <c r="L81" i="34"/>
  <c r="E82" i="34"/>
  <c r="E110" i="34" s="1"/>
  <c r="F82" i="34"/>
  <c r="G82" i="34"/>
  <c r="H82" i="34"/>
  <c r="I82" i="34"/>
  <c r="J82" i="34"/>
  <c r="K82" i="34"/>
  <c r="L82" i="34"/>
  <c r="E83" i="34"/>
  <c r="F83" i="34"/>
  <c r="G83" i="34"/>
  <c r="H83" i="34"/>
  <c r="I83" i="34"/>
  <c r="J83" i="34"/>
  <c r="K83" i="34"/>
  <c r="L83" i="34"/>
  <c r="E84" i="34"/>
  <c r="F84" i="34"/>
  <c r="G84" i="34"/>
  <c r="H84" i="34"/>
  <c r="I84" i="34"/>
  <c r="J84" i="34"/>
  <c r="K84" i="34"/>
  <c r="L84" i="34"/>
  <c r="E85" i="34"/>
  <c r="F85" i="34"/>
  <c r="G85" i="34"/>
  <c r="H85" i="34"/>
  <c r="I85" i="34"/>
  <c r="J85" i="34"/>
  <c r="K85" i="34"/>
  <c r="L85" i="34"/>
  <c r="E87" i="34"/>
  <c r="F87" i="34"/>
  <c r="G87" i="34"/>
  <c r="H87" i="34"/>
  <c r="I87" i="34"/>
  <c r="J87" i="34"/>
  <c r="K87" i="34"/>
  <c r="L87" i="34"/>
  <c r="E88" i="34"/>
  <c r="F88" i="34"/>
  <c r="G88" i="34"/>
  <c r="H88" i="34"/>
  <c r="I88" i="34"/>
  <c r="J88" i="34"/>
  <c r="K88" i="34"/>
  <c r="L88" i="34"/>
  <c r="E89" i="34"/>
  <c r="F89" i="34"/>
  <c r="G89" i="34"/>
  <c r="H89" i="34"/>
  <c r="I89" i="34"/>
  <c r="J89" i="34"/>
  <c r="K89" i="34"/>
  <c r="L89" i="34"/>
  <c r="L75" i="34" l="1"/>
  <c r="J75" i="34"/>
  <c r="I75" i="34"/>
  <c r="H75" i="34"/>
  <c r="G75" i="34"/>
  <c r="F75" i="34"/>
  <c r="E75" i="34"/>
  <c r="K75" i="34"/>
  <c r="L60" i="34"/>
  <c r="X23" i="34" s="1"/>
  <c r="K60" i="34"/>
  <c r="W23" i="34" s="1"/>
  <c r="J60" i="34"/>
  <c r="V23" i="34" s="1"/>
  <c r="I60" i="34"/>
  <c r="U23" i="34" s="1"/>
  <c r="H60" i="34"/>
  <c r="T23" i="34" s="1"/>
  <c r="G60" i="34"/>
  <c r="S23" i="34" s="1"/>
  <c r="F60" i="34"/>
  <c r="R23" i="34" s="1"/>
  <c r="E60" i="34"/>
  <c r="Q23" i="34" s="1"/>
  <c r="L118" i="34" l="1"/>
  <c r="K118" i="34"/>
  <c r="J118" i="34"/>
  <c r="I118" i="34"/>
  <c r="H118" i="34"/>
  <c r="G118" i="34"/>
  <c r="F118" i="34"/>
  <c r="L117" i="34"/>
  <c r="K117" i="34"/>
  <c r="J117" i="34"/>
  <c r="I117" i="34"/>
  <c r="H117" i="34"/>
  <c r="G117" i="34"/>
  <c r="F117" i="34"/>
  <c r="L116" i="34"/>
  <c r="L115" i="34" s="1"/>
  <c r="K116" i="34"/>
  <c r="K115" i="34" s="1"/>
  <c r="J116" i="34"/>
  <c r="I116" i="34"/>
  <c r="H116" i="34"/>
  <c r="G116" i="34"/>
  <c r="F116" i="34"/>
  <c r="E118" i="34"/>
  <c r="E117" i="34"/>
  <c r="E116" i="34"/>
  <c r="E115" i="34" s="1"/>
  <c r="L113" i="34"/>
  <c r="K113" i="34"/>
  <c r="J113" i="34"/>
  <c r="I113" i="34"/>
  <c r="H113" i="34"/>
  <c r="G113" i="34"/>
  <c r="F113" i="34"/>
  <c r="L112" i="34"/>
  <c r="K112" i="34"/>
  <c r="J112" i="34"/>
  <c r="I112" i="34"/>
  <c r="H112" i="34"/>
  <c r="G112" i="34"/>
  <c r="F112" i="34"/>
  <c r="L111" i="34"/>
  <c r="K111" i="34"/>
  <c r="J111" i="34"/>
  <c r="I111" i="34"/>
  <c r="H111" i="34"/>
  <c r="G111" i="34"/>
  <c r="F111" i="34"/>
  <c r="L110" i="34"/>
  <c r="K110" i="34"/>
  <c r="J110" i="34"/>
  <c r="I110" i="34"/>
  <c r="H110" i="34"/>
  <c r="G110" i="34"/>
  <c r="F110" i="34"/>
  <c r="L109" i="34"/>
  <c r="K109" i="34"/>
  <c r="J109" i="34"/>
  <c r="I109" i="34"/>
  <c r="H109" i="34"/>
  <c r="G109" i="34"/>
  <c r="F109" i="34"/>
  <c r="E113" i="34"/>
  <c r="E112" i="34"/>
  <c r="E111" i="34"/>
  <c r="E109" i="34"/>
  <c r="E108" i="34" s="1"/>
  <c r="L106" i="34"/>
  <c r="K106" i="34"/>
  <c r="J106" i="34"/>
  <c r="I106" i="34"/>
  <c r="H106" i="34"/>
  <c r="G106" i="34"/>
  <c r="F106" i="34"/>
  <c r="L105" i="34"/>
  <c r="K105" i="34"/>
  <c r="J105" i="34"/>
  <c r="I105" i="34"/>
  <c r="H105" i="34"/>
  <c r="G105" i="34"/>
  <c r="F105" i="34"/>
  <c r="L104" i="34"/>
  <c r="K104" i="34"/>
  <c r="J104" i="34"/>
  <c r="I104" i="34"/>
  <c r="H104" i="34"/>
  <c r="G104" i="34"/>
  <c r="F104" i="34"/>
  <c r="L103" i="34"/>
  <c r="K103" i="34"/>
  <c r="J103" i="34"/>
  <c r="I103" i="34"/>
  <c r="H103" i="34"/>
  <c r="G103" i="34"/>
  <c r="F103" i="34"/>
  <c r="L102" i="34"/>
  <c r="K102" i="34"/>
  <c r="J102" i="34"/>
  <c r="I102" i="34"/>
  <c r="H102" i="34"/>
  <c r="G102" i="34"/>
  <c r="F102" i="34"/>
  <c r="L101" i="34"/>
  <c r="K101" i="34"/>
  <c r="J101" i="34"/>
  <c r="I101" i="34"/>
  <c r="H101" i="34"/>
  <c r="G101" i="34"/>
  <c r="F101" i="34"/>
  <c r="L100" i="34"/>
  <c r="K100" i="34"/>
  <c r="J100" i="34"/>
  <c r="I100" i="34"/>
  <c r="H100" i="34"/>
  <c r="G100" i="34"/>
  <c r="F100" i="34"/>
  <c r="L99" i="34"/>
  <c r="K99" i="34"/>
  <c r="J99" i="34"/>
  <c r="I99" i="34"/>
  <c r="H99" i="34"/>
  <c r="G99" i="34"/>
  <c r="F99" i="34"/>
  <c r="E106" i="34"/>
  <c r="E105" i="34"/>
  <c r="E104" i="34"/>
  <c r="E103" i="34"/>
  <c r="E102" i="34"/>
  <c r="E101" i="34"/>
  <c r="E100" i="34"/>
  <c r="E99" i="34"/>
  <c r="E98" i="34"/>
  <c r="L98" i="34"/>
  <c r="K98" i="34"/>
  <c r="J98" i="34"/>
  <c r="I98" i="34"/>
  <c r="H98" i="34"/>
  <c r="G98" i="34"/>
  <c r="F98" i="34"/>
  <c r="L95" i="34"/>
  <c r="K95" i="34"/>
  <c r="J95" i="34"/>
  <c r="I95" i="34"/>
  <c r="H95" i="34"/>
  <c r="G95" i="34"/>
  <c r="F95" i="34"/>
  <c r="L94" i="34"/>
  <c r="K94" i="34"/>
  <c r="J94" i="34"/>
  <c r="I94" i="34"/>
  <c r="H94" i="34"/>
  <c r="G94" i="34"/>
  <c r="F94" i="34"/>
  <c r="L93" i="34"/>
  <c r="K93" i="34"/>
  <c r="J93" i="34"/>
  <c r="I93" i="34"/>
  <c r="H93" i="34"/>
  <c r="G93" i="34"/>
  <c r="F93" i="34"/>
  <c r="E95" i="34"/>
  <c r="E94" i="34"/>
  <c r="E93" i="34"/>
  <c r="E92" i="34" s="1"/>
  <c r="D12" i="34"/>
  <c r="D22" i="34"/>
  <c r="D36" i="34"/>
  <c r="L77" i="28"/>
  <c r="L76" i="28"/>
  <c r="L75" i="28"/>
  <c r="L74" i="28"/>
  <c r="L73" i="28"/>
  <c r="L72" i="28"/>
  <c r="L71" i="28"/>
  <c r="L70" i="28"/>
  <c r="L69" i="28"/>
  <c r="K77" i="28"/>
  <c r="K76" i="28"/>
  <c r="K75" i="28"/>
  <c r="K74" i="28"/>
  <c r="K73" i="28"/>
  <c r="K72" i="28"/>
  <c r="K71" i="28"/>
  <c r="K70" i="28"/>
  <c r="K69" i="28"/>
  <c r="J77" i="28"/>
  <c r="J76" i="28"/>
  <c r="J75" i="28"/>
  <c r="J74" i="28"/>
  <c r="J73" i="28"/>
  <c r="J72" i="28"/>
  <c r="J71" i="28"/>
  <c r="J70" i="28"/>
  <c r="J69" i="28"/>
  <c r="I77" i="28"/>
  <c r="I76" i="28"/>
  <c r="I75" i="28"/>
  <c r="I74" i="28"/>
  <c r="I73" i="28"/>
  <c r="I72" i="28"/>
  <c r="I71" i="28"/>
  <c r="I70" i="28"/>
  <c r="I69" i="28"/>
  <c r="H77" i="28"/>
  <c r="H76" i="28"/>
  <c r="H75" i="28"/>
  <c r="H74" i="28"/>
  <c r="H73" i="28"/>
  <c r="H72" i="28"/>
  <c r="H71" i="28"/>
  <c r="H70" i="28"/>
  <c r="H69" i="28"/>
  <c r="G77" i="28"/>
  <c r="G76" i="28"/>
  <c r="G75" i="28"/>
  <c r="G74" i="28"/>
  <c r="G73" i="28"/>
  <c r="G72" i="28"/>
  <c r="G71" i="28"/>
  <c r="G70" i="28"/>
  <c r="G69" i="28"/>
  <c r="F77" i="28"/>
  <c r="F76" i="28"/>
  <c r="F75" i="28"/>
  <c r="F74" i="28"/>
  <c r="F73" i="28"/>
  <c r="F72" i="28"/>
  <c r="F71" i="28"/>
  <c r="F70" i="28"/>
  <c r="F69" i="28"/>
  <c r="E69" i="28"/>
  <c r="E77" i="28"/>
  <c r="E76" i="28"/>
  <c r="E75" i="28"/>
  <c r="E74" i="28"/>
  <c r="E73" i="28"/>
  <c r="E72" i="28"/>
  <c r="E71" i="28"/>
  <c r="E70" i="28"/>
  <c r="L93" i="28"/>
  <c r="K93" i="28"/>
  <c r="J93" i="28"/>
  <c r="I93" i="28"/>
  <c r="H93" i="28"/>
  <c r="G93" i="28"/>
  <c r="F93" i="28"/>
  <c r="E93" i="28"/>
  <c r="L92" i="28"/>
  <c r="K92" i="28"/>
  <c r="J92" i="28"/>
  <c r="I92" i="28"/>
  <c r="H92" i="28"/>
  <c r="G92" i="28"/>
  <c r="F92" i="28"/>
  <c r="E92" i="28"/>
  <c r="L91" i="28"/>
  <c r="K91" i="28"/>
  <c r="J91" i="28"/>
  <c r="I91" i="28"/>
  <c r="H91" i="28"/>
  <c r="G91" i="28"/>
  <c r="F91" i="28"/>
  <c r="E91" i="28"/>
  <c r="L90" i="28"/>
  <c r="K90" i="28"/>
  <c r="J90" i="28"/>
  <c r="I90" i="28"/>
  <c r="H90" i="28"/>
  <c r="G90" i="28"/>
  <c r="F90" i="28"/>
  <c r="E90" i="28"/>
  <c r="L89" i="28"/>
  <c r="K89" i="28"/>
  <c r="J89" i="28"/>
  <c r="I89" i="28"/>
  <c r="H89" i="28"/>
  <c r="G89" i="28"/>
  <c r="F89" i="28"/>
  <c r="E89" i="28"/>
  <c r="L88" i="28"/>
  <c r="K88" i="28"/>
  <c r="J88" i="28"/>
  <c r="I88" i="28"/>
  <c r="H88" i="28"/>
  <c r="G88" i="28"/>
  <c r="F88" i="28"/>
  <c r="E88" i="28"/>
  <c r="L87" i="28"/>
  <c r="K87" i="28"/>
  <c r="J87" i="28"/>
  <c r="I87" i="28"/>
  <c r="H87" i="28"/>
  <c r="G87" i="28"/>
  <c r="F87" i="28"/>
  <c r="E87" i="28"/>
  <c r="L86" i="28"/>
  <c r="K86" i="28"/>
  <c r="J86" i="28"/>
  <c r="I86" i="28"/>
  <c r="H86" i="28"/>
  <c r="G86" i="28"/>
  <c r="F86" i="28"/>
  <c r="E86" i="28"/>
  <c r="L84" i="28"/>
  <c r="K84" i="28"/>
  <c r="J84" i="28"/>
  <c r="I84" i="28"/>
  <c r="H84" i="28"/>
  <c r="G84" i="28"/>
  <c r="F84" i="28"/>
  <c r="E84" i="28"/>
  <c r="L83" i="28"/>
  <c r="K83" i="28"/>
  <c r="J83" i="28"/>
  <c r="I83" i="28"/>
  <c r="H83" i="28"/>
  <c r="G83" i="28"/>
  <c r="F83" i="28"/>
  <c r="E83" i="28"/>
  <c r="L82" i="28"/>
  <c r="K82" i="28"/>
  <c r="J82" i="28"/>
  <c r="I82" i="28"/>
  <c r="H82" i="28"/>
  <c r="G82" i="28"/>
  <c r="F82" i="28"/>
  <c r="E82" i="28"/>
  <c r="L81" i="28"/>
  <c r="K81" i="28"/>
  <c r="J81" i="28"/>
  <c r="I81" i="28"/>
  <c r="H81" i="28"/>
  <c r="G81" i="28"/>
  <c r="F81" i="28"/>
  <c r="E81" i="28"/>
  <c r="N19" i="34"/>
  <c r="N18" i="34"/>
  <c r="N33" i="34"/>
  <c r="N32" i="34"/>
  <c r="N47" i="34"/>
  <c r="N46" i="34"/>
  <c r="F115" i="34" l="1"/>
  <c r="G115" i="34"/>
  <c r="H115" i="34"/>
  <c r="I115" i="34"/>
  <c r="J115" i="34"/>
  <c r="J108" i="34"/>
  <c r="H97" i="34"/>
  <c r="K108" i="34"/>
  <c r="G92" i="34"/>
  <c r="H92" i="34"/>
  <c r="I92" i="34"/>
  <c r="K92" i="34"/>
  <c r="F92" i="34"/>
  <c r="F108" i="34"/>
  <c r="K97" i="34"/>
  <c r="J92" i="34"/>
  <c r="F97" i="34"/>
  <c r="I108" i="34"/>
  <c r="L108" i="34"/>
  <c r="M112" i="34" s="1"/>
  <c r="J97" i="34"/>
  <c r="L97" i="34"/>
  <c r="G108" i="34"/>
  <c r="H108" i="34"/>
  <c r="G97" i="34"/>
  <c r="I97" i="34"/>
  <c r="E97" i="34"/>
  <c r="E91" i="34" s="1"/>
  <c r="V47" i="38"/>
  <c r="Q4" i="34"/>
  <c r="Q6" i="34" s="1"/>
  <c r="Q30" i="34" s="1"/>
  <c r="Q17" i="34"/>
  <c r="Q16" i="34"/>
  <c r="Q11" i="34"/>
  <c r="Q10" i="34"/>
  <c r="M118" i="34" l="1"/>
  <c r="M102" i="34"/>
  <c r="L91" i="34"/>
  <c r="J91" i="34"/>
  <c r="F91" i="34"/>
  <c r="M113" i="34"/>
  <c r="M109" i="34"/>
  <c r="M111" i="34"/>
  <c r="K91" i="34"/>
  <c r="M110" i="34"/>
  <c r="I91" i="34"/>
  <c r="M117" i="34"/>
  <c r="H91" i="34"/>
  <c r="G91" i="34"/>
  <c r="M99" i="34"/>
  <c r="M104" i="34"/>
  <c r="M105" i="34"/>
  <c r="M100" i="34"/>
  <c r="M103" i="34"/>
  <c r="M106" i="34"/>
  <c r="M101" i="34"/>
  <c r="Q7" i="34"/>
  <c r="Q12" i="34"/>
  <c r="Q31" i="34" s="1"/>
  <c r="Q22" i="34"/>
  <c r="Q8" i="34"/>
  <c r="Q18" i="34"/>
  <c r="Q19" i="34" s="1"/>
  <c r="X10" i="34"/>
  <c r="V10" i="34"/>
  <c r="T10" i="34"/>
  <c r="Q20" i="34" l="1"/>
  <c r="N108" i="34"/>
  <c r="N97" i="34"/>
  <c r="Q24" i="34"/>
  <c r="Q26" i="34" s="1"/>
  <c r="Q29" i="34" s="1"/>
  <c r="Q14" i="34"/>
  <c r="Q13" i="34"/>
  <c r="Q32" i="34"/>
  <c r="W17" i="34"/>
  <c r="U17" i="34"/>
  <c r="S17" i="34"/>
  <c r="W16" i="34"/>
  <c r="U16" i="34"/>
  <c r="S16" i="34"/>
  <c r="S18" i="34" s="1"/>
  <c r="U10" i="34"/>
  <c r="U12" i="34" s="1"/>
  <c r="U13" i="34" s="1"/>
  <c r="W11" i="34"/>
  <c r="U11" i="34"/>
  <c r="T11" i="34"/>
  <c r="S11" i="34"/>
  <c r="W10" i="34"/>
  <c r="S10" i="34"/>
  <c r="S12" i="34" s="1"/>
  <c r="W4" i="34"/>
  <c r="U4" i="34"/>
  <c r="S4" i="34"/>
  <c r="Q15" i="34"/>
  <c r="Q25" i="34" l="1"/>
  <c r="U14" i="34"/>
  <c r="U15" i="34" s="1"/>
  <c r="S6" i="34"/>
  <c r="S8" i="34" s="1"/>
  <c r="U6" i="34"/>
  <c r="U7" i="34" s="1"/>
  <c r="Q9" i="34"/>
  <c r="Q21" i="34"/>
  <c r="Q27" i="34"/>
  <c r="W6" i="34"/>
  <c r="W7" i="34" s="1"/>
  <c r="U8" i="34"/>
  <c r="S22" i="34"/>
  <c r="S13" i="34"/>
  <c r="S14" i="34"/>
  <c r="S19" i="34"/>
  <c r="S20" i="34"/>
  <c r="U22" i="34"/>
  <c r="S31" i="34"/>
  <c r="S32" i="34"/>
  <c r="U18" i="34"/>
  <c r="U19" i="34" s="1"/>
  <c r="U31" i="34"/>
  <c r="W18" i="34"/>
  <c r="W32" i="34" s="1"/>
  <c r="W22" i="34"/>
  <c r="W12" i="34"/>
  <c r="W31" i="34" s="1"/>
  <c r="AQ33" i="34"/>
  <c r="AQ19" i="34"/>
  <c r="AQ13" i="34"/>
  <c r="AO33" i="34"/>
  <c r="AO19" i="34"/>
  <c r="AO13" i="34"/>
  <c r="AM33" i="34"/>
  <c r="AM19" i="34"/>
  <c r="AM13" i="34"/>
  <c r="AK2" i="34"/>
  <c r="AK19" i="34"/>
  <c r="AK13" i="34"/>
  <c r="AK33" i="34"/>
  <c r="AQ7" i="34"/>
  <c r="W8" i="34" l="1"/>
  <c r="W9" i="34"/>
  <c r="U9" i="34"/>
  <c r="S15" i="34"/>
  <c r="S21" i="34"/>
  <c r="S24" i="34"/>
  <c r="S30" i="34"/>
  <c r="S7" i="34"/>
  <c r="S9" i="34" s="1"/>
  <c r="U30" i="34"/>
  <c r="W30" i="34"/>
  <c r="W13" i="34"/>
  <c r="W14" i="34"/>
  <c r="W24" i="34"/>
  <c r="W26" i="34" s="1"/>
  <c r="W29" i="34" s="1"/>
  <c r="U20" i="34"/>
  <c r="U21" i="34" s="1"/>
  <c r="U24" i="34"/>
  <c r="U25" i="34" s="1"/>
  <c r="W19" i="34"/>
  <c r="W20" i="34"/>
  <c r="U32" i="34"/>
  <c r="U26" i="34" l="1"/>
  <c r="U29" i="34" s="1"/>
  <c r="W15" i="34"/>
  <c r="S25" i="34"/>
  <c r="S26" i="34"/>
  <c r="S29" i="34" s="1"/>
  <c r="W21" i="34"/>
  <c r="W25" i="34"/>
  <c r="W27" i="34" s="1"/>
  <c r="T17" i="34"/>
  <c r="X17" i="34"/>
  <c r="V17" i="34"/>
  <c r="R17" i="34"/>
  <c r="X11" i="34"/>
  <c r="V11" i="34"/>
  <c r="R11" i="34"/>
  <c r="R10" i="34"/>
  <c r="V4" i="34"/>
  <c r="E47" i="32"/>
  <c r="R4" i="34"/>
  <c r="U27" i="34" l="1"/>
  <c r="S27" i="34"/>
  <c r="V78" i="38"/>
  <c r="U78" i="38"/>
  <c r="T78" i="38"/>
  <c r="S78" i="38"/>
  <c r="R78" i="38"/>
  <c r="Q78" i="38"/>
  <c r="P78" i="38"/>
  <c r="O78" i="38"/>
  <c r="N78" i="38"/>
  <c r="M78" i="38"/>
  <c r="L78" i="38"/>
  <c r="K78" i="38"/>
  <c r="J78" i="38"/>
  <c r="V77" i="38"/>
  <c r="U77" i="38"/>
  <c r="T77" i="38"/>
  <c r="S77" i="38"/>
  <c r="R77" i="38"/>
  <c r="Q77" i="38"/>
  <c r="P77" i="38"/>
  <c r="O77" i="38"/>
  <c r="N77" i="38"/>
  <c r="M77" i="38"/>
  <c r="L77" i="38"/>
  <c r="K77" i="38"/>
  <c r="J77" i="38"/>
  <c r="V76" i="38"/>
  <c r="U76" i="38"/>
  <c r="T76" i="38"/>
  <c r="S76" i="38"/>
  <c r="R76" i="38"/>
  <c r="Q76" i="38"/>
  <c r="P76" i="38"/>
  <c r="O76" i="38"/>
  <c r="N76" i="38"/>
  <c r="M76" i="38"/>
  <c r="L76" i="38"/>
  <c r="K76" i="38"/>
  <c r="J76" i="38"/>
  <c r="V75" i="38"/>
  <c r="U75" i="38"/>
  <c r="T75" i="38"/>
  <c r="S75" i="38"/>
  <c r="R75" i="38"/>
  <c r="Q75" i="38"/>
  <c r="P75" i="38"/>
  <c r="O75" i="38"/>
  <c r="N75" i="38"/>
  <c r="M75" i="38"/>
  <c r="L75" i="38"/>
  <c r="K75" i="38"/>
  <c r="J75" i="38"/>
  <c r="K71" i="38"/>
  <c r="J71" i="38"/>
  <c r="L57" i="38"/>
  <c r="K57" i="38"/>
  <c r="J57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V44" i="38"/>
  <c r="U44" i="38"/>
  <c r="T44" i="38"/>
  <c r="S44" i="38"/>
  <c r="R44" i="38"/>
  <c r="Q44" i="38"/>
  <c r="P44" i="38"/>
  <c r="O44" i="38"/>
  <c r="N44" i="38"/>
  <c r="M44" i="38"/>
  <c r="L44" i="38"/>
  <c r="K44" i="38"/>
  <c r="J44" i="38"/>
  <c r="V43" i="38"/>
  <c r="U43" i="38"/>
  <c r="T43" i="38"/>
  <c r="S43" i="38"/>
  <c r="R43" i="38"/>
  <c r="Q43" i="38"/>
  <c r="P43" i="38"/>
  <c r="O43" i="38"/>
  <c r="N43" i="38"/>
  <c r="M43" i="38"/>
  <c r="L43" i="38"/>
  <c r="K43" i="38"/>
  <c r="J43" i="38"/>
  <c r="V42" i="38"/>
  <c r="U42" i="38"/>
  <c r="T42" i="38"/>
  <c r="S42" i="38"/>
  <c r="R42" i="38"/>
  <c r="Q42" i="38"/>
  <c r="P42" i="38"/>
  <c r="O42" i="38"/>
  <c r="N42" i="38"/>
  <c r="M42" i="38"/>
  <c r="L42" i="38"/>
  <c r="K42" i="38"/>
  <c r="J42" i="38"/>
  <c r="V41" i="38"/>
  <c r="W41" i="38" s="1"/>
  <c r="U41" i="38"/>
  <c r="U57" i="38" s="1"/>
  <c r="T41" i="38"/>
  <c r="T57" i="38" s="1"/>
  <c r="S41" i="38"/>
  <c r="S57" i="38" s="1"/>
  <c r="R41" i="38"/>
  <c r="R57" i="38" s="1"/>
  <c r="Q41" i="38"/>
  <c r="Q57" i="38" s="1"/>
  <c r="P41" i="38"/>
  <c r="P57" i="38" s="1"/>
  <c r="O41" i="38"/>
  <c r="O57" i="38" s="1"/>
  <c r="N41" i="38"/>
  <c r="N57" i="38" s="1"/>
  <c r="M41" i="38"/>
  <c r="M57" i="38" s="1"/>
  <c r="L41" i="38"/>
  <c r="K41" i="38"/>
  <c r="J41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V37" i="38"/>
  <c r="U37" i="38"/>
  <c r="T37" i="38"/>
  <c r="S37" i="38"/>
  <c r="R37" i="38"/>
  <c r="Q37" i="38"/>
  <c r="P37" i="38"/>
  <c r="O37" i="38"/>
  <c r="N37" i="38"/>
  <c r="M37" i="38"/>
  <c r="L37" i="38"/>
  <c r="K37" i="38"/>
  <c r="J37" i="38"/>
  <c r="V36" i="38"/>
  <c r="V71" i="38" s="1"/>
  <c r="U36" i="38"/>
  <c r="U71" i="38" s="1"/>
  <c r="T36" i="38"/>
  <c r="T71" i="38" s="1"/>
  <c r="S36" i="38"/>
  <c r="S71" i="38" s="1"/>
  <c r="R36" i="38"/>
  <c r="R71" i="38" s="1"/>
  <c r="Q36" i="38"/>
  <c r="Q71" i="38" s="1"/>
  <c r="P36" i="38"/>
  <c r="P71" i="38" s="1"/>
  <c r="O36" i="38"/>
  <c r="O71" i="38" s="1"/>
  <c r="N36" i="38"/>
  <c r="N71" i="38" s="1"/>
  <c r="M36" i="38"/>
  <c r="M71" i="38" s="1"/>
  <c r="L36" i="38"/>
  <c r="L71" i="38" s="1"/>
  <c r="K36" i="38"/>
  <c r="J36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V34" i="38"/>
  <c r="U34" i="38"/>
  <c r="T34" i="38"/>
  <c r="S34" i="38"/>
  <c r="R34" i="38"/>
  <c r="Q34" i="38"/>
  <c r="P34" i="38"/>
  <c r="O34" i="38"/>
  <c r="N34" i="38"/>
  <c r="M34" i="38"/>
  <c r="L34" i="38"/>
  <c r="K34" i="38"/>
  <c r="J34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V32" i="38"/>
  <c r="U32" i="38"/>
  <c r="T32" i="38"/>
  <c r="S32" i="38"/>
  <c r="R32" i="38"/>
  <c r="Q32" i="38"/>
  <c r="P32" i="38"/>
  <c r="O32" i="38"/>
  <c r="N32" i="38"/>
  <c r="M32" i="38"/>
  <c r="L32" i="38"/>
  <c r="K32" i="38"/>
  <c r="J32" i="38"/>
  <c r="V31" i="38"/>
  <c r="U31" i="38"/>
  <c r="T31" i="38"/>
  <c r="S31" i="38"/>
  <c r="R31" i="38"/>
  <c r="Q31" i="38"/>
  <c r="P31" i="38"/>
  <c r="O31" i="38"/>
  <c r="N31" i="38"/>
  <c r="M31" i="38"/>
  <c r="L31" i="38"/>
  <c r="K31" i="38"/>
  <c r="J31" i="38"/>
  <c r="V30" i="38"/>
  <c r="V46" i="38" s="1"/>
  <c r="U30" i="38"/>
  <c r="U46" i="38" s="1"/>
  <c r="T30" i="38"/>
  <c r="T46" i="38" s="1"/>
  <c r="S30" i="38"/>
  <c r="S46" i="38" s="1"/>
  <c r="R30" i="38"/>
  <c r="R46" i="38" s="1"/>
  <c r="Q30" i="38"/>
  <c r="Q46" i="38" s="1"/>
  <c r="P30" i="38"/>
  <c r="P46" i="38" s="1"/>
  <c r="O30" i="38"/>
  <c r="O46" i="38" s="1"/>
  <c r="N30" i="38"/>
  <c r="M30" i="38"/>
  <c r="L30" i="38"/>
  <c r="K30" i="38"/>
  <c r="J30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V27" i="38"/>
  <c r="U27" i="38"/>
  <c r="T27" i="38"/>
  <c r="S27" i="38"/>
  <c r="R27" i="38"/>
  <c r="Q27" i="38"/>
  <c r="P27" i="38"/>
  <c r="O27" i="38"/>
  <c r="N27" i="38"/>
  <c r="M27" i="38"/>
  <c r="L27" i="38"/>
  <c r="K27" i="38"/>
  <c r="J27" i="38"/>
  <c r="V26" i="38"/>
  <c r="U26" i="38"/>
  <c r="T26" i="38"/>
  <c r="S26" i="38"/>
  <c r="R26" i="38"/>
  <c r="Q26" i="38"/>
  <c r="P26" i="38"/>
  <c r="O26" i="38"/>
  <c r="N26" i="38"/>
  <c r="M26" i="38"/>
  <c r="L26" i="38"/>
  <c r="K26" i="38"/>
  <c r="J26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V23" i="38"/>
  <c r="W40" i="38" s="1"/>
  <c r="U23" i="38"/>
  <c r="T23" i="38"/>
  <c r="S23" i="38"/>
  <c r="R23" i="38"/>
  <c r="Q23" i="38"/>
  <c r="P23" i="38"/>
  <c r="O23" i="38"/>
  <c r="N23" i="38"/>
  <c r="M23" i="38"/>
  <c r="L23" i="38"/>
  <c r="K23" i="38"/>
  <c r="J23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V15" i="38"/>
  <c r="V56" i="38" s="1"/>
  <c r="U15" i="38"/>
  <c r="U56" i="38" s="1"/>
  <c r="T15" i="38"/>
  <c r="T56" i="38" s="1"/>
  <c r="S15" i="38"/>
  <c r="S56" i="38" s="1"/>
  <c r="R15" i="38"/>
  <c r="R56" i="38" s="1"/>
  <c r="Q15" i="38"/>
  <c r="Q56" i="38" s="1"/>
  <c r="P15" i="38"/>
  <c r="P56" i="38" s="1"/>
  <c r="O15" i="38"/>
  <c r="O56" i="38" s="1"/>
  <c r="N15" i="38"/>
  <c r="N56" i="38" s="1"/>
  <c r="M15" i="38"/>
  <c r="M56" i="38" s="1"/>
  <c r="L15" i="38"/>
  <c r="L56" i="38" s="1"/>
  <c r="K15" i="38"/>
  <c r="K56" i="38" s="1"/>
  <c r="J15" i="38"/>
  <c r="J56" i="38" s="1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V12" i="38"/>
  <c r="V53" i="38" s="1"/>
  <c r="U12" i="38"/>
  <c r="U53" i="38" s="1"/>
  <c r="T12" i="38"/>
  <c r="T53" i="38" s="1"/>
  <c r="S12" i="38"/>
  <c r="S53" i="38" s="1"/>
  <c r="R12" i="38"/>
  <c r="R53" i="38" s="1"/>
  <c r="Q12" i="38"/>
  <c r="Q70" i="38" s="1"/>
  <c r="P12" i="38"/>
  <c r="P70" i="38" s="1"/>
  <c r="O12" i="38"/>
  <c r="O70" i="38" s="1"/>
  <c r="N12" i="38"/>
  <c r="N70" i="38" s="1"/>
  <c r="M12" i="38"/>
  <c r="M70" i="38" s="1"/>
  <c r="L12" i="38"/>
  <c r="L54" i="38" s="1"/>
  <c r="K12" i="38"/>
  <c r="K54" i="38" s="1"/>
  <c r="J12" i="38"/>
  <c r="J54" i="38" s="1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X4" i="38"/>
  <c r="W4" i="38"/>
  <c r="W5" i="38" s="1"/>
  <c r="V4" i="38"/>
  <c r="X50" i="38" s="1"/>
  <c r="U4" i="38"/>
  <c r="T4" i="38"/>
  <c r="S4" i="38"/>
  <c r="R4" i="38"/>
  <c r="Q4" i="38"/>
  <c r="P4" i="38"/>
  <c r="O4" i="38"/>
  <c r="N4" i="38"/>
  <c r="M4" i="38"/>
  <c r="L4" i="38"/>
  <c r="K4" i="38"/>
  <c r="J4" i="38"/>
  <c r="W3" i="38"/>
  <c r="V3" i="38"/>
  <c r="X3" i="38" s="1"/>
  <c r="U3" i="38"/>
  <c r="U69" i="38" s="1"/>
  <c r="T3" i="38"/>
  <c r="T69" i="38" s="1"/>
  <c r="S3" i="38"/>
  <c r="S51" i="38" s="1"/>
  <c r="R3" i="38"/>
  <c r="R51" i="38" s="1"/>
  <c r="Q3" i="38"/>
  <c r="Q50" i="38" s="1"/>
  <c r="P3" i="38"/>
  <c r="P50" i="38" s="1"/>
  <c r="O3" i="38"/>
  <c r="O50" i="38" s="1"/>
  <c r="N3" i="38"/>
  <c r="N69" i="38" s="1"/>
  <c r="M3" i="38"/>
  <c r="M69" i="38" s="1"/>
  <c r="L3" i="38"/>
  <c r="L69" i="38" s="1"/>
  <c r="K3" i="38"/>
  <c r="K69" i="38" s="1"/>
  <c r="J3" i="38"/>
  <c r="J69" i="38" s="1"/>
  <c r="X5" i="38" l="1"/>
  <c r="U55" i="38"/>
  <c r="J72" i="38"/>
  <c r="J73" i="38" s="1"/>
  <c r="K72" i="38"/>
  <c r="K73" i="38" s="1"/>
  <c r="N72" i="38"/>
  <c r="N73" i="38" s="1"/>
  <c r="R55" i="38"/>
  <c r="M72" i="38"/>
  <c r="M73" i="38" s="1"/>
  <c r="R50" i="38"/>
  <c r="R52" i="38" s="1"/>
  <c r="T51" i="38"/>
  <c r="J53" i="38"/>
  <c r="J55" i="38" s="1"/>
  <c r="M54" i="38"/>
  <c r="V57" i="38"/>
  <c r="O69" i="38"/>
  <c r="O72" i="38" s="1"/>
  <c r="O73" i="38" s="1"/>
  <c r="R70" i="38"/>
  <c r="S50" i="38"/>
  <c r="S52" i="38" s="1"/>
  <c r="U51" i="38"/>
  <c r="U59" i="38" s="1"/>
  <c r="K53" i="38"/>
  <c r="K55" i="38" s="1"/>
  <c r="N54" i="38"/>
  <c r="P69" i="38"/>
  <c r="P72" i="38" s="1"/>
  <c r="P73" i="38" s="1"/>
  <c r="S70" i="38"/>
  <c r="T50" i="38"/>
  <c r="T52" i="38" s="1"/>
  <c r="V51" i="38"/>
  <c r="L53" i="38"/>
  <c r="L55" i="38" s="1"/>
  <c r="O54" i="38"/>
  <c r="Q69" i="38"/>
  <c r="Q72" i="38" s="1"/>
  <c r="Q73" i="38" s="1"/>
  <c r="T70" i="38"/>
  <c r="T72" i="38" s="1"/>
  <c r="T73" i="38" s="1"/>
  <c r="O47" i="38"/>
  <c r="U50" i="38"/>
  <c r="M53" i="38"/>
  <c r="M55" i="38" s="1"/>
  <c r="P54" i="38"/>
  <c r="R69" i="38"/>
  <c r="R72" i="38" s="1"/>
  <c r="R73" i="38" s="1"/>
  <c r="U70" i="38"/>
  <c r="U72" i="38" s="1"/>
  <c r="U73" i="38" s="1"/>
  <c r="P47" i="38"/>
  <c r="V50" i="38"/>
  <c r="V52" i="38" s="1"/>
  <c r="N53" i="38"/>
  <c r="N55" i="38" s="1"/>
  <c r="Q54" i="38"/>
  <c r="S69" i="38"/>
  <c r="S72" i="38" s="1"/>
  <c r="S73" i="38" s="1"/>
  <c r="V70" i="38"/>
  <c r="Q47" i="38"/>
  <c r="O53" i="38"/>
  <c r="O55" i="38" s="1"/>
  <c r="R54" i="38"/>
  <c r="R59" i="38" s="1"/>
  <c r="R47" i="38"/>
  <c r="J51" i="38"/>
  <c r="J59" i="38" s="1"/>
  <c r="P53" i="38"/>
  <c r="S54" i="38"/>
  <c r="S59" i="38" s="1"/>
  <c r="S47" i="38"/>
  <c r="K51" i="38"/>
  <c r="K59" i="38" s="1"/>
  <c r="Q53" i="38"/>
  <c r="T54" i="38"/>
  <c r="T55" i="38" s="1"/>
  <c r="V69" i="38"/>
  <c r="V72" i="38" s="1"/>
  <c r="V73" i="38" s="1"/>
  <c r="T47" i="38"/>
  <c r="J50" i="38"/>
  <c r="J52" i="38" s="1"/>
  <c r="J60" i="38" s="1"/>
  <c r="L51" i="38"/>
  <c r="L59" i="38" s="1"/>
  <c r="U54" i="38"/>
  <c r="J70" i="38"/>
  <c r="U47" i="38"/>
  <c r="K50" i="38"/>
  <c r="M51" i="38"/>
  <c r="V54" i="38"/>
  <c r="V55" i="38" s="1"/>
  <c r="K70" i="38"/>
  <c r="L50" i="38"/>
  <c r="N51" i="38"/>
  <c r="L70" i="38"/>
  <c r="L72" i="38" s="1"/>
  <c r="L73" i="38" s="1"/>
  <c r="M50" i="38"/>
  <c r="M52" i="38" s="1"/>
  <c r="M60" i="38" s="1"/>
  <c r="O51" i="38"/>
  <c r="O59" i="38" s="1"/>
  <c r="N50" i="38"/>
  <c r="N52" i="38" s="1"/>
  <c r="N60" i="38" s="1"/>
  <c r="P51" i="38"/>
  <c r="P59" i="38" s="1"/>
  <c r="Q51" i="38"/>
  <c r="Q59" i="38" s="1"/>
  <c r="F47" i="32"/>
  <c r="Q55" i="38" l="1"/>
  <c r="P52" i="38"/>
  <c r="O52" i="38"/>
  <c r="O60" i="38" s="1"/>
  <c r="T60" i="38"/>
  <c r="V60" i="38"/>
  <c r="N59" i="38"/>
  <c r="L52" i="38"/>
  <c r="L60" i="38" s="1"/>
  <c r="P55" i="38"/>
  <c r="U52" i="38"/>
  <c r="U60" i="38" s="1"/>
  <c r="M59" i="38"/>
  <c r="S55" i="38"/>
  <c r="S60" i="38" s="1"/>
  <c r="K52" i="38"/>
  <c r="K60" i="38" s="1"/>
  <c r="T59" i="38"/>
  <c r="R60" i="38"/>
  <c r="Q52" i="38"/>
  <c r="V59" i="38"/>
  <c r="Q60" i="38" l="1"/>
  <c r="P60" i="38"/>
  <c r="Q46" i="36"/>
  <c r="P36" i="36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X16" i="34" l="1"/>
  <c r="V16" i="34"/>
  <c r="T16" i="34"/>
  <c r="R16" i="34"/>
  <c r="X12" i="34"/>
  <c r="V12" i="34"/>
  <c r="T12" i="34"/>
  <c r="R12" i="34"/>
  <c r="X4" i="34"/>
  <c r="T4" i="34"/>
  <c r="T22" i="34" l="1"/>
  <c r="R13" i="34"/>
  <c r="T31" i="34"/>
  <c r="X31" i="34"/>
  <c r="X14" i="34"/>
  <c r="R31" i="34"/>
  <c r="R14" i="34"/>
  <c r="R15" i="34" s="1"/>
  <c r="T14" i="34"/>
  <c r="V31" i="34"/>
  <c r="V14" i="34"/>
  <c r="T18" i="34"/>
  <c r="X18" i="34"/>
  <c r="X20" i="34" s="1"/>
  <c r="X22" i="34"/>
  <c r="V18" i="34"/>
  <c r="V20" i="34" s="1"/>
  <c r="V22" i="34"/>
  <c r="R18" i="34"/>
  <c r="R19" i="34" s="1"/>
  <c r="R22" i="34"/>
  <c r="R6" i="34"/>
  <c r="T6" i="34"/>
  <c r="T7" i="34" s="1"/>
  <c r="X13" i="34"/>
  <c r="V13" i="34"/>
  <c r="T13" i="34"/>
  <c r="X6" i="34"/>
  <c r="X8" i="34" s="1"/>
  <c r="V6" i="34"/>
  <c r="V32" i="34" l="1"/>
  <c r="V19" i="34"/>
  <c r="X32" i="34"/>
  <c r="X19" i="34"/>
  <c r="V15" i="34"/>
  <c r="V21" i="34"/>
  <c r="T24" i="34"/>
  <c r="T26" i="34" s="1"/>
  <c r="T29" i="34" s="1"/>
  <c r="R20" i="34"/>
  <c r="R21" i="34" s="1"/>
  <c r="T32" i="34"/>
  <c r="T30" i="34"/>
  <c r="T8" i="34"/>
  <c r="T9" i="34" s="1"/>
  <c r="T20" i="34"/>
  <c r="T15" i="34"/>
  <c r="T19" i="34"/>
  <c r="V8" i="34"/>
  <c r="X15" i="34"/>
  <c r="R32" i="34"/>
  <c r="R8" i="34"/>
  <c r="R30" i="34"/>
  <c r="R24" i="34"/>
  <c r="R26" i="34" s="1"/>
  <c r="R29" i="34" s="1"/>
  <c r="R7" i="34"/>
  <c r="X7" i="34"/>
  <c r="X24" i="34"/>
  <c r="X26" i="34" s="1"/>
  <c r="X35" i="34" s="1"/>
  <c r="V7" i="34"/>
  <c r="V24" i="34"/>
  <c r="X30" i="34"/>
  <c r="V30" i="34"/>
  <c r="X9" i="34" l="1"/>
  <c r="R9" i="34"/>
  <c r="V9" i="34"/>
  <c r="X21" i="34"/>
  <c r="T25" i="34"/>
  <c r="T27" i="34" s="1"/>
  <c r="X36" i="34"/>
  <c r="X34" i="34"/>
  <c r="T21" i="34"/>
  <c r="V25" i="34"/>
  <c r="V26" i="34"/>
  <c r="R25" i="34"/>
  <c r="R27" i="34" s="1"/>
  <c r="X25" i="34"/>
  <c r="X27" i="34" s="1"/>
  <c r="X29" i="34"/>
  <c r="L48" i="32"/>
  <c r="L49" i="32" s="1"/>
  <c r="L50" i="32" s="1"/>
  <c r="K48" i="32"/>
  <c r="K49" i="32" s="1"/>
  <c r="K50" i="32" s="1"/>
  <c r="J48" i="32"/>
  <c r="J49" i="32" s="1"/>
  <c r="J50" i="32" s="1"/>
  <c r="I48" i="32"/>
  <c r="I49" i="32" s="1"/>
  <c r="I50" i="32" s="1"/>
  <c r="H48" i="32"/>
  <c r="H49" i="32" s="1"/>
  <c r="H50" i="32" s="1"/>
  <c r="G48" i="32"/>
  <c r="G49" i="32" s="1"/>
  <c r="G50" i="32" s="1"/>
  <c r="F48" i="32"/>
  <c r="F49" i="32" s="1"/>
  <c r="F50" i="32" s="1"/>
  <c r="E48" i="32"/>
  <c r="E49" i="32" s="1"/>
  <c r="E50" i="32" s="1"/>
  <c r="V27" i="34" l="1"/>
  <c r="V29" i="34"/>
  <c r="L47" i="32"/>
  <c r="K47" i="32"/>
  <c r="J47" i="32"/>
  <c r="I47" i="32"/>
  <c r="H47" i="32"/>
  <c r="G47" i="32"/>
  <c r="L46" i="32"/>
  <c r="K46" i="32"/>
  <c r="J46" i="32"/>
  <c r="I46" i="32"/>
  <c r="H46" i="32"/>
  <c r="G46" i="32"/>
  <c r="F46" i="32"/>
  <c r="E46" i="32"/>
</calcChain>
</file>

<file path=xl/sharedStrings.xml><?xml version="1.0" encoding="utf-8"?>
<sst xmlns="http://schemas.openxmlformats.org/spreadsheetml/2006/main" count="1521" uniqueCount="403">
  <si>
    <t>Electricity generation in TWh/yr</t>
  </si>
  <si>
    <t>Scenario:</t>
  </si>
  <si>
    <t>Power plants</t>
  </si>
  <si>
    <t xml:space="preserve">  - Hard coal (&amp; non-renewable waste)</t>
  </si>
  <si>
    <t xml:space="preserve">  - Lignite</t>
  </si>
  <si>
    <t xml:space="preserve">  - Gas</t>
  </si>
  <si>
    <t xml:space="preserve">  - Oil</t>
  </si>
  <si>
    <t xml:space="preserve">  - Diesel</t>
  </si>
  <si>
    <t xml:space="preserve">  - Nuclear</t>
  </si>
  <si>
    <t xml:space="preserve">  - Biomass (&amp; renewable waste)</t>
  </si>
  <si>
    <t xml:space="preserve">  - Hydro</t>
  </si>
  <si>
    <t xml:space="preserve">  - Wind</t>
  </si>
  <si>
    <t xml:space="preserve">  - PV</t>
  </si>
  <si>
    <t xml:space="preserve">  - Geothermal</t>
  </si>
  <si>
    <t xml:space="preserve">  - Solar thermal power plants</t>
  </si>
  <si>
    <t xml:space="preserve">  - Ocean energy</t>
  </si>
  <si>
    <t>Combined heat and power plants</t>
  </si>
  <si>
    <t xml:space="preserve">    - Hard coal (&amp; non-renewable waste)</t>
  </si>
  <si>
    <t xml:space="preserve">    - Lignite</t>
  </si>
  <si>
    <t xml:space="preserve">    - Gas</t>
  </si>
  <si>
    <t xml:space="preserve">    - Oil</t>
  </si>
  <si>
    <t xml:space="preserve">    - Biomass (&amp; renewable waste)</t>
  </si>
  <si>
    <t xml:space="preserve">    - Geothermal</t>
  </si>
  <si>
    <t xml:space="preserve">    - Hydrogen fuel cells</t>
  </si>
  <si>
    <t>CHP by producer</t>
  </si>
  <si>
    <t xml:space="preserve">    - Main activity producers</t>
  </si>
  <si>
    <t xml:space="preserve">    - Autoproducers</t>
  </si>
  <si>
    <t>Total generation</t>
  </si>
  <si>
    <t xml:space="preserve">  - Fossil</t>
  </si>
  <si>
    <t xml:space="preserve">    - Diesel</t>
  </si>
  <si>
    <t xml:space="preserve">  - Hydrogen</t>
  </si>
  <si>
    <t xml:space="preserve">  - Renewables (w/o renewable hydrogen)</t>
  </si>
  <si>
    <t xml:space="preserve">    - Hydro</t>
  </si>
  <si>
    <t xml:space="preserve">    - Wind</t>
  </si>
  <si>
    <t xml:space="preserve">    - PV</t>
  </si>
  <si>
    <t xml:space="preserve">    - Solar thermal power plants</t>
  </si>
  <si>
    <t xml:space="preserve">    - Ocean energy</t>
  </si>
  <si>
    <t>RES share (domestic generation)</t>
  </si>
  <si>
    <t>Electricity demand in TWh/yr</t>
  </si>
  <si>
    <t>Electricity consumption (final energy)</t>
  </si>
  <si>
    <t xml:space="preserve">  - Industry</t>
  </si>
  <si>
    <t xml:space="preserve">  - Transport</t>
  </si>
  <si>
    <t xml:space="preserve">  - Residential &amp; other sectors</t>
  </si>
  <si>
    <t>Non-final electricity consumption</t>
  </si>
  <si>
    <t xml:space="preserve">  - Own consumption conversion sector</t>
  </si>
  <si>
    <t xml:space="preserve">  - Distribution losses</t>
  </si>
  <si>
    <r>
      <t xml:space="preserve">  - Generation of hydrogen</t>
    </r>
    <r>
      <rPr>
        <sz val="10"/>
        <rFont val="Arial"/>
        <family val="2"/>
      </rPr>
      <t xml:space="preserve"> (P2G)</t>
    </r>
  </si>
  <si>
    <t xml:space="preserve">  - Generation of synthetic fuels (P2L)</t>
  </si>
  <si>
    <t>Gross electricity demand</t>
  </si>
  <si>
    <t>Installed capacity in GW</t>
  </si>
  <si>
    <r>
      <t xml:space="preserve">    - Gas (w/o hydrogen</t>
    </r>
    <r>
      <rPr>
        <sz val="10"/>
        <rFont val="Arial"/>
        <family val="2"/>
      </rPr>
      <t>)</t>
    </r>
  </si>
  <si>
    <t xml:space="preserve">  - Hydrogen (fuel cells, gas power plants, gas CHP)</t>
  </si>
  <si>
    <t xml:space="preserve">  - Renewables</t>
  </si>
  <si>
    <t>District heating plants</t>
  </si>
  <si>
    <t xml:space="preserve">  - Fossil fuels</t>
  </si>
  <si>
    <t xml:space="preserve">  - Biomass</t>
  </si>
  <si>
    <t xml:space="preserve">  - Solar collectors</t>
  </si>
  <si>
    <r>
      <t xml:space="preserve">Heat from CHP </t>
    </r>
    <r>
      <rPr>
        <b/>
        <vertAlign val="superscript"/>
        <sz val="10"/>
        <rFont val="Arial"/>
        <family val="2"/>
      </rPr>
      <t xml:space="preserve">1) </t>
    </r>
  </si>
  <si>
    <t>Direct heating</t>
  </si>
  <si>
    <r>
      <t xml:space="preserve">  - Heat pumps </t>
    </r>
    <r>
      <rPr>
        <vertAlign val="superscript"/>
        <sz val="10"/>
        <rFont val="Arial"/>
        <family val="2"/>
      </rPr>
      <t>2)</t>
    </r>
  </si>
  <si>
    <t xml:space="preserve">  - Electric direct heating</t>
  </si>
  <si>
    <r>
      <t xml:space="preserve">Total heat supply </t>
    </r>
    <r>
      <rPr>
        <b/>
        <vertAlign val="superscript"/>
        <sz val="10"/>
        <rFont val="Arial"/>
        <family val="2"/>
      </rPr>
      <t>3)</t>
    </r>
  </si>
  <si>
    <r>
      <t xml:space="preserve">RES share </t>
    </r>
    <r>
      <rPr>
        <sz val="10"/>
        <rFont val="Arial"/>
        <family val="2"/>
      </rPr>
      <t>(including RES electricity)</t>
    </r>
  </si>
  <si>
    <r>
      <rPr>
        <vertAlign val="superscript"/>
        <sz val="10"/>
        <rFont val="Arial"/>
        <family val="2"/>
      </rPr>
      <t>1)</t>
    </r>
    <r>
      <rPr>
        <sz val="10"/>
        <rFont val="Arial"/>
        <family val="2"/>
      </rPr>
      <t xml:space="preserve"> public CHP and CHP autoproduction</t>
    </r>
  </si>
  <si>
    <r>
      <rPr>
        <vertAlign val="superscript"/>
        <sz val="10"/>
        <rFont val="Arial"/>
        <family val="2"/>
      </rPr>
      <t xml:space="preserve">2) </t>
    </r>
    <r>
      <rPr>
        <sz val="10"/>
        <rFont val="Arial"/>
        <family val="2"/>
      </rPr>
      <t>heat from ambient energy and electricity use</t>
    </r>
  </si>
  <si>
    <r>
      <t>3)</t>
    </r>
    <r>
      <rPr>
        <sz val="10"/>
        <rFont val="Arial"/>
        <family val="2"/>
      </rPr>
      <t xml:space="preserve"> incl. process heat, cooking</t>
    </r>
  </si>
  <si>
    <t>Primary energy demand in PJ/yr</t>
  </si>
  <si>
    <t>Total</t>
  </si>
  <si>
    <t xml:space="preserve">    - Natural gas</t>
  </si>
  <si>
    <t xml:space="preserve">    - Crude oil</t>
  </si>
  <si>
    <t xml:space="preserve">  - Renewables </t>
  </si>
  <si>
    <t xml:space="preserve">    - Solar</t>
  </si>
  <si>
    <t>RES share</t>
  </si>
  <si>
    <t>DIRECT EQUIVALENT METHOD</t>
  </si>
  <si>
    <t xml:space="preserve">    - Hard coal</t>
  </si>
  <si>
    <t xml:space="preserve">    - Biomass </t>
  </si>
  <si>
    <t xml:space="preserve">    - Ocean Energy</t>
  </si>
  <si>
    <t>Final energy demand in PJ/yr   1)</t>
  </si>
  <si>
    <t>Total (incl. non-energy use)</t>
  </si>
  <si>
    <t>Total energy use 1)</t>
  </si>
  <si>
    <t>Transport</t>
  </si>
  <si>
    <t xml:space="preserve">    - Oil products</t>
  </si>
  <si>
    <t xml:space="preserve">    - Biofuels</t>
  </si>
  <si>
    <t xml:space="preserve">    - Synfuels</t>
  </si>
  <si>
    <t xml:space="preserve">    - Electricity</t>
  </si>
  <si>
    <t xml:space="preserve">         RES electricity</t>
  </si>
  <si>
    <t xml:space="preserve">    - Hydrogen</t>
  </si>
  <si>
    <t xml:space="preserve">    RES share Transport</t>
  </si>
  <si>
    <t>Industry</t>
  </si>
  <si>
    <t xml:space="preserve">    - Public district heat</t>
  </si>
  <si>
    <t xml:space="preserve">         RES district heat</t>
  </si>
  <si>
    <t xml:space="preserve">    - Hard coal &amp; lignite</t>
  </si>
  <si>
    <t xml:space="preserve">    - Biomass</t>
  </si>
  <si>
    <t xml:space="preserve">    RES share Industry</t>
  </si>
  <si>
    <t>Residential &amp; other sectors</t>
  </si>
  <si>
    <t xml:space="preserve">    RES share Other Sectors</t>
  </si>
  <si>
    <t>Total RES</t>
  </si>
  <si>
    <t>Non energy use</t>
  </si>
  <si>
    <t xml:space="preserve">    - Coal</t>
  </si>
  <si>
    <r>
      <t xml:space="preserve">1) </t>
    </r>
    <r>
      <rPr>
        <sz val="10"/>
        <rFont val="Arial"/>
        <family val="2"/>
      </rPr>
      <t>excluding heat produced by CHP autoproducers</t>
    </r>
  </si>
  <si>
    <t>Final energy consumption transport in PJ/yr</t>
  </si>
  <si>
    <t>road</t>
  </si>
  <si>
    <t xml:space="preserve"> - fossil fuels</t>
  </si>
  <si>
    <t xml:space="preserve"> - biofuels</t>
  </si>
  <si>
    <t xml:space="preserve"> - synfuels</t>
  </si>
  <si>
    <t xml:space="preserve"> - natural gas</t>
  </si>
  <si>
    <t xml:space="preserve"> - hydrogen</t>
  </si>
  <si>
    <t xml:space="preserve"> - electricity</t>
  </si>
  <si>
    <t>rail</t>
  </si>
  <si>
    <t>navigation</t>
  </si>
  <si>
    <t>aviation</t>
  </si>
  <si>
    <t>total (incl. pipelines)</t>
  </si>
  <si>
    <t xml:space="preserve"> - biofuels (incl. biogas)</t>
  </si>
  <si>
    <t>total RES</t>
  </si>
  <si>
    <t>CO2 emissions in Mill t/yr</t>
  </si>
  <si>
    <t>Condensation power plants</t>
  </si>
  <si>
    <t>CO2 emissions power and CHP plants</t>
  </si>
  <si>
    <t xml:space="preserve">  - Oil &amp; diesel</t>
  </si>
  <si>
    <t>CO2 intensity (g/kWh)</t>
  </si>
  <si>
    <t>without credit for CHP heat</t>
  </si>
  <si>
    <t xml:space="preserve">  - CO2 intensity fossil electr. generation</t>
  </si>
  <si>
    <t xml:space="preserve">  - CO2 intensity total electr. generation</t>
  </si>
  <si>
    <t>CO2 emissions by sector</t>
  </si>
  <si>
    <r>
      <t xml:space="preserve">  - Industry </t>
    </r>
    <r>
      <rPr>
        <sz val="8"/>
        <rFont val="Arial"/>
        <family val="2"/>
      </rPr>
      <t>1)</t>
    </r>
  </si>
  <si>
    <r>
      <t xml:space="preserve">  - Residential &amp; other sectors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1)</t>
    </r>
  </si>
  <si>
    <r>
      <t xml:space="preserve">  - Power generation </t>
    </r>
    <r>
      <rPr>
        <sz val="8"/>
        <rFont val="Arial"/>
        <family val="2"/>
      </rPr>
      <t>2)</t>
    </r>
    <r>
      <rPr>
        <sz val="10"/>
        <rFont val="Arial"/>
        <family val="2"/>
      </rPr>
      <t xml:space="preserve"> </t>
    </r>
  </si>
  <si>
    <r>
      <t xml:space="preserve">  - Other conversion </t>
    </r>
    <r>
      <rPr>
        <sz val="8"/>
        <rFont val="Arial"/>
        <family val="2"/>
      </rPr>
      <t>3)</t>
    </r>
  </si>
  <si>
    <t>Cumulated emissions since 2015 (Mill. t)</t>
  </si>
  <si>
    <t>Population (Mill.)</t>
  </si>
  <si>
    <t>CO2 emissions per capita (t/capita)</t>
  </si>
  <si>
    <t xml:space="preserve"> 1) incl. CHP autoproducers</t>
  </si>
  <si>
    <t xml:space="preserve"> 2) incl. CHP public</t>
  </si>
  <si>
    <t xml:space="preserve"> 3) district heating, refineries, coal transformation, gas transport</t>
  </si>
  <si>
    <t xml:space="preserve">Efficiency savings (compared to Ref.) 1)   </t>
  </si>
  <si>
    <t>1) in industry and other sectors</t>
  </si>
  <si>
    <t>Heat supply in PJ/yr</t>
  </si>
  <si>
    <t>electricity consumption heat pumps (TWh/yr)</t>
  </si>
  <si>
    <t>'Efficiency' savings (compared to Ref.)</t>
  </si>
  <si>
    <t xml:space="preserve">    - Biofuels </t>
  </si>
  <si>
    <t>World Reference</t>
  </si>
  <si>
    <t xml:space="preserve">  - % of 1990 emissions (20448 Mill t)</t>
  </si>
  <si>
    <t>World 2.0°C scenario</t>
  </si>
  <si>
    <t>World 1.5°C scenario</t>
  </si>
  <si>
    <t xml:space="preserve">  - Industry 1)</t>
  </si>
  <si>
    <t xml:space="preserve">  - Residential &amp; other sectors 1)</t>
  </si>
  <si>
    <t xml:space="preserve">  - Power generation 2) </t>
  </si>
  <si>
    <t xml:space="preserve">  - Other conversion 3)</t>
  </si>
  <si>
    <t>Share of variable RES</t>
  </si>
  <si>
    <t>Variable RES (PV, Wind, Ocean)</t>
  </si>
  <si>
    <t xml:space="preserve">         of which wind offshore</t>
  </si>
  <si>
    <t xml:space="preserve">         of which renewable hydrogen</t>
  </si>
  <si>
    <t xml:space="preserve">         of which from hydrogen</t>
  </si>
  <si>
    <t>* H2 proportionally to RES share in power generation</t>
  </si>
  <si>
    <r>
      <t xml:space="preserve">    - Solar thermal power plants </t>
    </r>
    <r>
      <rPr>
        <vertAlign val="superscript"/>
        <sz val="10"/>
        <rFont val="Arial"/>
        <family val="2"/>
      </rPr>
      <t>#</t>
    </r>
  </si>
  <si>
    <r>
      <rPr>
        <vertAlign val="superscript"/>
        <sz val="10"/>
        <rFont val="Arial"/>
        <family val="2"/>
      </rPr>
      <t>#</t>
    </r>
    <r>
      <rPr>
        <sz val="10"/>
        <rFont val="Arial"/>
        <family val="2"/>
      </rPr>
      <t xml:space="preserve"> revised values for 2035, 2040, 2045 due to error corrections in the assumed full load hours.</t>
    </r>
  </si>
  <si>
    <t>RES share *</t>
  </si>
  <si>
    <t>Citation</t>
  </si>
  <si>
    <r>
      <t xml:space="preserve">Teske et al. (2019). </t>
    </r>
    <r>
      <rPr>
        <i/>
        <sz val="10"/>
        <rFont val="Calibri"/>
        <family val="2"/>
        <scheme val="minor"/>
      </rPr>
      <t>Achieving the Paris Climate Agreement Goals - Global and Regional 100% Renewable Energy Scenarios with Non-energy GHG Pathways for +1.5°C and +2°C</t>
    </r>
    <r>
      <rPr>
        <sz val="10"/>
        <rFont val="Calibri"/>
        <family val="2"/>
        <scheme val="minor"/>
      </rPr>
      <t>. Supplementary material: global and regional energy scenario data. German Aerospace Center (DLR), Stuttgart, Germany.</t>
    </r>
  </si>
  <si>
    <t>Authors</t>
  </si>
  <si>
    <t>Thomas Pregger, Sonja Simon, Tobias Naegler</t>
  </si>
  <si>
    <t>Contact</t>
  </si>
  <si>
    <t>thomas.pregger@dlr.de</t>
  </si>
  <si>
    <t>Date of publication/release</t>
  </si>
  <si>
    <t>07 June 2019 /26 Sep. 2019</t>
  </si>
  <si>
    <t>Source/web link</t>
  </si>
  <si>
    <t>http://extras.springer.com/2019/978-3-030-05842-5</t>
  </si>
  <si>
    <t>Affiliation</t>
  </si>
  <si>
    <t>German Aerospace Center (DLR), Institute of Engineering Thermodynamics, Dept. Energy Systems Analysis, Germany</t>
  </si>
  <si>
    <t>Short description of modelling approach</t>
  </si>
  <si>
    <t>This file provides quantitative results of a model-based development of normative long-term scenarios. The scenario model was parametrised for the base years 2005 to 2015 using information from IEA's (Extended) World Energy Balances (2017).</t>
  </si>
  <si>
    <t xml:space="preserve">The 2°C and 1.5°C scenarios are goal-orientated and represent possible transformation paths for the energy system of the selected world region. </t>
  </si>
  <si>
    <t>The scenarios have been developed using a bottom-up approach based on narratives in order to achieve climate targets in the form of cumulative CO2 emissions (590 Gt resp. 450 Gt cumulative CO2 emissions between 2015 and 2050).</t>
  </si>
  <si>
    <t>A Reference scenario was developed similar to the Current Policies Scenario of the IEA's World Energy Outlook (WEO 2016/WEO 2017) and used for comparison.</t>
  </si>
  <si>
    <t>The scenarios were built using an energy system model developed by DLR, which is implemented within the energy simulation platform Mesap/PlaNet (Seven2one 2012).</t>
  </si>
  <si>
    <t xml:space="preserve">Mesap/PlaNet is an accounting framework and enables the calculation of detailed and complete energy system balances from demand to energy supply in five-year steps up to 2050. The model consists of two independent modules: </t>
  </si>
  <si>
    <t xml:space="preserve">·   a flow calculation module that balances annual energy demand and supply, and </t>
  </si>
  <si>
    <t xml:space="preserve">·   a cost accounting module to calculate the corresponding investment, generation and supply costs. </t>
  </si>
  <si>
    <t>The model framework has its strengths in the flexible and transparent modelling of various normative paths. Due to the uncertainty of long-term cost assumptions, an economic optimisation of the expansion paths is expressly waived.</t>
  </si>
  <si>
    <t>Thus, the approach requires exogenously defined growth rates and market shares which are mainly based on techno-economic background knowledge and derived narratives and assumptions.</t>
  </si>
  <si>
    <t>The scenario development required further detailed input data such as potentials of renewable energies and specific parameters for electricity, heat and fuel generation in the energy systems.</t>
  </si>
  <si>
    <t>Further information can be found in the relevant chapters of the book publication (https://link.springer.com/book/10.1007/978-3-030-05843-2)</t>
  </si>
  <si>
    <t>Further information/documentation</t>
  </si>
  <si>
    <r>
      <t xml:space="preserve">Teske S., Pregger T., Simon S., (...), Morris T., Nagrath K.: </t>
    </r>
    <r>
      <rPr>
        <i/>
        <sz val="10"/>
        <rFont val="Calibri"/>
        <family val="2"/>
        <scheme val="minor"/>
      </rPr>
      <t>Methodology</t>
    </r>
    <r>
      <rPr>
        <sz val="10"/>
        <rFont val="Calibri"/>
        <family val="2"/>
        <scheme val="minor"/>
      </rPr>
      <t>, in: Teske, S. (Ed): Achieving the Paris Climate Agreement Goals – Global and Regional 100% Renewable Energy Scenarios with Non-energy GHG Pathways for +1.5°C and +2°C., pg. 25-79, Springer, Cham. (Book Chapter)</t>
    </r>
  </si>
  <si>
    <r>
      <t xml:space="preserve">Pregger T., Simon. S., Naegler T. and Teske S.: </t>
    </r>
    <r>
      <rPr>
        <i/>
        <sz val="10"/>
        <rFont val="Calibri"/>
        <family val="2"/>
        <scheme val="minor"/>
      </rPr>
      <t>Main Assumptions for Energy Pathways</t>
    </r>
    <r>
      <rPr>
        <sz val="10"/>
        <rFont val="Calibri"/>
        <family val="2"/>
        <scheme val="minor"/>
      </rPr>
      <t>, in: Teske, S. (Ed): Achieving the Paris Climate Agreement Goals – Global and Regional 100% Renewable Energy Scenarios with Non-energy GHG Pathways for +1.5°C and +2°C., pg. 93-130, Springer, Cham. (Book Chapter)</t>
    </r>
  </si>
  <si>
    <t>Licence</t>
  </si>
  <si>
    <t>open licence CC BY 4.0</t>
  </si>
  <si>
    <t>Abbreviations</t>
  </si>
  <si>
    <t>CHP</t>
  </si>
  <si>
    <t>Combined heat and power, cogeneration</t>
  </si>
  <si>
    <t>CO2</t>
  </si>
  <si>
    <t>Carbon dioxide</t>
  </si>
  <si>
    <t>DLR</t>
  </si>
  <si>
    <t>Deutsches Zentrum für Luft- und Raumfahrt / German Aerospace Center</t>
  </si>
  <si>
    <t>GHG</t>
  </si>
  <si>
    <t>Greenhouse gases</t>
  </si>
  <si>
    <t>Gt</t>
  </si>
  <si>
    <t>Giga ton, one billion tons</t>
  </si>
  <si>
    <t>IEA</t>
  </si>
  <si>
    <t>International Energy Agency, Paris</t>
  </si>
  <si>
    <t>Mill.</t>
  </si>
  <si>
    <t>Million</t>
  </si>
  <si>
    <t>PV</t>
  </si>
  <si>
    <t>Photovoltaics</t>
  </si>
  <si>
    <t>RES</t>
  </si>
  <si>
    <t>Renewable energy sources</t>
  </si>
  <si>
    <t>P2L</t>
  </si>
  <si>
    <t>Power-to-liquid, synthetic liquid fuel generation</t>
  </si>
  <si>
    <t>P2G</t>
  </si>
  <si>
    <t>Power-to-gas, hydrogen generation</t>
  </si>
  <si>
    <t>TWh</t>
  </si>
  <si>
    <t>Terrawatt hours, one billion kilowatt hours</t>
  </si>
  <si>
    <t>kWh</t>
  </si>
  <si>
    <t>Kilowatt hours</t>
  </si>
  <si>
    <t>PJ</t>
  </si>
  <si>
    <t>Petajoule, one billion megajoules</t>
  </si>
  <si>
    <t>Ref.</t>
  </si>
  <si>
    <t>Reference case, 5C scenario</t>
  </si>
  <si>
    <t>5C, 2C, 1.5C</t>
  </si>
  <si>
    <t>Scenario name that refers to the global temperature change in degrees Celsius.</t>
  </si>
  <si>
    <t>Electric Heating</t>
  </si>
  <si>
    <t>RES Share Electrical Generation</t>
  </si>
  <si>
    <t>RES Share Electric Heating</t>
  </si>
  <si>
    <t>TOTAL RES SHARE HEAT</t>
  </si>
  <si>
    <r>
      <rPr>
        <b/>
        <sz val="10"/>
        <rFont val="Arial"/>
        <family val="2"/>
      </rPr>
      <t>RES Share</t>
    </r>
    <r>
      <rPr>
        <sz val="10"/>
        <rFont val="Arial"/>
        <family val="2"/>
      </rPr>
      <t xml:space="preserve"> (excluding electricity)</t>
    </r>
  </si>
  <si>
    <t>GLOBAL Final Energy by Sector w/ Renewable Shares</t>
  </si>
  <si>
    <t>Carrier Type</t>
  </si>
  <si>
    <t>2020 (PJ)</t>
  </si>
  <si>
    <t>2030 (PJ)</t>
  </si>
  <si>
    <t>2040 (PJ)</t>
  </si>
  <si>
    <t>2050 (PJ)</t>
  </si>
  <si>
    <t>Transportation</t>
  </si>
  <si>
    <t>ENERGY - 3 Sectors</t>
  </si>
  <si>
    <t xml:space="preserve">Emissions Reduction: </t>
  </si>
  <si>
    <t>for 3 Sectors (Note: Power generation &amp; conversion emissions will drop greatly as a result)</t>
  </si>
  <si>
    <t>Buildings</t>
  </si>
  <si>
    <t>ATT</t>
  </si>
  <si>
    <t>SEC</t>
  </si>
  <si>
    <t>SUB</t>
  </si>
  <si>
    <t>TECH</t>
  </si>
  <si>
    <t>Unit</t>
  </si>
  <si>
    <t>Time Res.</t>
  </si>
  <si>
    <t>Case/Hypo-ID</t>
  </si>
  <si>
    <t>Date Type</t>
  </si>
  <si>
    <t># TS</t>
  </si>
  <si>
    <t>check sum</t>
  </si>
  <si>
    <t>quanCom</t>
  </si>
  <si>
    <t>IndElecApll</t>
  </si>
  <si>
    <t>IndElecCons</t>
  </si>
  <si>
    <t>TWh/a</t>
  </si>
  <si>
    <t>a</t>
  </si>
  <si>
    <t>Case: Scen III</t>
  </si>
  <si>
    <t>r</t>
  </si>
  <si>
    <t>#523</t>
  </si>
  <si>
    <t>IndHeatProd</t>
  </si>
  <si>
    <t>BiomWaste</t>
  </si>
  <si>
    <t>PJ/a</t>
  </si>
  <si>
    <t>#2709</t>
  </si>
  <si>
    <t>DistrHeat</t>
  </si>
  <si>
    <t>#667</t>
  </si>
  <si>
    <t>FuelOil</t>
  </si>
  <si>
    <t>#668</t>
  </si>
  <si>
    <t>Gas</t>
  </si>
  <si>
    <t>#657</t>
  </si>
  <si>
    <t>Gasol/Dies/Keros</t>
  </si>
  <si>
    <t>#665</t>
  </si>
  <si>
    <t>GeothEnerg</t>
  </si>
  <si>
    <t>#592</t>
  </si>
  <si>
    <t>HardCoal</t>
  </si>
  <si>
    <t>#654</t>
  </si>
  <si>
    <t>Lignite</t>
  </si>
  <si>
    <t>#4447</t>
  </si>
  <si>
    <t>#524</t>
  </si>
  <si>
    <t>SolRadiat</t>
  </si>
  <si>
    <t>#666</t>
  </si>
  <si>
    <t>Hydrogen</t>
  </si>
  <si>
    <t>#4286</t>
  </si>
  <si>
    <t>IndOthAppl</t>
  </si>
  <si>
    <t>#656</t>
  </si>
  <si>
    <t>#676</t>
  </si>
  <si>
    <t>NonEnerUse</t>
  </si>
  <si>
    <t>CrdOil</t>
  </si>
  <si>
    <t>#643</t>
  </si>
  <si>
    <t>#3951</t>
  </si>
  <si>
    <t>#630</t>
  </si>
  <si>
    <t>OthSecElecAppl</t>
  </si>
  <si>
    <t>OthSecElecCons</t>
  </si>
  <si>
    <t>#519</t>
  </si>
  <si>
    <t>OthSecHeatProd</t>
  </si>
  <si>
    <t>#2708</t>
  </si>
  <si>
    <t>Charcoal</t>
  </si>
  <si>
    <t>#4226</t>
  </si>
  <si>
    <t>#670</t>
  </si>
  <si>
    <t>#671</t>
  </si>
  <si>
    <t>#645</t>
  </si>
  <si>
    <t>#672</t>
  </si>
  <si>
    <t>#635</t>
  </si>
  <si>
    <t>#650</t>
  </si>
  <si>
    <t>#4450</t>
  </si>
  <si>
    <t>#518</t>
  </si>
  <si>
    <t>#669</t>
  </si>
  <si>
    <t>#4687</t>
  </si>
  <si>
    <t>OthSecOthAppl</t>
  </si>
  <si>
    <t>#646</t>
  </si>
  <si>
    <t>#675</t>
  </si>
  <si>
    <t>Transp</t>
  </si>
  <si>
    <t>Biofuel/Synfuel</t>
  </si>
  <si>
    <t>#3832</t>
  </si>
  <si>
    <t>Elec</t>
  </si>
  <si>
    <t>#3798</t>
  </si>
  <si>
    <t>#3816</t>
  </si>
  <si>
    <t>#3808</t>
  </si>
  <si>
    <t>#3817</t>
  </si>
  <si>
    <t>#3831</t>
  </si>
  <si>
    <t>distr. heat consumed</t>
  </si>
  <si>
    <t>Ind_CHP</t>
  </si>
  <si>
    <t>Heat</t>
  </si>
  <si>
    <t>#500</t>
  </si>
  <si>
    <t>CHP heat produced</t>
  </si>
  <si>
    <t>OthSecCHP</t>
  </si>
  <si>
    <t>#2485</t>
  </si>
  <si>
    <t>quanFlow</t>
  </si>
  <si>
    <t>Refinery</t>
  </si>
  <si>
    <t>Synfuel_Prod</t>
  </si>
  <si>
    <t>#4999</t>
  </si>
  <si>
    <t>Synfuel_for_Bunkers</t>
  </si>
  <si>
    <t>#5178</t>
  </si>
  <si>
    <t>Eff</t>
  </si>
  <si>
    <t>HydrogenProd</t>
  </si>
  <si>
    <t>Elec*Hydrogen</t>
  </si>
  <si>
    <t>Electrolysis</t>
  </si>
  <si>
    <t>PJ/PJ</t>
  </si>
  <si>
    <t>Scen III</t>
  </si>
  <si>
    <t>ir</t>
  </si>
  <si>
    <t>#190</t>
  </si>
  <si>
    <t>Mittelwert</t>
  </si>
  <si>
    <t>#673</t>
  </si>
  <si>
    <t>of which electricity</t>
  </si>
  <si>
    <t>of which fuels</t>
  </si>
  <si>
    <t>IndCHPHeat</t>
  </si>
  <si>
    <t>electricity</t>
  </si>
  <si>
    <t>fuels</t>
  </si>
  <si>
    <t>PowerPlants</t>
  </si>
  <si>
    <t>Hydrogen use</t>
  </si>
  <si>
    <t>Gas_PP</t>
  </si>
  <si>
    <t>CHP_Gas &amp; fuels cells</t>
  </si>
  <si>
    <t>klassische Stromverbraucher (IND, OTH)</t>
  </si>
  <si>
    <t>P2H (IND, OTH)</t>
  </si>
  <si>
    <t>E-Mobilität</t>
  </si>
  <si>
    <t>Summe EEV STrom</t>
  </si>
  <si>
    <t/>
  </si>
  <si>
    <t>On-board Fuel</t>
  </si>
  <si>
    <t>Site/District</t>
  </si>
  <si>
    <t>Electricity</t>
  </si>
  <si>
    <t>Other Carriers</t>
  </si>
  <si>
    <t>RE share:</t>
  </si>
  <si>
    <t>All Electricity</t>
  </si>
  <si>
    <t>Electric Heat %</t>
  </si>
  <si>
    <t>Energy (PJ)</t>
  </si>
  <si>
    <t>COMBINED-Transportation</t>
  </si>
  <si>
    <t>COMBINED-All Energy</t>
  </si>
  <si>
    <t>RE Share:</t>
  </si>
  <si>
    <t>Share electricity use for Heating-Other sectors</t>
  </si>
  <si>
    <t>Share electricity use for Heating-Industry</t>
  </si>
  <si>
    <t>COMBINED-Industry</t>
  </si>
  <si>
    <t>(see below-All Electricity)</t>
  </si>
  <si>
    <t>Buildings/Other</t>
  </si>
  <si>
    <t>COMBINED-Buildings/Other</t>
  </si>
  <si>
    <t>DLR:</t>
  </si>
  <si>
    <t>Final energy demand in PJ/a   1)</t>
  </si>
  <si>
    <t>Other Sectors</t>
  </si>
  <si>
    <t xml:space="preserve"> World 1.5 C</t>
  </si>
  <si>
    <t>CHECK from Sven</t>
  </si>
  <si>
    <t>2025 (PJ)</t>
  </si>
  <si>
    <t>2035 (PJ)</t>
  </si>
  <si>
    <t>2045 (PJ)</t>
  </si>
  <si>
    <t>ELECTRICITY</t>
  </si>
  <si>
    <t>Electrification</t>
  </si>
  <si>
    <t>2015 (PJ)</t>
  </si>
  <si>
    <t>OTHER CARRIERS:</t>
  </si>
  <si>
    <t xml:space="preserve">    - RE district heat</t>
  </si>
  <si>
    <t xml:space="preserve">    - H Fuel</t>
  </si>
  <si>
    <t xml:space="preserve">    - H Process</t>
  </si>
  <si>
    <t xml:space="preserve">  - Oil &amp; Diesel</t>
  </si>
  <si>
    <t xml:space="preserve">  - Coal &amp; Lignite</t>
  </si>
  <si>
    <t>Final E (PJ):</t>
  </si>
  <si>
    <t>RE Electricity (%)</t>
  </si>
  <si>
    <t>ELECTRICITY (PJ equivalent)</t>
  </si>
  <si>
    <t xml:space="preserve">    - Solar Heat</t>
  </si>
  <si>
    <t xml:space="preserve">    - FF district heat</t>
  </si>
  <si>
    <t>SUMMARY Final E</t>
  </si>
  <si>
    <t xml:space="preserve">  - Solar Heat</t>
  </si>
  <si>
    <t xml:space="preserve">  - H Process</t>
  </si>
  <si>
    <t xml:space="preserve">  - RE district heat</t>
  </si>
  <si>
    <t xml:space="preserve">  - Biofuels </t>
  </si>
  <si>
    <t xml:space="preserve">  - Synfuels</t>
  </si>
  <si>
    <t xml:space="preserve">  - H Fuel</t>
  </si>
  <si>
    <t xml:space="preserve">  - Hydrogen Power</t>
  </si>
  <si>
    <t xml:space="preserve">  - Hydro Power</t>
  </si>
  <si>
    <t xml:space="preserve">  - Biomass Power</t>
  </si>
  <si>
    <t xml:space="preserve">  - Geothermal Power</t>
  </si>
  <si>
    <t>POWER</t>
  </si>
  <si>
    <t>FFs</t>
  </si>
  <si>
    <t>OTHER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</si>
</sst>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"/>
    <numFmt numFmtId="165" formatCode="0.0%"/>
    <numFmt numFmtId="166" formatCode="#,##0.0"/>
    <numFmt numFmtId="167" formatCode="0.000"/>
    <numFmt numFmtId="168" formatCode="&quot;$&quot;#,##0\ ;\(&quot;$&quot;#,##0\)"/>
    <numFmt numFmtId="169" formatCode="_-* #,##0.00\ _D_M_-;\-* #,##0.00\ _D_M_-;_-* &quot;-&quot;??\ _D_M_-;_-@_-"/>
    <numFmt numFmtId="170" formatCode="0.000000"/>
    <numFmt numFmtId="171" formatCode="_(* #,##0_);_(* \(#,##0\);_(* &quot;-&quot;??_);_(@_)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0"/>
      <color rgb="FFFF0000"/>
      <name val="Arial"/>
      <family val="2"/>
    </font>
    <font>
      <i/>
      <sz val="10"/>
      <color theme="0"/>
      <name val="Arial"/>
      <family val="2"/>
    </font>
    <font>
      <vertAlign val="superscript"/>
      <sz val="11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 New"/>
      <family val="3"/>
    </font>
    <font>
      <sz val="10"/>
      <name val="Verdana"/>
      <family val="2"/>
    </font>
    <font>
      <sz val="10"/>
      <name val="Arial"/>
      <family val="2"/>
      <charset val="238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theme="10"/>
      <name val="Arial"/>
      <family val="2"/>
    </font>
    <font>
      <b/>
      <sz val="10"/>
      <color rgb="FF0061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1B3245"/>
      <name val="Arial"/>
      <family val="2"/>
    </font>
    <font>
      <b/>
      <sz val="12"/>
      <color rgb="FFC00000"/>
      <name val="Arial"/>
      <family val="2"/>
    </font>
    <font>
      <b/>
      <sz val="12"/>
      <color theme="4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b/>
      <sz val="10"/>
      <color rgb="FFC0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i/>
      <sz val="14"/>
      <name val="Arial"/>
      <family val="2"/>
    </font>
    <font>
      <sz val="12"/>
      <color rgb="FF1B3245"/>
      <name val="Arial"/>
      <family val="2"/>
    </font>
    <font>
      <sz val="10"/>
      <color theme="4"/>
      <name val="Arial"/>
      <family val="2"/>
    </font>
    <font>
      <sz val="10"/>
      <color rgb="FFC0000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4697"/>
        <bgColor indexed="64"/>
      </patternFill>
    </fill>
    <fill>
      <patternFill patternType="solid">
        <fgColor rgb="FF58E5F5"/>
        <bgColor indexed="64"/>
      </patternFill>
    </fill>
    <fill>
      <patternFill patternType="solid">
        <fgColor theme="0" tint="-0.34998626667073579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</borders>
  <cellStyleXfs count="133">
    <xf numFmtId="0" fontId="0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>
      <alignment horizontal="left"/>
    </xf>
    <xf numFmtId="0" fontId="4" fillId="0" borderId="0" applyFont="0" applyFill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3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3" fillId="7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4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>
      <alignment horizontal="left"/>
    </xf>
    <xf numFmtId="0" fontId="14" fillId="9" borderId="0" applyNumberFormat="0" applyBorder="0" applyAlignment="0" applyProtection="0"/>
    <xf numFmtId="0" fontId="14" fillId="11" borderId="0" applyNumberFormat="0" applyBorder="0" applyAlignment="0" applyProtection="0"/>
    <xf numFmtId="0" fontId="14" fillId="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3" borderId="0" applyNumberFormat="0" applyBorder="0" applyAlignment="0" applyProtection="0"/>
    <xf numFmtId="0" fontId="16" fillId="3" borderId="12" applyNumberFormat="0" applyAlignment="0" applyProtection="0"/>
    <xf numFmtId="0" fontId="17" fillId="14" borderId="13" applyNumberFormat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19" fillId="15" borderId="0" applyNumberFormat="0" applyBorder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2" fillId="0" borderId="16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4" borderId="12" applyNumberFormat="0" applyAlignment="0" applyProtection="0"/>
    <xf numFmtId="169" fontId="4" fillId="0" borderId="0" applyFont="0" applyFill="0" applyBorder="0" applyAlignment="0" applyProtection="0"/>
    <xf numFmtId="0" fontId="25" fillId="0" borderId="17" applyNumberFormat="0" applyFill="0" applyAlignment="0" applyProtection="0"/>
    <xf numFmtId="0" fontId="26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167" fontId="4" fillId="0" borderId="0"/>
    <xf numFmtId="0" fontId="4" fillId="0" borderId="0"/>
    <xf numFmtId="0" fontId="13" fillId="0" borderId="0"/>
    <xf numFmtId="170" fontId="4" fillId="0" borderId="0">
      <alignment horizontal="left" wrapText="1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6" fillId="0" borderId="0"/>
    <xf numFmtId="0" fontId="26" fillId="0" borderId="0"/>
    <xf numFmtId="0" fontId="27" fillId="16" borderId="18" applyNumberFormat="0" applyFont="0" applyAlignment="0" applyProtection="0"/>
    <xf numFmtId="0" fontId="28" fillId="17" borderId="18" applyNumberFormat="0" applyFont="0" applyAlignment="0" applyProtection="0"/>
    <xf numFmtId="0" fontId="29" fillId="3" borderId="19" applyNumberFormat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>
      <alignment horizontal="left" wrapText="1"/>
    </xf>
    <xf numFmtId="170" fontId="4" fillId="0" borderId="0">
      <alignment horizontal="left" wrapText="1"/>
    </xf>
    <xf numFmtId="0" fontId="30" fillId="0" borderId="0" applyNumberFormat="0" applyFill="0" applyBorder="0" applyAlignment="0" applyProtection="0"/>
    <xf numFmtId="0" fontId="31" fillId="0" borderId="20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6" fillId="0" borderId="0"/>
    <xf numFmtId="43" fontId="62" fillId="0" borderId="0" applyFont="0" applyFill="0" applyBorder="0" applyAlignment="0" applyProtection="0"/>
  </cellStyleXfs>
  <cellXfs count="403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3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Border="1"/>
    <xf numFmtId="3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3" fontId="0" fillId="0" borderId="0" xfId="0" applyNumberFormat="1" applyFill="1" applyBorder="1"/>
    <xf numFmtId="3" fontId="0" fillId="2" borderId="0" xfId="0" applyNumberFormat="1" applyFill="1" applyBorder="1"/>
    <xf numFmtId="3" fontId="0" fillId="0" borderId="0" xfId="0" applyNumberFormat="1" applyBorder="1"/>
    <xf numFmtId="1" fontId="0" fillId="0" borderId="0" xfId="0" applyNumberFormat="1"/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right"/>
    </xf>
    <xf numFmtId="3" fontId="0" fillId="0" borderId="0" xfId="0" applyNumberFormat="1"/>
    <xf numFmtId="0" fontId="5" fillId="0" borderId="4" xfId="0" applyFont="1" applyBorder="1"/>
    <xf numFmtId="3" fontId="5" fillId="0" borderId="0" xfId="0" applyNumberFormat="1" applyFont="1" applyBorder="1"/>
    <xf numFmtId="3" fontId="5" fillId="2" borderId="0" xfId="0" applyNumberFormat="1" applyFont="1" applyFill="1" applyBorder="1"/>
    <xf numFmtId="0" fontId="5" fillId="0" borderId="5" xfId="0" applyFont="1" applyBorder="1"/>
    <xf numFmtId="0" fontId="5" fillId="0" borderId="0" xfId="0" applyFont="1"/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2" fontId="0" fillId="0" borderId="0" xfId="0" applyNumberFormat="1"/>
    <xf numFmtId="0" fontId="4" fillId="0" borderId="0" xfId="0" applyFont="1" applyBorder="1"/>
    <xf numFmtId="0" fontId="5" fillId="0" borderId="0" xfId="0" applyFont="1" applyFill="1" applyBorder="1"/>
    <xf numFmtId="3" fontId="0" fillId="0" borderId="10" xfId="0" applyNumberFormat="1" applyBorder="1"/>
    <xf numFmtId="3" fontId="0" fillId="0" borderId="10" xfId="0" applyNumberFormat="1" applyFill="1" applyBorder="1"/>
    <xf numFmtId="0" fontId="4" fillId="0" borderId="0" xfId="0" applyFont="1" applyFill="1" applyBorder="1"/>
    <xf numFmtId="3" fontId="0" fillId="0" borderId="0" xfId="1" applyNumberFormat="1" applyFont="1" applyBorder="1"/>
    <xf numFmtId="1" fontId="3" fillId="0" borderId="0" xfId="0" applyNumberFormat="1" applyFont="1" applyBorder="1"/>
    <xf numFmtId="165" fontId="0" fillId="0" borderId="0" xfId="0" applyNumberFormat="1" applyBorder="1"/>
    <xf numFmtId="165" fontId="0" fillId="0" borderId="0" xfId="0" applyNumberFormat="1" applyFill="1" applyBorder="1"/>
    <xf numFmtId="165" fontId="4" fillId="0" borderId="0" xfId="0" applyNumberFormat="1" applyFont="1" applyBorder="1"/>
    <xf numFmtId="165" fontId="3" fillId="0" borderId="0" xfId="0" applyNumberFormat="1" applyFont="1" applyBorder="1"/>
    <xf numFmtId="164" fontId="0" fillId="0" borderId="7" xfId="0" applyNumberFormat="1" applyBorder="1"/>
    <xf numFmtId="0" fontId="5" fillId="0" borderId="0" xfId="0" applyFont="1" applyFill="1"/>
    <xf numFmtId="0" fontId="4" fillId="0" borderId="0" xfId="0" applyFont="1"/>
    <xf numFmtId="0" fontId="3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Fill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/>
    <xf numFmtId="3" fontId="0" fillId="0" borderId="5" xfId="0" applyNumberFormat="1" applyBorder="1"/>
    <xf numFmtId="166" fontId="0" fillId="0" borderId="0" xfId="0" applyNumberFormat="1"/>
    <xf numFmtId="166" fontId="0" fillId="0" borderId="0" xfId="0" applyNumberFormat="1" applyBorder="1"/>
    <xf numFmtId="3" fontId="3" fillId="0" borderId="0" xfId="0" applyNumberFormat="1" applyFont="1" applyFill="1" applyBorder="1"/>
    <xf numFmtId="0" fontId="3" fillId="0" borderId="0" xfId="0" applyFont="1" applyFill="1" applyBorder="1"/>
    <xf numFmtId="0" fontId="4" fillId="0" borderId="4" xfId="0" applyFont="1" applyBorder="1"/>
    <xf numFmtId="3" fontId="4" fillId="0" borderId="0" xfId="0" applyNumberFormat="1" applyFont="1" applyBorder="1"/>
    <xf numFmtId="0" fontId="4" fillId="0" borderId="5" xfId="0" applyFont="1" applyBorder="1"/>
    <xf numFmtId="0" fontId="4" fillId="0" borderId="0" xfId="0" quotePrefix="1" applyFont="1" applyFill="1" applyBorder="1"/>
    <xf numFmtId="0" fontId="3" fillId="0" borderId="4" xfId="0" applyFont="1" applyBorder="1"/>
    <xf numFmtId="0" fontId="3" fillId="0" borderId="5" xfId="0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5" fontId="3" fillId="0" borderId="7" xfId="0" applyNumberFormat="1" applyFont="1" applyBorder="1"/>
    <xf numFmtId="1" fontId="0" fillId="0" borderId="0" xfId="0" applyNumberFormat="1" applyFill="1" applyBorder="1"/>
    <xf numFmtId="0" fontId="8" fillId="0" borderId="0" xfId="0" applyFont="1"/>
    <xf numFmtId="0" fontId="4" fillId="0" borderId="0" xfId="0" quotePrefix="1" applyFont="1"/>
    <xf numFmtId="0" fontId="9" fillId="0" borderId="0" xfId="0" applyFont="1" applyFill="1"/>
    <xf numFmtId="0" fontId="10" fillId="0" borderId="0" xfId="0" applyFont="1" applyFill="1" applyBorder="1"/>
    <xf numFmtId="3" fontId="10" fillId="0" borderId="0" xfId="0" applyNumberFormat="1" applyFont="1" applyBorder="1"/>
    <xf numFmtId="0" fontId="10" fillId="0" borderId="0" xfId="0" quotePrefix="1" applyFont="1" applyFill="1" applyBorder="1"/>
    <xf numFmtId="1" fontId="0" fillId="0" borderId="0" xfId="0" applyNumberFormat="1" applyBorder="1"/>
    <xf numFmtId="9" fontId="0" fillId="0" borderId="0" xfId="1" applyFont="1" applyBorder="1"/>
    <xf numFmtId="0" fontId="0" fillId="0" borderId="0" xfId="0" quotePrefix="1"/>
    <xf numFmtId="1" fontId="5" fillId="0" borderId="0" xfId="0" applyNumberFormat="1" applyFont="1"/>
    <xf numFmtId="0" fontId="0" fillId="0" borderId="4" xfId="0" applyFill="1" applyBorder="1"/>
    <xf numFmtId="3" fontId="4" fillId="0" borderId="0" xfId="0" applyNumberFormat="1" applyFont="1" applyFill="1" applyBorder="1"/>
    <xf numFmtId="0" fontId="0" fillId="0" borderId="5" xfId="0" applyFill="1" applyBorder="1"/>
    <xf numFmtId="0" fontId="5" fillId="0" borderId="4" xfId="0" applyFont="1" applyFill="1" applyBorder="1"/>
    <xf numFmtId="3" fontId="5" fillId="0" borderId="0" xfId="0" applyNumberFormat="1" applyFont="1" applyFill="1" applyBorder="1"/>
    <xf numFmtId="0" fontId="5" fillId="0" borderId="5" xfId="0" applyFont="1" applyFill="1" applyBorder="1"/>
    <xf numFmtId="0" fontId="11" fillId="0" borderId="0" xfId="0" applyFont="1"/>
    <xf numFmtId="164" fontId="4" fillId="0" borderId="0" xfId="0" applyNumberFormat="1" applyFont="1"/>
    <xf numFmtId="3" fontId="0" fillId="0" borderId="0" xfId="0" applyNumberFormat="1" applyFill="1"/>
    <xf numFmtId="0" fontId="4" fillId="0" borderId="0" xfId="0" quotePrefix="1" applyFont="1" applyBorder="1"/>
    <xf numFmtId="165" fontId="3" fillId="0" borderId="0" xfId="1" applyNumberFormat="1" applyFont="1" applyBorder="1"/>
    <xf numFmtId="165" fontId="0" fillId="0" borderId="0" xfId="1" applyNumberFormat="1" applyFont="1" applyBorder="1"/>
    <xf numFmtId="0" fontId="2" fillId="0" borderId="0" xfId="0" applyFont="1"/>
    <xf numFmtId="9" fontId="4" fillId="0" borderId="0" xfId="1" applyFont="1" applyBorder="1"/>
    <xf numFmtId="166" fontId="3" fillId="0" borderId="0" xfId="0" applyNumberFormat="1" applyFont="1" applyBorder="1"/>
    <xf numFmtId="49" fontId="4" fillId="0" borderId="0" xfId="0" quotePrefix="1" applyNumberFormat="1" applyFont="1" applyFill="1" applyBorder="1"/>
    <xf numFmtId="164" fontId="0" fillId="0" borderId="5" xfId="0" applyNumberFormat="1" applyBorder="1"/>
    <xf numFmtId="2" fontId="0" fillId="0" borderId="0" xfId="0" applyNumberFormat="1" applyFill="1" applyBorder="1"/>
    <xf numFmtId="0" fontId="4" fillId="0" borderId="0" xfId="0" applyFont="1" applyFill="1"/>
    <xf numFmtId="1" fontId="3" fillId="0" borderId="0" xfId="0" applyNumberFormat="1" applyFont="1"/>
    <xf numFmtId="0" fontId="4" fillId="0" borderId="7" xfId="0" applyFont="1" applyBorder="1"/>
    <xf numFmtId="164" fontId="4" fillId="0" borderId="7" xfId="0" applyNumberFormat="1" applyFont="1" applyBorder="1"/>
    <xf numFmtId="0" fontId="4" fillId="0" borderId="7" xfId="0" applyFont="1" applyFill="1" applyBorder="1"/>
    <xf numFmtId="0" fontId="4" fillId="0" borderId="8" xfId="0" applyFont="1" applyBorder="1"/>
    <xf numFmtId="1" fontId="4" fillId="0" borderId="0" xfId="0" applyNumberFormat="1" applyFont="1" applyFill="1"/>
    <xf numFmtId="165" fontId="0" fillId="0" borderId="0" xfId="1" applyNumberFormat="1" applyFont="1"/>
    <xf numFmtId="0" fontId="5" fillId="0" borderId="0" xfId="0" applyFont="1" applyBorder="1" applyAlignment="1">
      <alignment horizontal="left"/>
    </xf>
    <xf numFmtId="10" fontId="0" fillId="0" borderId="0" xfId="0" applyNumberFormat="1" applyFill="1"/>
    <xf numFmtId="1" fontId="0" fillId="0" borderId="0" xfId="0" applyNumberFormat="1" applyFill="1"/>
    <xf numFmtId="0" fontId="34" fillId="18" borderId="0" xfId="49" applyFont="1" applyFill="1" applyBorder="1" applyAlignment="1">
      <alignment horizontal="left"/>
    </xf>
    <xf numFmtId="0" fontId="35" fillId="18" borderId="0" xfId="0" applyFont="1" applyFill="1"/>
    <xf numFmtId="0" fontId="1" fillId="18" borderId="0" xfId="131" applyFont="1" applyFill="1"/>
    <xf numFmtId="0" fontId="37" fillId="18" borderId="0" xfId="0" applyFont="1" applyFill="1"/>
    <xf numFmtId="0" fontId="34" fillId="18" borderId="4" xfId="49" applyFont="1" applyFill="1" applyBorder="1" applyAlignment="1">
      <alignment horizontal="left"/>
    </xf>
    <xf numFmtId="0" fontId="37" fillId="18" borderId="4" xfId="0" applyFont="1" applyFill="1" applyBorder="1"/>
    <xf numFmtId="0" fontId="35" fillId="18" borderId="0" xfId="0" applyFont="1" applyFill="1" applyAlignment="1">
      <alignment horizontal="left"/>
    </xf>
    <xf numFmtId="0" fontId="33" fillId="18" borderId="4" xfId="130" applyFill="1" applyBorder="1" applyAlignment="1"/>
    <xf numFmtId="0" fontId="33" fillId="18" borderId="0" xfId="130" applyFill="1" applyBorder="1" applyAlignment="1"/>
    <xf numFmtId="0" fontId="37" fillId="18" borderId="4" xfId="0" applyFont="1" applyFill="1" applyBorder="1" applyAlignment="1">
      <alignment horizontal="left"/>
    </xf>
    <xf numFmtId="0" fontId="37" fillId="18" borderId="6" xfId="0" applyFont="1" applyFill="1" applyBorder="1"/>
    <xf numFmtId="0" fontId="1" fillId="18" borderId="7" xfId="131" applyFont="1" applyFill="1" applyBorder="1"/>
    <xf numFmtId="0" fontId="37" fillId="18" borderId="7" xfId="0" applyFont="1" applyFill="1" applyBorder="1"/>
    <xf numFmtId="0" fontId="39" fillId="18" borderId="0" xfId="131" applyFont="1" applyFill="1"/>
    <xf numFmtId="0" fontId="37" fillId="0" borderId="0" xfId="0" applyFont="1"/>
    <xf numFmtId="0" fontId="0" fillId="19" borderId="4" xfId="0" applyFill="1" applyBorder="1"/>
    <xf numFmtId="0" fontId="0" fillId="19" borderId="0" xfId="0" applyFill="1" applyBorder="1"/>
    <xf numFmtId="3" fontId="0" fillId="19" borderId="0" xfId="0" applyNumberFormat="1" applyFill="1" applyBorder="1"/>
    <xf numFmtId="0" fontId="0" fillId="19" borderId="5" xfId="0" applyFill="1" applyBorder="1"/>
    <xf numFmtId="0" fontId="3" fillId="19" borderId="0" xfId="0" applyFont="1" applyFill="1" applyBorder="1"/>
    <xf numFmtId="3" fontId="3" fillId="19" borderId="0" xfId="0" applyNumberFormat="1" applyFont="1" applyFill="1" applyBorder="1"/>
    <xf numFmtId="0" fontId="4" fillId="19" borderId="4" xfId="0" applyFont="1" applyFill="1" applyBorder="1"/>
    <xf numFmtId="0" fontId="4" fillId="19" borderId="0" xfId="0" applyFont="1" applyFill="1" applyBorder="1"/>
    <xf numFmtId="9" fontId="4" fillId="19" borderId="0" xfId="1" applyFont="1" applyFill="1" applyBorder="1"/>
    <xf numFmtId="0" fontId="4" fillId="19" borderId="5" xfId="0" applyFont="1" applyFill="1" applyBorder="1"/>
    <xf numFmtId="3" fontId="4" fillId="19" borderId="0" xfId="0" applyNumberFormat="1" applyFont="1" applyFill="1" applyBorder="1"/>
    <xf numFmtId="166" fontId="0" fillId="19" borderId="0" xfId="0" applyNumberFormat="1" applyFill="1"/>
    <xf numFmtId="166" fontId="3" fillId="19" borderId="0" xfId="0" applyNumberFormat="1" applyFont="1" applyFill="1" applyBorder="1"/>
    <xf numFmtId="49" fontId="4" fillId="19" borderId="0" xfId="0" quotePrefix="1" applyNumberFormat="1" applyFont="1" applyFill="1" applyBorder="1"/>
    <xf numFmtId="0" fontId="0" fillId="19" borderId="6" xfId="0" applyFill="1" applyBorder="1"/>
    <xf numFmtId="0" fontId="0" fillId="19" borderId="7" xfId="0" applyFill="1" applyBorder="1"/>
    <xf numFmtId="0" fontId="0" fillId="19" borderId="8" xfId="0" applyFill="1" applyBorder="1"/>
    <xf numFmtId="0" fontId="4" fillId="20" borderId="0" xfId="0" applyFont="1" applyFill="1" applyBorder="1"/>
    <xf numFmtId="3" fontId="4" fillId="20" borderId="0" xfId="0" applyNumberFormat="1" applyFont="1" applyFill="1" applyBorder="1"/>
    <xf numFmtId="3" fontId="0" fillId="20" borderId="0" xfId="0" applyNumberFormat="1" applyFill="1" applyBorder="1"/>
    <xf numFmtId="0" fontId="4" fillId="21" borderId="0" xfId="0" applyFont="1" applyFill="1" applyBorder="1"/>
    <xf numFmtId="3" fontId="0" fillId="21" borderId="0" xfId="0" applyNumberFormat="1" applyFill="1" applyBorder="1"/>
    <xf numFmtId="165" fontId="3" fillId="0" borderId="0" xfId="1" applyNumberFormat="1" applyFont="1"/>
    <xf numFmtId="165" fontId="5" fillId="0" borderId="0" xfId="1" applyNumberFormat="1" applyFont="1"/>
    <xf numFmtId="165" fontId="0" fillId="0" borderId="0" xfId="0" applyNumberFormat="1"/>
    <xf numFmtId="165" fontId="3" fillId="19" borderId="0" xfId="0" applyNumberFormat="1" applyFont="1" applyFill="1" applyBorder="1"/>
    <xf numFmtId="165" fontId="3" fillId="0" borderId="0" xfId="0" applyNumberFormat="1" applyFont="1"/>
    <xf numFmtId="0" fontId="5" fillId="0" borderId="0" xfId="0" applyFont="1" applyAlignment="1">
      <alignment horizontal="right"/>
    </xf>
    <xf numFmtId="165" fontId="43" fillId="0" borderId="0" xfId="0" applyNumberFormat="1" applyFont="1"/>
    <xf numFmtId="1" fontId="4" fillId="0" borderId="0" xfId="0" applyNumberFormat="1" applyFont="1"/>
    <xf numFmtId="1" fontId="3" fillId="0" borderId="0" xfId="3" applyNumberFormat="1" applyFont="1" applyFill="1" applyAlignment="1">
      <alignment horizontal="left"/>
    </xf>
    <xf numFmtId="14" fontId="3" fillId="0" borderId="0" xfId="3" applyNumberFormat="1" applyFont="1" applyFill="1" applyAlignment="1">
      <alignment horizontal="left"/>
    </xf>
    <xf numFmtId="14" fontId="3" fillId="0" borderId="0" xfId="0" applyNumberFormat="1" applyFont="1"/>
    <xf numFmtId="0" fontId="4" fillId="0" borderId="10" xfId="0" applyFont="1" applyBorder="1"/>
    <xf numFmtId="166" fontId="4" fillId="0" borderId="0" xfId="0" applyNumberFormat="1" applyFont="1"/>
    <xf numFmtId="0" fontId="4" fillId="20" borderId="10" xfId="0" applyFont="1" applyFill="1" applyBorder="1"/>
    <xf numFmtId="0" fontId="4" fillId="20" borderId="26" xfId="0" applyFont="1" applyFill="1" applyBorder="1"/>
    <xf numFmtId="166" fontId="4" fillId="20" borderId="0" xfId="0" applyNumberFormat="1" applyFont="1" applyFill="1"/>
    <xf numFmtId="0" fontId="4" fillId="20" borderId="0" xfId="0" applyFont="1" applyFill="1"/>
    <xf numFmtId="0" fontId="4" fillId="21" borderId="0" xfId="0" applyFont="1" applyFill="1"/>
    <xf numFmtId="166" fontId="4" fillId="21" borderId="0" xfId="0" applyNumberFormat="1" applyFont="1" applyFill="1"/>
    <xf numFmtId="2" fontId="4" fillId="0" borderId="10" xfId="0" applyNumberFormat="1" applyFont="1" applyBorder="1"/>
    <xf numFmtId="0" fontId="4" fillId="19" borderId="0" xfId="0" applyFont="1" applyFill="1"/>
    <xf numFmtId="164" fontId="5" fillId="0" borderId="0" xfId="0" applyNumberFormat="1" applyFont="1"/>
    <xf numFmtId="0" fontId="4" fillId="0" borderId="0" xfId="4" applyFont="1" applyFill="1"/>
    <xf numFmtId="3" fontId="4" fillId="0" borderId="0" xfId="0" applyNumberFormat="1" applyFont="1"/>
    <xf numFmtId="3" fontId="4" fillId="0" borderId="10" xfId="0" applyNumberFormat="1" applyFont="1" applyBorder="1"/>
    <xf numFmtId="165" fontId="3" fillId="19" borderId="0" xfId="1" applyNumberFormat="1" applyFont="1" applyFill="1"/>
    <xf numFmtId="0" fontId="44" fillId="22" borderId="35" xfId="0" applyFont="1" applyFill="1" applyBorder="1"/>
    <xf numFmtId="0" fontId="0" fillId="22" borderId="36" xfId="0" applyFill="1" applyBorder="1"/>
    <xf numFmtId="0" fontId="0" fillId="22" borderId="0" xfId="0" applyFill="1"/>
    <xf numFmtId="0" fontId="0" fillId="22" borderId="2" xfId="0" applyFill="1" applyBorder="1"/>
    <xf numFmtId="0" fontId="0" fillId="22" borderId="0" xfId="0" applyFill="1" applyBorder="1"/>
    <xf numFmtId="0" fontId="0" fillId="22" borderId="7" xfId="0" applyFill="1" applyBorder="1"/>
    <xf numFmtId="0" fontId="0" fillId="22" borderId="10" xfId="0" applyFill="1" applyBorder="1"/>
    <xf numFmtId="3" fontId="3" fillId="22" borderId="0" xfId="0" applyNumberFormat="1" applyFont="1" applyFill="1" applyBorder="1"/>
    <xf numFmtId="3" fontId="4" fillId="22" borderId="0" xfId="0" applyNumberFormat="1" applyFont="1" applyFill="1" applyBorder="1"/>
    <xf numFmtId="3" fontId="5" fillId="22" borderId="0" xfId="0" applyNumberFormat="1" applyFont="1" applyFill="1" applyBorder="1"/>
    <xf numFmtId="165" fontId="3" fillId="22" borderId="0" xfId="0" applyNumberFormat="1" applyFont="1" applyFill="1" applyBorder="1"/>
    <xf numFmtId="3" fontId="0" fillId="22" borderId="0" xfId="0" applyNumberFormat="1" applyFill="1" applyBorder="1"/>
    <xf numFmtId="166" fontId="0" fillId="22" borderId="0" xfId="0" applyNumberFormat="1" applyFill="1" applyBorder="1"/>
    <xf numFmtId="3" fontId="5" fillId="0" borderId="0" xfId="0" applyNumberFormat="1" applyFont="1"/>
    <xf numFmtId="9" fontId="0" fillId="0" borderId="0" xfId="0" applyNumberFormat="1"/>
    <xf numFmtId="0" fontId="0" fillId="0" borderId="32" xfId="0" applyBorder="1"/>
    <xf numFmtId="3" fontId="0" fillId="0" borderId="44" xfId="0" applyNumberFormat="1" applyBorder="1"/>
    <xf numFmtId="1" fontId="0" fillId="0" borderId="44" xfId="0" applyNumberFormat="1" applyBorder="1"/>
    <xf numFmtId="3" fontId="0" fillId="19" borderId="44" xfId="0" applyNumberFormat="1" applyFill="1" applyBorder="1"/>
    <xf numFmtId="165" fontId="0" fillId="0" borderId="44" xfId="0" applyNumberFormat="1" applyBorder="1"/>
    <xf numFmtId="3" fontId="5" fillId="0" borderId="44" xfId="0" applyNumberFormat="1" applyFont="1" applyBorder="1"/>
    <xf numFmtId="9" fontId="0" fillId="0" borderId="44" xfId="0" applyNumberFormat="1" applyBorder="1"/>
    <xf numFmtId="0" fontId="0" fillId="0" borderId="44" xfId="0" applyBorder="1"/>
    <xf numFmtId="0" fontId="0" fillId="0" borderId="44" xfId="0" applyFill="1" applyBorder="1"/>
    <xf numFmtId="3" fontId="0" fillId="23" borderId="0" xfId="0" applyNumberFormat="1" applyFill="1"/>
    <xf numFmtId="3" fontId="0" fillId="23" borderId="44" xfId="0" applyNumberFormat="1" applyFill="1" applyBorder="1"/>
    <xf numFmtId="0" fontId="0" fillId="23" borderId="0" xfId="0" applyFill="1"/>
    <xf numFmtId="165" fontId="0" fillId="23" borderId="0" xfId="1" applyNumberFormat="1" applyFont="1" applyFill="1"/>
    <xf numFmtId="3" fontId="5" fillId="24" borderId="44" xfId="0" applyNumberFormat="1" applyFont="1" applyFill="1" applyBorder="1"/>
    <xf numFmtId="3" fontId="0" fillId="24" borderId="44" xfId="0" applyNumberFormat="1" applyFill="1" applyBorder="1"/>
    <xf numFmtId="0" fontId="0" fillId="24" borderId="0" xfId="0" applyFill="1"/>
    <xf numFmtId="0" fontId="0" fillId="22" borderId="4" xfId="0" applyFill="1" applyBorder="1"/>
    <xf numFmtId="0" fontId="49" fillId="0" borderId="43" xfId="0" applyFont="1" applyFill="1" applyBorder="1" applyAlignment="1">
      <alignment vertical="top"/>
    </xf>
    <xf numFmtId="3" fontId="49" fillId="0" borderId="43" xfId="0" applyNumberFormat="1" applyFont="1" applyFill="1" applyBorder="1" applyAlignment="1">
      <alignment horizontal="center" vertical="top"/>
    </xf>
    <xf numFmtId="3" fontId="49" fillId="0" borderId="2" xfId="0" applyNumberFormat="1" applyFont="1" applyFill="1" applyBorder="1" applyAlignment="1">
      <alignment horizontal="center" vertical="top"/>
    </xf>
    <xf numFmtId="3" fontId="49" fillId="0" borderId="3" xfId="0" applyNumberFormat="1" applyFont="1" applyFill="1" applyBorder="1" applyAlignment="1">
      <alignment horizontal="center" vertical="top"/>
    </xf>
    <xf numFmtId="0" fontId="48" fillId="0" borderId="34" xfId="0" applyFont="1" applyFill="1" applyBorder="1" applyAlignment="1">
      <alignment horizontal="right" vertical="center"/>
    </xf>
    <xf numFmtId="0" fontId="50" fillId="0" borderId="34" xfId="0" applyFont="1" applyFill="1" applyBorder="1" applyAlignment="1">
      <alignment vertical="top"/>
    </xf>
    <xf numFmtId="3" fontId="50" fillId="0" borderId="34" xfId="0" applyNumberFormat="1" applyFont="1" applyFill="1" applyBorder="1" applyAlignment="1">
      <alignment horizontal="center" vertical="top"/>
    </xf>
    <xf numFmtId="3" fontId="50" fillId="0" borderId="0" xfId="0" applyNumberFormat="1" applyFont="1" applyFill="1" applyBorder="1" applyAlignment="1">
      <alignment horizontal="center" vertical="top"/>
    </xf>
    <xf numFmtId="3" fontId="50" fillId="0" borderId="5" xfId="0" applyNumberFormat="1" applyFont="1" applyFill="1" applyBorder="1" applyAlignment="1">
      <alignment horizontal="center" vertical="top"/>
    </xf>
    <xf numFmtId="0" fontId="48" fillId="0" borderId="33" xfId="0" applyFont="1" applyFill="1" applyBorder="1" applyAlignment="1">
      <alignment horizontal="right" vertical="center"/>
    </xf>
    <xf numFmtId="9" fontId="48" fillId="0" borderId="33" xfId="1" applyNumberFormat="1" applyFont="1" applyFill="1" applyBorder="1" applyAlignment="1">
      <alignment horizontal="center" vertical="center"/>
    </xf>
    <xf numFmtId="9" fontId="48" fillId="0" borderId="10" xfId="1" applyNumberFormat="1" applyFont="1" applyFill="1" applyBorder="1" applyAlignment="1">
      <alignment horizontal="center" vertical="center"/>
    </xf>
    <xf numFmtId="9" fontId="48" fillId="0" borderId="11" xfId="1" applyNumberFormat="1" applyFont="1" applyFill="1" applyBorder="1" applyAlignment="1">
      <alignment horizontal="center" vertical="center"/>
    </xf>
    <xf numFmtId="0" fontId="3" fillId="22" borderId="32" xfId="0" applyFont="1" applyFill="1" applyBorder="1"/>
    <xf numFmtId="3" fontId="3" fillId="22" borderId="0" xfId="0" applyNumberFormat="1" applyFont="1" applyFill="1" applyBorder="1" applyAlignment="1">
      <alignment horizontal="center"/>
    </xf>
    <xf numFmtId="3" fontId="3" fillId="22" borderId="5" xfId="0" applyNumberFormat="1" applyFont="1" applyFill="1" applyBorder="1" applyAlignment="1">
      <alignment horizontal="center"/>
    </xf>
    <xf numFmtId="0" fontId="49" fillId="0" borderId="31" xfId="0" applyFont="1" applyFill="1" applyBorder="1" applyAlignment="1">
      <alignment vertical="top"/>
    </xf>
    <xf numFmtId="0" fontId="51" fillId="0" borderId="27" xfId="0" applyFont="1" applyFill="1" applyBorder="1" applyAlignment="1">
      <alignment horizontal="right" vertical="center"/>
    </xf>
    <xf numFmtId="9" fontId="51" fillId="0" borderId="34" xfId="1" applyNumberFormat="1" applyFont="1" applyFill="1" applyBorder="1" applyAlignment="1">
      <alignment horizontal="center" vertical="center"/>
    </xf>
    <xf numFmtId="9" fontId="51" fillId="0" borderId="0" xfId="1" applyNumberFormat="1" applyFont="1" applyFill="1" applyBorder="1" applyAlignment="1">
      <alignment horizontal="center" vertical="center"/>
    </xf>
    <xf numFmtId="0" fontId="50" fillId="0" borderId="27" xfId="0" applyFont="1" applyFill="1" applyBorder="1" applyAlignment="1">
      <alignment vertical="top"/>
    </xf>
    <xf numFmtId="0" fontId="49" fillId="22" borderId="31" xfId="0" applyFont="1" applyFill="1" applyBorder="1" applyAlignment="1">
      <alignment vertical="top"/>
    </xf>
    <xf numFmtId="3" fontId="49" fillId="22" borderId="43" xfId="0" applyNumberFormat="1" applyFont="1" applyFill="1" applyBorder="1" applyAlignment="1">
      <alignment horizontal="center" vertical="top"/>
    </xf>
    <xf numFmtId="3" fontId="49" fillId="22" borderId="2" xfId="0" applyNumberFormat="1" applyFont="1" applyFill="1" applyBorder="1" applyAlignment="1">
      <alignment horizontal="center" vertical="top"/>
    </xf>
    <xf numFmtId="3" fontId="49" fillId="22" borderId="3" xfId="0" applyNumberFormat="1" applyFont="1" applyFill="1" applyBorder="1" applyAlignment="1">
      <alignment horizontal="center" vertical="top"/>
    </xf>
    <xf numFmtId="0" fontId="50" fillId="22" borderId="27" xfId="0" applyFont="1" applyFill="1" applyBorder="1" applyAlignment="1">
      <alignment vertical="top"/>
    </xf>
    <xf numFmtId="3" fontId="50" fillId="22" borderId="34" xfId="0" applyNumberFormat="1" applyFont="1" applyFill="1" applyBorder="1" applyAlignment="1">
      <alignment horizontal="center" vertical="top"/>
    </xf>
    <xf numFmtId="3" fontId="50" fillId="22" borderId="0" xfId="0" applyNumberFormat="1" applyFont="1" applyFill="1" applyBorder="1" applyAlignment="1">
      <alignment horizontal="center" vertical="top"/>
    </xf>
    <xf numFmtId="3" fontId="50" fillId="22" borderId="5" xfId="0" applyNumberFormat="1" applyFont="1" applyFill="1" applyBorder="1" applyAlignment="1">
      <alignment horizontal="center" vertical="top"/>
    </xf>
    <xf numFmtId="0" fontId="52" fillId="19" borderId="42" xfId="0" applyFont="1" applyFill="1" applyBorder="1" applyAlignment="1">
      <alignment vertical="top"/>
    </xf>
    <xf numFmtId="3" fontId="52" fillId="19" borderId="0" xfId="0" applyNumberFormat="1" applyFont="1" applyFill="1" applyBorder="1" applyAlignment="1">
      <alignment horizontal="center" vertical="top"/>
    </xf>
    <xf numFmtId="3" fontId="52" fillId="19" borderId="5" xfId="0" applyNumberFormat="1" applyFont="1" applyFill="1" applyBorder="1" applyAlignment="1">
      <alignment horizontal="center" vertical="top"/>
    </xf>
    <xf numFmtId="0" fontId="53" fillId="22" borderId="38" xfId="0" applyFont="1" applyFill="1" applyBorder="1" applyAlignment="1">
      <alignment horizontal="right"/>
    </xf>
    <xf numFmtId="9" fontId="53" fillId="22" borderId="7" xfId="1" applyNumberFormat="1" applyFont="1" applyFill="1" applyBorder="1" applyAlignment="1">
      <alignment horizontal="center"/>
    </xf>
    <xf numFmtId="9" fontId="53" fillId="22" borderId="8" xfId="1" applyNumberFormat="1" applyFont="1" applyFill="1" applyBorder="1" applyAlignment="1">
      <alignment horizontal="center"/>
    </xf>
    <xf numFmtId="0" fontId="53" fillId="22" borderId="44" xfId="0" applyFont="1" applyFill="1" applyBorder="1" applyAlignment="1">
      <alignment horizontal="right"/>
    </xf>
    <xf numFmtId="9" fontId="53" fillId="22" borderId="0" xfId="1" applyNumberFormat="1" applyFont="1" applyFill="1" applyBorder="1" applyAlignment="1">
      <alignment horizontal="center"/>
    </xf>
    <xf numFmtId="9" fontId="53" fillId="22" borderId="5" xfId="1" applyNumberFormat="1" applyFont="1" applyFill="1" applyBorder="1" applyAlignment="1">
      <alignment horizontal="center"/>
    </xf>
    <xf numFmtId="0" fontId="54" fillId="19" borderId="46" xfId="0" applyFont="1" applyFill="1" applyBorder="1" applyAlignment="1">
      <alignment horizontal="right" vertical="center"/>
    </xf>
    <xf numFmtId="9" fontId="54" fillId="19" borderId="7" xfId="1" applyNumberFormat="1" applyFont="1" applyFill="1" applyBorder="1" applyAlignment="1">
      <alignment horizontal="center" vertical="center"/>
    </xf>
    <xf numFmtId="9" fontId="54" fillId="19" borderId="8" xfId="1" applyNumberFormat="1" applyFont="1" applyFill="1" applyBorder="1" applyAlignment="1">
      <alignment horizontal="center" vertical="center"/>
    </xf>
    <xf numFmtId="9" fontId="5" fillId="21" borderId="0" xfId="1" applyNumberFormat="1" applyFont="1" applyFill="1" applyBorder="1" applyAlignment="1">
      <alignment horizontal="center"/>
    </xf>
    <xf numFmtId="9" fontId="5" fillId="21" borderId="21" xfId="1" applyNumberFormat="1" applyFont="1" applyFill="1" applyBorder="1" applyAlignment="1">
      <alignment horizontal="center"/>
    </xf>
    <xf numFmtId="9" fontId="5" fillId="21" borderId="22" xfId="1" applyNumberFormat="1" applyFont="1" applyFill="1" applyBorder="1" applyAlignment="1">
      <alignment horizontal="center"/>
    </xf>
    <xf numFmtId="9" fontId="55" fillId="21" borderId="40" xfId="1" applyNumberFormat="1" applyFont="1" applyFill="1" applyBorder="1" applyAlignment="1">
      <alignment horizontal="center"/>
    </xf>
    <xf numFmtId="3" fontId="57" fillId="0" borderId="2" xfId="0" applyNumberFormat="1" applyFont="1" applyFill="1" applyBorder="1" applyAlignment="1">
      <alignment horizontal="center" vertical="top"/>
    </xf>
    <xf numFmtId="3" fontId="58" fillId="0" borderId="0" xfId="0" applyNumberFormat="1" applyFont="1" applyFill="1" applyBorder="1" applyAlignment="1">
      <alignment horizontal="center" vertical="top"/>
    </xf>
    <xf numFmtId="3" fontId="4" fillId="22" borderId="0" xfId="0" applyNumberFormat="1" applyFont="1" applyFill="1" applyBorder="1" applyAlignment="1">
      <alignment horizontal="center"/>
    </xf>
    <xf numFmtId="9" fontId="59" fillId="22" borderId="7" xfId="1" applyNumberFormat="1" applyFont="1" applyFill="1" applyBorder="1" applyAlignment="1">
      <alignment horizontal="center"/>
    </xf>
    <xf numFmtId="9" fontId="59" fillId="22" borderId="0" xfId="1" applyNumberFormat="1" applyFont="1" applyFill="1" applyBorder="1" applyAlignment="1">
      <alignment horizontal="center"/>
    </xf>
    <xf numFmtId="3" fontId="57" fillId="22" borderId="2" xfId="0" applyNumberFormat="1" applyFont="1" applyFill="1" applyBorder="1" applyAlignment="1">
      <alignment horizontal="center" vertical="top"/>
    </xf>
    <xf numFmtId="3" fontId="58" fillId="22" borderId="0" xfId="0" applyNumberFormat="1" applyFont="1" applyFill="1" applyBorder="1" applyAlignment="1">
      <alignment horizontal="center" vertical="top"/>
    </xf>
    <xf numFmtId="3" fontId="48" fillId="19" borderId="0" xfId="0" applyNumberFormat="1" applyFont="1" applyFill="1" applyBorder="1" applyAlignment="1">
      <alignment horizontal="center" vertical="top"/>
    </xf>
    <xf numFmtId="9" fontId="60" fillId="19" borderId="7" xfId="1" applyNumberFormat="1" applyFont="1" applyFill="1" applyBorder="1" applyAlignment="1">
      <alignment horizontal="center" vertical="center"/>
    </xf>
    <xf numFmtId="9" fontId="61" fillId="21" borderId="40" xfId="1" applyNumberFormat="1" applyFont="1" applyFill="1" applyBorder="1" applyAlignment="1">
      <alignment horizontal="center"/>
    </xf>
    <xf numFmtId="9" fontId="61" fillId="21" borderId="41" xfId="1" applyNumberFormat="1" applyFont="1" applyFill="1" applyBorder="1" applyAlignment="1">
      <alignment horizontal="center"/>
    </xf>
    <xf numFmtId="1" fontId="61" fillId="21" borderId="39" xfId="0" applyNumberFormat="1" applyFont="1" applyFill="1" applyBorder="1"/>
    <xf numFmtId="1" fontId="5" fillId="21" borderId="24" xfId="0" applyNumberFormat="1" applyFont="1" applyFill="1" applyBorder="1" applyAlignment="1">
      <alignment horizontal="right"/>
    </xf>
    <xf numFmtId="1" fontId="5" fillId="21" borderId="25" xfId="0" applyNumberFormat="1" applyFont="1" applyFill="1" applyBorder="1" applyAlignment="1">
      <alignment horizontal="right"/>
    </xf>
    <xf numFmtId="0" fontId="0" fillId="0" borderId="32" xfId="0" applyFill="1" applyBorder="1"/>
    <xf numFmtId="3" fontId="49" fillId="0" borderId="49" xfId="0" applyNumberFormat="1" applyFont="1" applyFill="1" applyBorder="1" applyAlignment="1">
      <alignment horizontal="center" vertical="top"/>
    </xf>
    <xf numFmtId="3" fontId="50" fillId="0" borderId="44" xfId="0" applyNumberFormat="1" applyFont="1" applyFill="1" applyBorder="1" applyAlignment="1">
      <alignment horizontal="center" vertical="top"/>
    </xf>
    <xf numFmtId="9" fontId="48" fillId="0" borderId="50" xfId="1" applyNumberFormat="1" applyFont="1" applyFill="1" applyBorder="1" applyAlignment="1">
      <alignment horizontal="center" vertical="center"/>
    </xf>
    <xf numFmtId="3" fontId="3" fillId="22" borderId="44" xfId="0" applyNumberFormat="1" applyFont="1" applyFill="1" applyBorder="1" applyAlignment="1">
      <alignment horizontal="center"/>
    </xf>
    <xf numFmtId="9" fontId="53" fillId="22" borderId="38" xfId="1" applyNumberFormat="1" applyFont="1" applyFill="1" applyBorder="1" applyAlignment="1">
      <alignment horizontal="center"/>
    </xf>
    <xf numFmtId="9" fontId="51" fillId="0" borderId="44" xfId="1" applyNumberFormat="1" applyFont="1" applyFill="1" applyBorder="1" applyAlignment="1">
      <alignment horizontal="center" vertical="center"/>
    </xf>
    <xf numFmtId="9" fontId="53" fillId="22" borderId="44" xfId="1" applyNumberFormat="1" applyFont="1" applyFill="1" applyBorder="1" applyAlignment="1">
      <alignment horizontal="center"/>
    </xf>
    <xf numFmtId="3" fontId="49" fillId="22" borderId="49" xfId="0" applyNumberFormat="1" applyFont="1" applyFill="1" applyBorder="1" applyAlignment="1">
      <alignment horizontal="center" vertical="top"/>
    </xf>
    <xf numFmtId="3" fontId="50" fillId="22" borderId="44" xfId="0" applyNumberFormat="1" applyFont="1" applyFill="1" applyBorder="1" applyAlignment="1">
      <alignment horizontal="center" vertical="top"/>
    </xf>
    <xf numFmtId="3" fontId="52" fillId="19" borderId="44" xfId="0" applyNumberFormat="1" applyFont="1" applyFill="1" applyBorder="1" applyAlignment="1">
      <alignment horizontal="center" vertical="top"/>
    </xf>
    <xf numFmtId="9" fontId="54" fillId="19" borderId="38" xfId="1" applyNumberFormat="1" applyFont="1" applyFill="1" applyBorder="1" applyAlignment="1">
      <alignment horizontal="center" vertical="center"/>
    </xf>
    <xf numFmtId="9" fontId="61" fillId="21" borderId="51" xfId="1" applyNumberFormat="1" applyFont="1" applyFill="1" applyBorder="1" applyAlignment="1">
      <alignment horizontal="center"/>
    </xf>
    <xf numFmtId="9" fontId="5" fillId="21" borderId="44" xfId="1" applyNumberFormat="1" applyFont="1" applyFill="1" applyBorder="1" applyAlignment="1">
      <alignment horizontal="center"/>
    </xf>
    <xf numFmtId="9" fontId="5" fillId="21" borderId="52" xfId="1" applyNumberFormat="1" applyFont="1" applyFill="1" applyBorder="1" applyAlignment="1">
      <alignment horizontal="center"/>
    </xf>
    <xf numFmtId="0" fontId="5" fillId="0" borderId="44" xfId="0" applyFont="1" applyBorder="1"/>
    <xf numFmtId="0" fontId="42" fillId="22" borderId="27" xfId="0" applyFont="1" applyFill="1" applyBorder="1" applyAlignment="1">
      <alignment horizontal="right" vertical="center"/>
    </xf>
    <xf numFmtId="9" fontId="42" fillId="22" borderId="34" xfId="1" applyNumberFormat="1" applyFont="1" applyFill="1" applyBorder="1" applyAlignment="1">
      <alignment horizontal="center" vertical="center"/>
    </xf>
    <xf numFmtId="9" fontId="42" fillId="22" borderId="0" xfId="1" applyNumberFormat="1" applyFont="1" applyFill="1" applyBorder="1" applyAlignment="1">
      <alignment horizontal="center" vertical="center"/>
    </xf>
    <xf numFmtId="9" fontId="42" fillId="22" borderId="44" xfId="1" applyNumberFormat="1" applyFont="1" applyFill="1" applyBorder="1" applyAlignment="1">
      <alignment horizontal="center" vertical="center"/>
    </xf>
    <xf numFmtId="9" fontId="42" fillId="22" borderId="5" xfId="1" applyNumberFormat="1" applyFont="1" applyFill="1" applyBorder="1" applyAlignment="1">
      <alignment horizontal="center" vertical="center"/>
    </xf>
    <xf numFmtId="0" fontId="41" fillId="22" borderId="34" xfId="0" applyFont="1" applyFill="1" applyBorder="1" applyAlignment="1">
      <alignment horizontal="right" vertical="center"/>
    </xf>
    <xf numFmtId="9" fontId="41" fillId="22" borderId="33" xfId="1" applyNumberFormat="1" applyFont="1" applyFill="1" applyBorder="1" applyAlignment="1">
      <alignment horizontal="center" vertical="center"/>
    </xf>
    <xf numFmtId="9" fontId="41" fillId="22" borderId="10" xfId="1" applyNumberFormat="1" applyFont="1" applyFill="1" applyBorder="1" applyAlignment="1">
      <alignment horizontal="center" vertical="center"/>
    </xf>
    <xf numFmtId="9" fontId="41" fillId="22" borderId="50" xfId="1" applyNumberFormat="1" applyFont="1" applyFill="1" applyBorder="1" applyAlignment="1">
      <alignment horizontal="center" vertical="center"/>
    </xf>
    <xf numFmtId="9" fontId="41" fillId="22" borderId="11" xfId="1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top"/>
    </xf>
    <xf numFmtId="0" fontId="40" fillId="0" borderId="0" xfId="0" applyFont="1" applyFill="1" applyBorder="1" applyAlignment="1">
      <alignment horizontal="left" vertical="top"/>
    </xf>
    <xf numFmtId="9" fontId="0" fillId="0" borderId="0" xfId="1" applyFont="1" applyFill="1"/>
    <xf numFmtId="9" fontId="0" fillId="0" borderId="0" xfId="1" applyNumberFormat="1" applyFont="1" applyFill="1"/>
    <xf numFmtId="165" fontId="51" fillId="0" borderId="5" xfId="1" applyNumberFormat="1" applyFont="1" applyFill="1" applyBorder="1" applyAlignment="1">
      <alignment horizontal="center" vertical="center"/>
    </xf>
    <xf numFmtId="165" fontId="5" fillId="21" borderId="21" xfId="1" applyNumberFormat="1" applyFont="1" applyFill="1" applyBorder="1" applyAlignment="1">
      <alignment horizontal="center"/>
    </xf>
    <xf numFmtId="165" fontId="5" fillId="21" borderId="23" xfId="1" applyNumberFormat="1" applyFont="1" applyFill="1" applyBorder="1" applyAlignment="1">
      <alignment horizontal="center"/>
    </xf>
    <xf numFmtId="0" fontId="0" fillId="24" borderId="0" xfId="0" applyFill="1" applyBorder="1"/>
    <xf numFmtId="3" fontId="0" fillId="22" borderId="0" xfId="0" applyNumberFormat="1" applyFill="1"/>
    <xf numFmtId="171" fontId="5" fillId="0" borderId="0" xfId="132" applyNumberFormat="1" applyFont="1"/>
    <xf numFmtId="171" fontId="5" fillId="0" borderId="0" xfId="132" applyNumberFormat="1" applyFont="1" applyFill="1"/>
    <xf numFmtId="0" fontId="3" fillId="0" borderId="2" xfId="0" applyFont="1" applyBorder="1"/>
    <xf numFmtId="171" fontId="0" fillId="0" borderId="0" xfId="0" applyNumberFormat="1" applyBorder="1"/>
    <xf numFmtId="0" fontId="3" fillId="24" borderId="0" xfId="0" applyFont="1" applyFill="1" applyBorder="1"/>
    <xf numFmtId="0" fontId="4" fillId="24" borderId="0" xfId="0" applyFont="1" applyFill="1" applyBorder="1"/>
    <xf numFmtId="165" fontId="0" fillId="24" borderId="0" xfId="1" applyNumberFormat="1" applyFont="1" applyFill="1"/>
    <xf numFmtId="0" fontId="4" fillId="24" borderId="0" xfId="0" applyFont="1" applyFill="1" applyBorder="1" applyAlignment="1">
      <alignment horizontal="left"/>
    </xf>
    <xf numFmtId="165" fontId="4" fillId="24" borderId="0" xfId="1" applyNumberFormat="1" applyFont="1" applyFill="1"/>
    <xf numFmtId="9" fontId="3" fillId="24" borderId="0" xfId="1" applyNumberFormat="1" applyFont="1" applyFill="1"/>
    <xf numFmtId="3" fontId="0" fillId="22" borderId="0" xfId="1" applyNumberFormat="1" applyFont="1" applyFill="1" applyBorder="1"/>
    <xf numFmtId="165" fontId="0" fillId="22" borderId="0" xfId="1" applyNumberFormat="1" applyFont="1" applyFill="1" applyBorder="1"/>
    <xf numFmtId="3" fontId="0" fillId="0" borderId="7" xfId="0" applyNumberFormat="1" applyBorder="1"/>
    <xf numFmtId="3" fontId="0" fillId="22" borderId="7" xfId="0" applyNumberFormat="1" applyFill="1" applyBorder="1"/>
    <xf numFmtId="171" fontId="0" fillId="0" borderId="7" xfId="0" applyNumberFormat="1" applyBorder="1"/>
    <xf numFmtId="0" fontId="64" fillId="26" borderId="1" xfId="0" applyFont="1" applyFill="1" applyBorder="1"/>
    <xf numFmtId="0" fontId="65" fillId="26" borderId="2" xfId="0" applyFont="1" applyFill="1" applyBorder="1" applyAlignment="1">
      <alignment vertical="center"/>
    </xf>
    <xf numFmtId="0" fontId="64" fillId="26" borderId="2" xfId="0" applyFont="1" applyFill="1" applyBorder="1" applyAlignment="1">
      <alignment vertical="center"/>
    </xf>
    <xf numFmtId="171" fontId="65" fillId="26" borderId="2" xfId="0" applyNumberFormat="1" applyFont="1" applyFill="1" applyBorder="1" applyAlignment="1">
      <alignment horizontal="left" vertical="center"/>
    </xf>
    <xf numFmtId="0" fontId="64" fillId="26" borderId="3" xfId="0" applyFont="1" applyFill="1" applyBorder="1" applyAlignment="1">
      <alignment vertical="center"/>
    </xf>
    <xf numFmtId="9" fontId="5" fillId="0" borderId="0" xfId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4" fillId="21" borderId="28" xfId="0" applyFont="1" applyFill="1" applyBorder="1" applyAlignment="1">
      <alignment horizontal="left" vertical="top"/>
    </xf>
    <xf numFmtId="0" fontId="44" fillId="21" borderId="29" xfId="0" applyFont="1" applyFill="1" applyBorder="1" applyAlignment="1">
      <alignment horizontal="left" vertical="top"/>
    </xf>
    <xf numFmtId="0" fontId="44" fillId="21" borderId="30" xfId="0" applyFont="1" applyFill="1" applyBorder="1" applyAlignment="1">
      <alignment horizontal="left" vertical="top"/>
    </xf>
    <xf numFmtId="0" fontId="40" fillId="0" borderId="3" xfId="0" applyFont="1" applyFill="1" applyBorder="1" applyAlignment="1">
      <alignment horizontal="center" vertical="top"/>
    </xf>
    <xf numFmtId="0" fontId="40" fillId="0" borderId="5" xfId="0" applyFont="1" applyFill="1" applyBorder="1" applyAlignment="1">
      <alignment horizontal="center" vertical="top"/>
    </xf>
    <xf numFmtId="0" fontId="40" fillId="0" borderId="1" xfId="0" applyFont="1" applyFill="1" applyBorder="1" applyAlignment="1">
      <alignment horizontal="left" vertical="top" wrapText="1"/>
    </xf>
    <xf numFmtId="0" fontId="40" fillId="0" borderId="4" xfId="0" applyFont="1" applyFill="1" applyBorder="1" applyAlignment="1">
      <alignment horizontal="left" vertical="top" wrapText="1"/>
    </xf>
    <xf numFmtId="0" fontId="40" fillId="0" borderId="2" xfId="0" applyFont="1" applyFill="1" applyBorder="1" applyAlignment="1">
      <alignment horizontal="center" vertical="top"/>
    </xf>
    <xf numFmtId="0" fontId="40" fillId="0" borderId="0" xfId="0" applyFont="1" applyFill="1" applyBorder="1" applyAlignment="1">
      <alignment horizontal="center" vertical="top"/>
    </xf>
    <xf numFmtId="0" fontId="40" fillId="0" borderId="47" xfId="0" applyFont="1" applyFill="1" applyBorder="1" applyAlignment="1">
      <alignment horizontal="left" vertical="top"/>
    </xf>
    <xf numFmtId="0" fontId="40" fillId="0" borderId="48" xfId="0" applyFont="1" applyFill="1" applyBorder="1" applyAlignment="1">
      <alignment horizontal="left" vertical="top"/>
    </xf>
    <xf numFmtId="0" fontId="40" fillId="0" borderId="49" xfId="0" applyFont="1" applyFill="1" applyBorder="1" applyAlignment="1">
      <alignment horizontal="center" vertical="top"/>
    </xf>
    <xf numFmtId="0" fontId="40" fillId="0" borderId="44" xfId="0" applyFont="1" applyFill="1" applyBorder="1" applyAlignment="1">
      <alignment horizontal="center" vertical="top"/>
    </xf>
    <xf numFmtId="0" fontId="40" fillId="22" borderId="1" xfId="0" applyFont="1" applyFill="1" applyBorder="1" applyAlignment="1">
      <alignment horizontal="left" vertical="top" wrapText="1"/>
    </xf>
    <xf numFmtId="0" fontId="40" fillId="22" borderId="4" xfId="0" applyFont="1" applyFill="1" applyBorder="1" applyAlignment="1">
      <alignment horizontal="left" vertical="top" wrapText="1"/>
    </xf>
    <xf numFmtId="0" fontId="40" fillId="19" borderId="45" xfId="0" applyFont="1" applyFill="1" applyBorder="1" applyAlignment="1">
      <alignment horizontal="left" vertical="top" wrapText="1"/>
    </xf>
    <xf numFmtId="0" fontId="40" fillId="19" borderId="6" xfId="0" applyFont="1" applyFill="1" applyBorder="1" applyAlignment="1">
      <alignment horizontal="left" vertical="top" wrapText="1"/>
    </xf>
    <xf numFmtId="165" fontId="48" fillId="0" borderId="34" xfId="1" applyNumberFormat="1" applyFont="1" applyFill="1" applyBorder="1" applyAlignment="1">
      <alignment horizontal="center" vertical="center"/>
    </xf>
    <xf numFmtId="165" fontId="48" fillId="0" borderId="0" xfId="1" applyNumberFormat="1" applyFont="1" applyFill="1" applyBorder="1" applyAlignment="1">
      <alignment horizontal="center" vertical="center"/>
    </xf>
    <xf numFmtId="165" fontId="48" fillId="0" borderId="5" xfId="1" applyNumberFormat="1" applyFont="1" applyFill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top"/>
    </xf>
    <xf numFmtId="0" fontId="56" fillId="0" borderId="0" xfId="0" applyFont="1" applyFill="1" applyBorder="1" applyAlignment="1">
      <alignment horizontal="center" vertical="top"/>
    </xf>
    <xf numFmtId="0" fontId="0" fillId="27" borderId="4" xfId="0" applyFill="1" applyBorder="1"/>
    <xf numFmtId="0" fontId="45" fillId="27" borderId="0" xfId="0" applyFont="1" applyFill="1" applyBorder="1"/>
    <xf numFmtId="0" fontId="46" fillId="27" borderId="0" xfId="0" applyFont="1" applyFill="1" applyBorder="1"/>
    <xf numFmtId="3" fontId="45" fillId="27" borderId="0" xfId="0" applyNumberFormat="1" applyFont="1" applyFill="1" applyBorder="1"/>
    <xf numFmtId="165" fontId="5" fillId="27" borderId="5" xfId="1" applyNumberFormat="1" applyFont="1" applyFill="1" applyBorder="1"/>
    <xf numFmtId="0" fontId="0" fillId="27" borderId="0" xfId="0" applyFill="1" applyBorder="1"/>
    <xf numFmtId="3" fontId="0" fillId="27" borderId="0" xfId="0" applyNumberFormat="1" applyFill="1" applyBorder="1" applyAlignment="1">
      <alignment horizontal="right"/>
    </xf>
    <xf numFmtId="9" fontId="5" fillId="27" borderId="5" xfId="1" applyFont="1" applyFill="1" applyBorder="1"/>
    <xf numFmtId="0" fontId="4" fillId="27" borderId="0" xfId="0" applyFont="1" applyFill="1" applyBorder="1"/>
    <xf numFmtId="3" fontId="0" fillId="27" borderId="0" xfId="0" applyNumberFormat="1" applyFill="1" applyBorder="1"/>
    <xf numFmtId="9" fontId="5" fillId="27" borderId="5" xfId="1" applyNumberFormat="1" applyFont="1" applyFill="1" applyBorder="1"/>
    <xf numFmtId="3" fontId="5" fillId="27" borderId="0" xfId="0" applyNumberFormat="1" applyFont="1" applyFill="1" applyBorder="1"/>
    <xf numFmtId="0" fontId="0" fillId="28" borderId="4" xfId="0" applyFill="1" applyBorder="1"/>
    <xf numFmtId="0" fontId="3" fillId="28" borderId="0" xfId="0" applyFont="1" applyFill="1" applyBorder="1"/>
    <xf numFmtId="0" fontId="0" fillId="28" borderId="0" xfId="0" applyFill="1" applyBorder="1"/>
    <xf numFmtId="3" fontId="3" fillId="28" borderId="0" xfId="0" applyNumberFormat="1" applyFont="1" applyFill="1" applyBorder="1"/>
    <xf numFmtId="165" fontId="5" fillId="28" borderId="5" xfId="1" applyNumberFormat="1" applyFont="1" applyFill="1" applyBorder="1"/>
    <xf numFmtId="0" fontId="4" fillId="28" borderId="0" xfId="0" applyFont="1" applyFill="1" applyBorder="1"/>
    <xf numFmtId="3" fontId="0" fillId="28" borderId="0" xfId="0" applyNumberFormat="1" applyFill="1" applyBorder="1"/>
    <xf numFmtId="9" fontId="5" fillId="28" borderId="5" xfId="1" applyNumberFormat="1" applyFont="1" applyFill="1" applyBorder="1"/>
    <xf numFmtId="3" fontId="5" fillId="28" borderId="0" xfId="0" applyNumberFormat="1" applyFont="1" applyFill="1" applyBorder="1"/>
    <xf numFmtId="0" fontId="0" fillId="28" borderId="6" xfId="0" applyFill="1" applyBorder="1"/>
    <xf numFmtId="0" fontId="4" fillId="28" borderId="7" xfId="0" applyFont="1" applyFill="1" applyBorder="1"/>
    <xf numFmtId="3" fontId="5" fillId="28" borderId="7" xfId="0" applyNumberFormat="1" applyFont="1" applyFill="1" applyBorder="1"/>
    <xf numFmtId="3" fontId="0" fillId="28" borderId="7" xfId="0" applyNumberFormat="1" applyFill="1" applyBorder="1"/>
    <xf numFmtId="9" fontId="5" fillId="28" borderId="8" xfId="1" applyNumberFormat="1" applyFont="1" applyFill="1" applyBorder="1"/>
    <xf numFmtId="0" fontId="0" fillId="27" borderId="0" xfId="0" applyFill="1"/>
    <xf numFmtId="165" fontId="0" fillId="27" borderId="0" xfId="1" applyNumberFormat="1" applyFont="1" applyFill="1"/>
    <xf numFmtId="0" fontId="0" fillId="27" borderId="1" xfId="0" applyFill="1" applyBorder="1"/>
    <xf numFmtId="0" fontId="3" fillId="27" borderId="2" xfId="0" applyFont="1" applyFill="1" applyBorder="1"/>
    <xf numFmtId="3" fontId="3" fillId="27" borderId="2" xfId="1" applyNumberFormat="1" applyFont="1" applyFill="1" applyBorder="1"/>
    <xf numFmtId="0" fontId="0" fillId="27" borderId="3" xfId="0" applyFill="1" applyBorder="1"/>
    <xf numFmtId="0" fontId="0" fillId="28" borderId="1" xfId="0" applyFill="1" applyBorder="1"/>
    <xf numFmtId="0" fontId="3" fillId="28" borderId="2" xfId="0" applyFont="1" applyFill="1" applyBorder="1"/>
    <xf numFmtId="0" fontId="0" fillId="28" borderId="2" xfId="0" applyFill="1" applyBorder="1"/>
    <xf numFmtId="3" fontId="3" fillId="28" borderId="2" xfId="0" applyNumberFormat="1" applyFont="1" applyFill="1" applyBorder="1"/>
    <xf numFmtId="0" fontId="0" fillId="28" borderId="3" xfId="0" applyFill="1" applyBorder="1"/>
    <xf numFmtId="0" fontId="40" fillId="25" borderId="1" xfId="0" applyFont="1" applyFill="1" applyBorder="1" applyAlignment="1">
      <alignment horizontal="left" vertical="top"/>
    </xf>
    <xf numFmtId="0" fontId="40" fillId="25" borderId="4" xfId="0" applyFont="1" applyFill="1" applyBorder="1" applyAlignment="1">
      <alignment horizontal="left" vertical="top"/>
    </xf>
    <xf numFmtId="0" fontId="40" fillId="25" borderId="37" xfId="0" applyFont="1" applyFill="1" applyBorder="1" applyAlignment="1">
      <alignment horizontal="left" vertical="top"/>
    </xf>
    <xf numFmtId="0" fontId="40" fillId="29" borderId="1" xfId="0" applyFont="1" applyFill="1" applyBorder="1" applyAlignment="1">
      <alignment horizontal="left" vertical="top"/>
    </xf>
    <xf numFmtId="0" fontId="40" fillId="29" borderId="4" xfId="0" applyFont="1" applyFill="1" applyBorder="1" applyAlignment="1">
      <alignment horizontal="left" vertical="top"/>
    </xf>
    <xf numFmtId="0" fontId="40" fillId="30" borderId="1" xfId="0" applyFont="1" applyFill="1" applyBorder="1" applyAlignment="1">
      <alignment horizontal="left" vertical="top"/>
    </xf>
    <xf numFmtId="0" fontId="40" fillId="30" borderId="4" xfId="0" applyFont="1" applyFill="1" applyBorder="1" applyAlignment="1">
      <alignment horizontal="left" vertical="top"/>
    </xf>
    <xf numFmtId="0" fontId="63" fillId="31" borderId="4" xfId="0" applyFont="1" applyFill="1" applyBorder="1"/>
    <xf numFmtId="0" fontId="47" fillId="31" borderId="0" xfId="0" applyFont="1" applyFill="1" applyBorder="1"/>
    <xf numFmtId="0" fontId="64" fillId="31" borderId="0" xfId="0" applyFont="1" applyFill="1" applyBorder="1"/>
    <xf numFmtId="171" fontId="47" fillId="31" borderId="0" xfId="0" applyNumberFormat="1" applyFont="1" applyFill="1" applyBorder="1" applyAlignment="1">
      <alignment horizontal="left"/>
    </xf>
    <xf numFmtId="0" fontId="63" fillId="31" borderId="5" xfId="0" applyFont="1" applyFill="1" applyBorder="1"/>
    <xf numFmtId="0" fontId="0" fillId="31" borderId="4" xfId="0" applyFill="1" applyBorder="1"/>
    <xf numFmtId="0" fontId="0" fillId="31" borderId="0" xfId="0" applyFill="1" applyBorder="1"/>
    <xf numFmtId="171" fontId="0" fillId="31" borderId="0" xfId="132" applyNumberFormat="1" applyFont="1" applyFill="1" applyBorder="1" applyAlignment="1"/>
    <xf numFmtId="171" fontId="0" fillId="31" borderId="0" xfId="132" applyNumberFormat="1" applyFont="1" applyFill="1" applyBorder="1" applyAlignment="1">
      <alignment horizontal="right"/>
    </xf>
    <xf numFmtId="0" fontId="0" fillId="31" borderId="5" xfId="0" applyFill="1" applyBorder="1"/>
    <xf numFmtId="171" fontId="5" fillId="31" borderId="0" xfId="0" applyNumberFormat="1" applyFont="1" applyFill="1" applyBorder="1"/>
    <xf numFmtId="0" fontId="3" fillId="22" borderId="0" xfId="0" applyFont="1" applyFill="1" applyBorder="1"/>
  </cellXfs>
  <cellStyles count="133">
    <cellStyle name="20% - Accent1" xfId="5" xr:uid="{00000000-0005-0000-0000-000000000000}"/>
    <cellStyle name="20% - Accent2" xfId="6" xr:uid="{00000000-0005-0000-0000-000001000000}"/>
    <cellStyle name="20% - Accent3" xfId="7" xr:uid="{00000000-0005-0000-0000-000002000000}"/>
    <cellStyle name="20% - Accent4" xfId="8" xr:uid="{00000000-0005-0000-0000-000003000000}"/>
    <cellStyle name="20% - Accent5" xfId="9" xr:uid="{00000000-0005-0000-0000-000004000000}"/>
    <cellStyle name="20% - Accent6" xfId="10" xr:uid="{00000000-0005-0000-0000-000005000000}"/>
    <cellStyle name="40% - Accent1" xfId="11" xr:uid="{00000000-0005-0000-0000-000006000000}"/>
    <cellStyle name="40% - Accent2" xfId="12" xr:uid="{00000000-0005-0000-0000-000007000000}"/>
    <cellStyle name="40% - Accent3" xfId="13" xr:uid="{00000000-0005-0000-0000-000008000000}"/>
    <cellStyle name="40% - Accent4" xfId="14" xr:uid="{00000000-0005-0000-0000-000009000000}"/>
    <cellStyle name="40% - Accent5" xfId="15" xr:uid="{00000000-0005-0000-0000-00000A000000}"/>
    <cellStyle name="40% - Accent6" xfId="16" xr:uid="{00000000-0005-0000-0000-00000B000000}"/>
    <cellStyle name="60% - Accent1" xfId="17" xr:uid="{00000000-0005-0000-0000-00000C000000}"/>
    <cellStyle name="60% - Accent2" xfId="18" xr:uid="{00000000-0005-0000-0000-00000D000000}"/>
    <cellStyle name="60% - Accent3" xfId="19" xr:uid="{00000000-0005-0000-0000-00000E000000}"/>
    <cellStyle name="60% - Accent4" xfId="20" xr:uid="{00000000-0005-0000-0000-00000F000000}"/>
    <cellStyle name="60% - Accent5" xfId="21" xr:uid="{00000000-0005-0000-0000-000010000000}"/>
    <cellStyle name="60% - Accent6" xfId="22" xr:uid="{00000000-0005-0000-0000-000011000000}"/>
    <cellStyle name="A4 Auto Format" xfId="4" xr:uid="{00000000-0005-0000-0000-000012000000}"/>
    <cellStyle name="A4 Auto Format 2" xfId="23" xr:uid="{00000000-0005-0000-0000-000013000000}"/>
    <cellStyle name="A4 Auto Format 3" xfId="24" xr:uid="{00000000-0005-0000-0000-000014000000}"/>
    <cellStyle name="A4 No Format" xfId="25" xr:uid="{00000000-0005-0000-0000-000015000000}"/>
    <cellStyle name="A4 No Format 2" xfId="26" xr:uid="{00000000-0005-0000-0000-000016000000}"/>
    <cellStyle name="A4 Normal" xfId="3" xr:uid="{00000000-0005-0000-0000-000017000000}"/>
    <cellStyle name="A4 Normal 2" xfId="27" xr:uid="{00000000-0005-0000-0000-000018000000}"/>
    <cellStyle name="Accent1" xfId="28" xr:uid="{00000000-0005-0000-0000-000019000000}"/>
    <cellStyle name="Accent2" xfId="29" xr:uid="{00000000-0005-0000-0000-00001A000000}"/>
    <cellStyle name="Accent3" xfId="30" xr:uid="{00000000-0005-0000-0000-00001B000000}"/>
    <cellStyle name="Accent4" xfId="31" xr:uid="{00000000-0005-0000-0000-00001C000000}"/>
    <cellStyle name="Accent5" xfId="32" xr:uid="{00000000-0005-0000-0000-00001D000000}"/>
    <cellStyle name="Accent6" xfId="33" xr:uid="{00000000-0005-0000-0000-00001E000000}"/>
    <cellStyle name="Bad" xfId="34" xr:uid="{00000000-0005-0000-0000-00001F000000}"/>
    <cellStyle name="Calculation" xfId="35" xr:uid="{00000000-0005-0000-0000-000020000000}"/>
    <cellStyle name="Check Cell" xfId="36" xr:uid="{00000000-0005-0000-0000-000021000000}"/>
    <cellStyle name="Comma" xfId="132" builtinId="3"/>
    <cellStyle name="Comma 2" xfId="37" xr:uid="{00000000-0005-0000-0000-000022000000}"/>
    <cellStyle name="Comma 3" xfId="38" xr:uid="{00000000-0005-0000-0000-000023000000}"/>
    <cellStyle name="Comma 3 2" xfId="39" xr:uid="{00000000-0005-0000-0000-000024000000}"/>
    <cellStyle name="Comma 4" xfId="40" xr:uid="{00000000-0005-0000-0000-000025000000}"/>
    <cellStyle name="Comma 4 2" xfId="41" xr:uid="{00000000-0005-0000-0000-000026000000}"/>
    <cellStyle name="Comma 5" xfId="42" xr:uid="{00000000-0005-0000-0000-000027000000}"/>
    <cellStyle name="Comma 5 2" xfId="43" xr:uid="{00000000-0005-0000-0000-000028000000}"/>
    <cellStyle name="Comma0" xfId="44" xr:uid="{00000000-0005-0000-0000-000029000000}"/>
    <cellStyle name="Currency0" xfId="45" xr:uid="{00000000-0005-0000-0000-00002A000000}"/>
    <cellStyle name="Date" xfId="46" xr:uid="{00000000-0005-0000-0000-00002B000000}"/>
    <cellStyle name="Explanatory Text" xfId="47" xr:uid="{00000000-0005-0000-0000-00002C000000}"/>
    <cellStyle name="Fixed" xfId="48" xr:uid="{00000000-0005-0000-0000-00002D000000}"/>
    <cellStyle name="Good" xfId="49" xr:uid="{00000000-0005-0000-0000-00002E000000}"/>
    <cellStyle name="Heading 1" xfId="50" xr:uid="{00000000-0005-0000-0000-00002F000000}"/>
    <cellStyle name="Heading 2" xfId="51" xr:uid="{00000000-0005-0000-0000-000030000000}"/>
    <cellStyle name="Heading 3" xfId="52" xr:uid="{00000000-0005-0000-0000-000031000000}"/>
    <cellStyle name="Heading 4" xfId="53" xr:uid="{00000000-0005-0000-0000-000032000000}"/>
    <cellStyle name="Hyperlink" xfId="130" builtinId="8"/>
    <cellStyle name="Hyperlink 2" xfId="54" xr:uid="{00000000-0005-0000-0000-000033000000}"/>
    <cellStyle name="Input" xfId="55" xr:uid="{00000000-0005-0000-0000-000034000000}"/>
    <cellStyle name="Komma 2" xfId="56" xr:uid="{00000000-0005-0000-0000-000035000000}"/>
    <cellStyle name="Linked Cell" xfId="57" xr:uid="{00000000-0005-0000-0000-000036000000}"/>
    <cellStyle name="Normal" xfId="0" builtinId="0"/>
    <cellStyle name="Normal 10" xfId="58" xr:uid="{00000000-0005-0000-0000-000037000000}"/>
    <cellStyle name="Normal 11" xfId="59" xr:uid="{00000000-0005-0000-0000-000038000000}"/>
    <cellStyle name="Normal 12" xfId="60" xr:uid="{00000000-0005-0000-0000-000039000000}"/>
    <cellStyle name="Normal 13" xfId="61" xr:uid="{00000000-0005-0000-0000-00003A000000}"/>
    <cellStyle name="Normal 13 2" xfId="62" xr:uid="{00000000-0005-0000-0000-00003B000000}"/>
    <cellStyle name="Normal 13 2 2" xfId="63" xr:uid="{00000000-0005-0000-0000-00003C000000}"/>
    <cellStyle name="Normal 13 3" xfId="64" xr:uid="{00000000-0005-0000-0000-00003D000000}"/>
    <cellStyle name="Normal 14" xfId="65" xr:uid="{00000000-0005-0000-0000-00003E000000}"/>
    <cellStyle name="Normal 14 2" xfId="66" xr:uid="{00000000-0005-0000-0000-00003F000000}"/>
    <cellStyle name="Normal 2" xfId="67" xr:uid="{00000000-0005-0000-0000-000040000000}"/>
    <cellStyle name="Normal 2 2" xfId="68" xr:uid="{00000000-0005-0000-0000-000041000000}"/>
    <cellStyle name="Normal 2 3" xfId="69" xr:uid="{00000000-0005-0000-0000-000042000000}"/>
    <cellStyle name="Normal 2 4" xfId="70" xr:uid="{00000000-0005-0000-0000-000043000000}"/>
    <cellStyle name="Normal 2 5" xfId="71" xr:uid="{00000000-0005-0000-0000-000044000000}"/>
    <cellStyle name="Normal 2 6" xfId="72" xr:uid="{00000000-0005-0000-0000-000045000000}"/>
    <cellStyle name="Normal 2 6 2" xfId="73" xr:uid="{00000000-0005-0000-0000-000046000000}"/>
    <cellStyle name="Normal 2_Co2 table for 450" xfId="74" xr:uid="{00000000-0005-0000-0000-000047000000}"/>
    <cellStyle name="Normal 3" xfId="75" xr:uid="{00000000-0005-0000-0000-000048000000}"/>
    <cellStyle name="Normal 3 2" xfId="76" xr:uid="{00000000-0005-0000-0000-000049000000}"/>
    <cellStyle name="Normal 3 3" xfId="77" xr:uid="{00000000-0005-0000-0000-00004A000000}"/>
    <cellStyle name="Normal 3 4" xfId="78" xr:uid="{00000000-0005-0000-0000-00004B000000}"/>
    <cellStyle name="Normal 3 5" xfId="79" xr:uid="{00000000-0005-0000-0000-00004C000000}"/>
    <cellStyle name="Normal 3 6" xfId="80" xr:uid="{00000000-0005-0000-0000-00004D000000}"/>
    <cellStyle name="Normal 3 6 2" xfId="81" xr:uid="{00000000-0005-0000-0000-00004E000000}"/>
    <cellStyle name="Normal 3 7" xfId="82" xr:uid="{00000000-0005-0000-0000-00004F000000}"/>
    <cellStyle name="Normal 3 8" xfId="83" xr:uid="{00000000-0005-0000-0000-000050000000}"/>
    <cellStyle name="Normal 3_Support file - Capital stock_final" xfId="84" xr:uid="{00000000-0005-0000-0000-000051000000}"/>
    <cellStyle name="Normal 4" xfId="85" xr:uid="{00000000-0005-0000-0000-000052000000}"/>
    <cellStyle name="Normal 4 2" xfId="86" xr:uid="{00000000-0005-0000-0000-000053000000}"/>
    <cellStyle name="Normal 4 3" xfId="131" xr:uid="{00DCE535-2A2C-A843-AE60-DB58381E2013}"/>
    <cellStyle name="Normal 5" xfId="87" xr:uid="{00000000-0005-0000-0000-000054000000}"/>
    <cellStyle name="Normal 5 2" xfId="88" xr:uid="{00000000-0005-0000-0000-000055000000}"/>
    <cellStyle name="Normal 6" xfId="89" xr:uid="{00000000-0005-0000-0000-000056000000}"/>
    <cellStyle name="Normal 6 2" xfId="90" xr:uid="{00000000-0005-0000-0000-000057000000}"/>
    <cellStyle name="Normal 7" xfId="91" xr:uid="{00000000-0005-0000-0000-000058000000}"/>
    <cellStyle name="Normal 7 2" xfId="92" xr:uid="{00000000-0005-0000-0000-000059000000}"/>
    <cellStyle name="Normal 8" xfId="93" xr:uid="{00000000-0005-0000-0000-00005A000000}"/>
    <cellStyle name="Normal 9" xfId="94" xr:uid="{00000000-0005-0000-0000-00005B000000}"/>
    <cellStyle name="Note" xfId="95" xr:uid="{00000000-0005-0000-0000-00005C000000}"/>
    <cellStyle name="Notiz 2" xfId="96" xr:uid="{00000000-0005-0000-0000-00005D000000}"/>
    <cellStyle name="Output" xfId="97" xr:uid="{00000000-0005-0000-0000-00005E000000}"/>
    <cellStyle name="Percent" xfId="1" builtinId="5"/>
    <cellStyle name="Percent 2" xfId="98" xr:uid="{00000000-0005-0000-0000-00005F000000}"/>
    <cellStyle name="Percent 2 2" xfId="99" xr:uid="{00000000-0005-0000-0000-000060000000}"/>
    <cellStyle name="Percent 2 2 2" xfId="100" xr:uid="{00000000-0005-0000-0000-000061000000}"/>
    <cellStyle name="Percent 2 3" xfId="101" xr:uid="{00000000-0005-0000-0000-000062000000}"/>
    <cellStyle name="Percent 2 4" xfId="102" xr:uid="{00000000-0005-0000-0000-000063000000}"/>
    <cellStyle name="Percent 2 5" xfId="103" xr:uid="{00000000-0005-0000-0000-000064000000}"/>
    <cellStyle name="Percent 3" xfId="104" xr:uid="{00000000-0005-0000-0000-000065000000}"/>
    <cellStyle name="Percent 4" xfId="105" xr:uid="{00000000-0005-0000-0000-000066000000}"/>
    <cellStyle name="Percent 5" xfId="106" xr:uid="{00000000-0005-0000-0000-000067000000}"/>
    <cellStyle name="Percent 6" xfId="107" xr:uid="{00000000-0005-0000-0000-000068000000}"/>
    <cellStyle name="Percent 7" xfId="108" xr:uid="{00000000-0005-0000-0000-000069000000}"/>
    <cellStyle name="Percent 7 2" xfId="109" xr:uid="{00000000-0005-0000-0000-00006A000000}"/>
    <cellStyle name="Percent 8" xfId="110" xr:uid="{00000000-0005-0000-0000-00006B000000}"/>
    <cellStyle name="Percent 8 2" xfId="111" xr:uid="{00000000-0005-0000-0000-00006C000000}"/>
    <cellStyle name="Percent 9" xfId="112" xr:uid="{00000000-0005-0000-0000-00006D000000}"/>
    <cellStyle name="Percent 9 2" xfId="113" xr:uid="{00000000-0005-0000-0000-00006E000000}"/>
    <cellStyle name="Percent 9 2 2" xfId="114" xr:uid="{00000000-0005-0000-0000-00006F000000}"/>
    <cellStyle name="Prozent 2" xfId="115" xr:uid="{00000000-0005-0000-0000-000071000000}"/>
    <cellStyle name="Prozent 2 2" xfId="116" xr:uid="{00000000-0005-0000-0000-000072000000}"/>
    <cellStyle name="Prozent 3" xfId="117" xr:uid="{00000000-0005-0000-0000-000073000000}"/>
    <cellStyle name="Prozent 3 2" xfId="118" xr:uid="{00000000-0005-0000-0000-000074000000}"/>
    <cellStyle name="Prozent 3 3" xfId="119" xr:uid="{00000000-0005-0000-0000-000075000000}"/>
    <cellStyle name="Prozent 4" xfId="120" xr:uid="{00000000-0005-0000-0000-000076000000}"/>
    <cellStyle name="Prozent 5" xfId="2" xr:uid="{00000000-0005-0000-0000-000077000000}"/>
    <cellStyle name="Standard 2" xfId="121" xr:uid="{00000000-0005-0000-0000-000079000000}"/>
    <cellStyle name="Standard 2 2" xfId="122" xr:uid="{00000000-0005-0000-0000-00007A000000}"/>
    <cellStyle name="Standard 3" xfId="123" xr:uid="{00000000-0005-0000-0000-00007B000000}"/>
    <cellStyle name="Standard 4" xfId="124" xr:uid="{00000000-0005-0000-0000-00007C000000}"/>
    <cellStyle name="Stil 1" xfId="125" xr:uid="{00000000-0005-0000-0000-00007D000000}"/>
    <cellStyle name="Stil 1 2" xfId="126" xr:uid="{00000000-0005-0000-0000-00007E000000}"/>
    <cellStyle name="Title" xfId="127" xr:uid="{00000000-0005-0000-0000-00007F000000}"/>
    <cellStyle name="Total" xfId="128" xr:uid="{00000000-0005-0000-0000-000080000000}"/>
    <cellStyle name="Warning Text" xfId="129" xr:uid="{00000000-0005-0000-0000-000081000000}"/>
  </cellStyles>
  <dxfs count="265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58E5F5"/>
      <color rgb="FFFF46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externalLink" Target="externalLinks/externalLink1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ZWArchiv/BMU-Biomasse/Hektor/sensi%20REF-modell%2003-12-12/sensitivit&#228;t%20_HEKTOR-ref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/Desktop/Afric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/Desktop/OECD%20Pacifi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/Desktop/Middle%20Ea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/Desktop/OECD%20Europ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/Desktop/OECD%20North%20Americ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/Desktop/Latin%20Americ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/Desktop/Indi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/Desktop/Eurasi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/Desktop/Chin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/Desktop/Other%20As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ätsanalyse"/>
      <sheetName val="DATENEINGABE"/>
      <sheetName val="ERGEBNISSE-HEKTOR"/>
      <sheetName val="pflanzliche Produkte 2000"/>
      <sheetName val="pflanzliche Produkte 2010"/>
      <sheetName val="pflanzliche Produkte 2020"/>
      <sheetName val="pflanzliche Produkte 2030"/>
      <sheetName val="Schweinefleisch 2000"/>
      <sheetName val="Schweinefleisch 2010"/>
      <sheetName val="Schweinefleisch 2020"/>
      <sheetName val="Schweinefleisch 2030"/>
      <sheetName val="Milch 2000"/>
      <sheetName val="Milch 2010"/>
      <sheetName val="Milch 2020"/>
      <sheetName val="Milch 2030"/>
      <sheetName val="Rindfleisch 2000"/>
      <sheetName val="Rindfleisch 2010"/>
      <sheetName val="Rindfleisch 2020"/>
      <sheetName val="Rindfleisch 2030"/>
      <sheetName val="Geflügelfleisch 2000 "/>
      <sheetName val="Geflügelfleisch 2010 "/>
      <sheetName val="Geflügelfleisch 2020 "/>
      <sheetName val="Geflügelfleisch 2030 "/>
      <sheetName val="Eier 2000 "/>
      <sheetName val="Eier 2010 "/>
      <sheetName val="Eier 2020 "/>
      <sheetName val="Eier 2030 "/>
      <sheetName val="Flächen 2000"/>
      <sheetName val="Flächen 2010"/>
      <sheetName val="Flächen 2020"/>
      <sheetName val="Flächen 2030"/>
      <sheetName val="Flächen aus der 2000-Statistik"/>
      <sheetName val="Tierzahlen"/>
      <sheetName val="Summary"/>
    </sheetNames>
    <sheetDataSet>
      <sheetData sheetId="0" refreshError="1">
        <row r="18">
          <cell r="A18" t="str">
            <v>REF-Daten</v>
          </cell>
        </row>
        <row r="19">
          <cell r="A19" t="str">
            <v>Vorschlag Isermeyer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ichtseigenschaften"/>
      <sheetName val="Currency"/>
      <sheetName val="P1-Demand"/>
      <sheetName val="P2 Demand"/>
      <sheetName val="P3 Power"/>
      <sheetName val="P4 Power costs + invest."/>
      <sheetName val="P5 Heat"/>
      <sheetName val="P6 Heat Invest + Cap."/>
      <sheetName val="P7 Jobs "/>
      <sheetName val="P8 Transport"/>
      <sheetName val="P9 Primary + CO2 (2)"/>
      <sheetName val="P9 Primary + CO2"/>
      <sheetName val="P10 Power Invest +Fuel cost (1)"/>
      <sheetName val="P10 Invest + Fuel cost"/>
      <sheetName val="Fig. Energy intensity"/>
      <sheetName val="Overview costs + investments"/>
      <sheetName val="Fuel cost savings"/>
      <sheetName val="Capacity credits"/>
      <sheetName val="Compare MESAP-Excel"/>
      <sheetName val="Compare REF-ADV"/>
      <sheetName val="Compare REF-LDF"/>
      <sheetName val="Compare ADV-LDF"/>
      <sheetName val="Inv PP REF"/>
      <sheetName val="Inv CHP REF"/>
      <sheetName val="Inv Heat REF"/>
      <sheetName val="Inv PP ADV"/>
      <sheetName val="Inv CHP ADV"/>
      <sheetName val="Inv Heat ADV"/>
      <sheetName val="Inv PP LDF"/>
      <sheetName val="Inv CHP LDF"/>
      <sheetName val="Inv Heat LDF"/>
      <sheetName val="Electricity generation REF"/>
      <sheetName val="Electricity demand REF"/>
      <sheetName val="Installed capacity REF"/>
      <sheetName val="Costs Electricity REF"/>
      <sheetName val="Heat supply REF"/>
      <sheetName val="Primary energy demand REF"/>
      <sheetName val="Final energy demand REF"/>
      <sheetName val="Transport REF"/>
      <sheetName val="CO2-emissions REF"/>
      <sheetName val="Electricity generation ADV"/>
      <sheetName val="Electricity demand ADV"/>
      <sheetName val="Installed capacity ADV"/>
      <sheetName val="Costs Electricity ADV"/>
      <sheetName val="Primary energy demand ADV"/>
      <sheetName val="Heat supply ADV"/>
      <sheetName val="Final energy demand ADV"/>
      <sheetName val="Transport ADV"/>
      <sheetName val="CO2-emissions ADV"/>
      <sheetName val="Electricity generation LDF"/>
      <sheetName val="Electricity demand LDF"/>
      <sheetName val="Installed capacity LDF"/>
      <sheetName val="Costs Electricity LDF"/>
      <sheetName val="Heat supply LDF"/>
      <sheetName val="Primary energy demand LDF"/>
      <sheetName val="Final energy demand LDF"/>
      <sheetName val="Transport LDF"/>
      <sheetName val="CO2-emissions LDF"/>
      <sheetName val="heat costs input"/>
      <sheetName val="fuel costs"/>
      <sheetName val="technical lifetime"/>
      <sheetName val="electricity REF"/>
      <sheetName val="capacity REF"/>
      <sheetName val="heat REF"/>
      <sheetName val="trans REF"/>
      <sheetName val="final energy REF"/>
      <sheetName val="prim energy REF"/>
      <sheetName val="costs REF"/>
      <sheetName val="co2 REF"/>
      <sheetName val="electricity ADV"/>
      <sheetName val="capacity ADV"/>
      <sheetName val="heat ADV"/>
      <sheetName val="trans ADV"/>
      <sheetName val="final energy ADV"/>
      <sheetName val="prim energy ADV"/>
      <sheetName val="costs ADV"/>
      <sheetName val="co2 ADV"/>
      <sheetName val="electricity LDF"/>
      <sheetName val="capacity LDF"/>
      <sheetName val="heat LDF"/>
      <sheetName val="trans LDF"/>
      <sheetName val="final energy LDF"/>
      <sheetName val="prim energy LDF"/>
      <sheetName val="costs LDF"/>
      <sheetName val="co2 LDF"/>
      <sheetName val="Py REF"/>
      <sheetName val="Py ADV"/>
      <sheetName val="Py L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>
        <row r="3">
          <cell r="J3">
            <v>183.63944444444419</v>
          </cell>
          <cell r="K3">
            <v>203.57471178417541</v>
          </cell>
          <cell r="L3">
            <v>195.16112128526024</v>
          </cell>
          <cell r="M3">
            <v>208.74473286945573</v>
          </cell>
          <cell r="N3">
            <v>214.64333333333349</v>
          </cell>
          <cell r="O3">
            <v>220.72220879076158</v>
          </cell>
          <cell r="P3">
            <v>248.02517484877083</v>
          </cell>
          <cell r="Q3">
            <v>279.1453092532218</v>
          </cell>
          <cell r="R3">
            <v>333.25514641734287</v>
          </cell>
          <cell r="S3">
            <v>395.06818593953903</v>
          </cell>
          <cell r="T3">
            <v>454.53922031166655</v>
          </cell>
          <cell r="U3">
            <v>520.57440912522293</v>
          </cell>
          <cell r="V3">
            <v>593.5990120713285</v>
          </cell>
        </row>
        <row r="4">
          <cell r="J4">
            <v>645.85099997049997</v>
          </cell>
          <cell r="K4">
            <v>731.81629887570978</v>
          </cell>
          <cell r="L4">
            <v>840.36367596651041</v>
          </cell>
          <cell r="M4">
            <v>893.00965771348581</v>
          </cell>
          <cell r="N4">
            <v>868.53500002014994</v>
          </cell>
          <cell r="O4">
            <v>845.4073144704829</v>
          </cell>
          <cell r="P4">
            <v>951.39169246182837</v>
          </cell>
          <cell r="Q4">
            <v>1081.0122167262402</v>
          </cell>
          <cell r="R4">
            <v>1299.2313880593563</v>
          </cell>
          <cell r="S4">
            <v>1364.4154130245881</v>
          </cell>
          <cell r="T4">
            <v>1425.6466858725951</v>
          </cell>
          <cell r="U4">
            <v>1214.7045600392148</v>
          </cell>
          <cell r="V4">
            <v>897.4293549705128</v>
          </cell>
        </row>
        <row r="5"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J6">
            <v>586.11345810005628</v>
          </cell>
          <cell r="K6">
            <v>598.90046297120512</v>
          </cell>
          <cell r="L6">
            <v>643.82117241883623</v>
          </cell>
          <cell r="M6">
            <v>655.33748717032347</v>
          </cell>
          <cell r="N6">
            <v>627.72212745147465</v>
          </cell>
          <cell r="O6">
            <v>702.77806745903467</v>
          </cell>
          <cell r="P6">
            <v>699.48452777253408</v>
          </cell>
          <cell r="Q6">
            <v>538.52623250831027</v>
          </cell>
          <cell r="R6">
            <v>395.28581955022884</v>
          </cell>
          <cell r="S6">
            <v>185.66854522852941</v>
          </cell>
          <cell r="T6">
            <v>0</v>
          </cell>
          <cell r="U6">
            <v>0</v>
          </cell>
          <cell r="V6">
            <v>0</v>
          </cell>
        </row>
        <row r="7">
          <cell r="J7">
            <v>565.0999999741889</v>
          </cell>
          <cell r="K7">
            <v>752.21030720467604</v>
          </cell>
          <cell r="L7">
            <v>556.39278546205526</v>
          </cell>
          <cell r="M7">
            <v>649.90675089371723</v>
          </cell>
          <cell r="N7">
            <v>730.04600001693859</v>
          </cell>
          <cell r="O7">
            <v>697.90725960413238</v>
          </cell>
          <cell r="P7">
            <v>861.6377592107126</v>
          </cell>
          <cell r="Q7">
            <v>874.86570097844572</v>
          </cell>
          <cell r="R7">
            <v>802.92432096140237</v>
          </cell>
          <cell r="S7">
            <v>648.41026050159314</v>
          </cell>
          <cell r="T7">
            <v>323.06799802349428</v>
          </cell>
          <cell r="U7">
            <v>20.854748606306384</v>
          </cell>
          <cell r="V7">
            <v>0</v>
          </cell>
        </row>
        <row r="8"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29.453294111941716</v>
          </cell>
          <cell r="Q9">
            <v>68.840987659777355</v>
          </cell>
          <cell r="R9">
            <v>127.01645123516337</v>
          </cell>
          <cell r="S9">
            <v>222.30869254045663</v>
          </cell>
          <cell r="T9">
            <v>331.33757439081211</v>
          </cell>
          <cell r="U9">
            <v>544.64459461970989</v>
          </cell>
          <cell r="V9">
            <v>782.68660172785428</v>
          </cell>
        </row>
        <row r="10">
          <cell r="J10">
            <v>473.10099997839086</v>
          </cell>
          <cell r="K10">
            <v>365.38214922303609</v>
          </cell>
          <cell r="L10">
            <v>553.14078671598588</v>
          </cell>
          <cell r="M10">
            <v>410.66484259404501</v>
          </cell>
          <cell r="N10">
            <v>341.53900000792379</v>
          </cell>
          <cell r="O10">
            <v>442.45516458231157</v>
          </cell>
          <cell r="P10">
            <v>472.10810484319575</v>
          </cell>
          <cell r="Q10">
            <v>290.19756529258842</v>
          </cell>
          <cell r="R10">
            <v>-7.2645104449728261E-14</v>
          </cell>
          <cell r="S10">
            <v>1.8041435658180866E-13</v>
          </cell>
          <cell r="T10">
            <v>-2.8677066261918951E-13</v>
          </cell>
          <cell r="U10">
            <v>-5.698060057726466E-13</v>
          </cell>
          <cell r="V10">
            <v>-2.8305951286764708E-13</v>
          </cell>
        </row>
        <row r="11"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J12">
            <v>24.999999998858112</v>
          </cell>
          <cell r="K12">
            <v>25.555565992516225</v>
          </cell>
          <cell r="L12">
            <v>26.388878713674639</v>
          </cell>
          <cell r="M12">
            <v>27.777767130686751</v>
          </cell>
          <cell r="N12">
            <v>33.333333334106662</v>
          </cell>
          <cell r="O12">
            <v>36.111124543550794</v>
          </cell>
          <cell r="P12">
            <v>49.823455024044144</v>
          </cell>
          <cell r="Q12">
            <v>73.123879255145468</v>
          </cell>
          <cell r="R12">
            <v>116.44976129328029</v>
          </cell>
          <cell r="S12">
            <v>180.97259032864415</v>
          </cell>
          <cell r="T12">
            <v>251.89459112061934</v>
          </cell>
          <cell r="U12">
            <v>369.80048667076801</v>
          </cell>
          <cell r="V12">
            <v>560.00303995679815</v>
          </cell>
        </row>
        <row r="13"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12.924566388160688</v>
          </cell>
          <cell r="Q13">
            <v>51.888586402859538</v>
          </cell>
          <cell r="R13">
            <v>190.23130065854764</v>
          </cell>
          <cell r="S13">
            <v>401.39682792955767</v>
          </cell>
          <cell r="T13">
            <v>556.32309259645717</v>
          </cell>
          <cell r="U13">
            <v>742.55417887614624</v>
          </cell>
          <cell r="V13">
            <v>1043.5821356371391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72.045584500177014</v>
          </cell>
          <cell r="T14">
            <v>264.32836201922254</v>
          </cell>
          <cell r="U14">
            <v>396.24022351982188</v>
          </cell>
          <cell r="V14">
            <v>249.66079799931558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7.5047431792973747</v>
          </cell>
          <cell r="Q15">
            <v>11.482257064325003</v>
          </cell>
          <cell r="R15">
            <v>9.5006950691920213</v>
          </cell>
          <cell r="S15">
            <v>7.0243304668375419</v>
          </cell>
          <cell r="T15">
            <v>0</v>
          </cell>
          <cell r="U15">
            <v>0</v>
          </cell>
          <cell r="V15">
            <v>0</v>
          </cell>
        </row>
        <row r="16">
          <cell r="J16">
            <v>29.205541873172862</v>
          </cell>
          <cell r="K16">
            <v>33.504781621326465</v>
          </cell>
          <cell r="L16">
            <v>34.747579331951847</v>
          </cell>
          <cell r="M16">
            <v>35.309261641815496</v>
          </cell>
          <cell r="N16">
            <v>37.078872563087664</v>
          </cell>
          <cell r="O16">
            <v>37.152193956917706</v>
          </cell>
          <cell r="P16">
            <v>30.018972717189509</v>
          </cell>
          <cell r="Q16">
            <v>26.791933150091669</v>
          </cell>
          <cell r="R16">
            <v>14.251042603788031</v>
          </cell>
          <cell r="S16">
            <v>7.0243304668375419</v>
          </cell>
          <cell r="T16">
            <v>0</v>
          </cell>
          <cell r="U16">
            <v>0</v>
          </cell>
          <cell r="V16">
            <v>0</v>
          </cell>
        </row>
        <row r="17">
          <cell r="J17">
            <v>259.94200000000001</v>
          </cell>
          <cell r="K17">
            <v>351.79199999999997</v>
          </cell>
          <cell r="L17">
            <v>425.815</v>
          </cell>
          <cell r="M17">
            <v>417.18599999999998</v>
          </cell>
          <cell r="N17">
            <v>407.94099999999997</v>
          </cell>
          <cell r="O17">
            <v>336.59199999999998</v>
          </cell>
          <cell r="P17">
            <v>385.24919172062999</v>
          </cell>
          <cell r="Q17">
            <v>406.68451230694802</v>
          </cell>
          <cell r="R17">
            <v>428.119832893264</v>
          </cell>
          <cell r="S17">
            <v>449.55515347957999</v>
          </cell>
          <cell r="T17">
            <v>459.43958036776303</v>
          </cell>
          <cell r="U17">
            <v>468.190810470006</v>
          </cell>
          <cell r="V17">
            <v>472.566425521128</v>
          </cell>
        </row>
        <row r="18">
          <cell r="J18">
            <v>326.50099999999998</v>
          </cell>
          <cell r="K18">
            <v>360.09899999999999</v>
          </cell>
          <cell r="L18">
            <v>386.44200000000001</v>
          </cell>
          <cell r="M18">
            <v>359.89</v>
          </cell>
          <cell r="N18">
            <v>334.65899999999999</v>
          </cell>
          <cell r="O18">
            <v>378.49900000000002</v>
          </cell>
          <cell r="P18">
            <v>433.21419943749999</v>
          </cell>
          <cell r="Q18">
            <v>438.72962123364903</v>
          </cell>
          <cell r="R18">
            <v>442.28551776663801</v>
          </cell>
          <cell r="S18">
            <v>443.88188903647</v>
          </cell>
          <cell r="T18">
            <v>432.64157713082301</v>
          </cell>
          <cell r="U18">
            <v>419.48236907617201</v>
          </cell>
          <cell r="V18">
            <v>401.80276504884603</v>
          </cell>
        </row>
        <row r="19">
          <cell r="J19">
            <v>59.283000000000001</v>
          </cell>
          <cell r="K19">
            <v>51.777999999999999</v>
          </cell>
          <cell r="L19">
            <v>51.886000000000003</v>
          </cell>
          <cell r="M19">
            <v>55.530999999999999</v>
          </cell>
          <cell r="N19">
            <v>57.231999999999999</v>
          </cell>
          <cell r="O19">
            <v>54.154000000000003</v>
          </cell>
          <cell r="P19">
            <v>61.982414105026301</v>
          </cell>
          <cell r="Q19">
            <v>84.019803301509299</v>
          </cell>
          <cell r="R19">
            <v>108.01671776115001</v>
          </cell>
          <cell r="S19">
            <v>133.973157483948</v>
          </cell>
          <cell r="T19">
            <v>157.91884250141399</v>
          </cell>
          <cell r="U19">
            <v>182.32682045382199</v>
          </cell>
          <cell r="V19">
            <v>205.63080943002601</v>
          </cell>
        </row>
        <row r="20">
          <cell r="J20">
            <v>234.73066757140464</v>
          </cell>
          <cell r="K20">
            <v>259.57493143744898</v>
          </cell>
          <cell r="L20">
            <v>270.23386572604034</v>
          </cell>
          <cell r="M20">
            <v>288.47919900792698</v>
          </cell>
          <cell r="N20">
            <v>313.70960000000008</v>
          </cell>
          <cell r="O20">
            <v>343.05546874429848</v>
          </cell>
          <cell r="P20">
            <v>426.06873066240007</v>
          </cell>
          <cell r="Q20">
            <v>513.88204684723235</v>
          </cell>
          <cell r="R20">
            <v>681.62628034806642</v>
          </cell>
          <cell r="S20">
            <v>944.26653166260121</v>
          </cell>
          <cell r="T20">
            <v>1263.6370249288207</v>
          </cell>
          <cell r="U20">
            <v>1608.6725288937862</v>
          </cell>
          <cell r="V20">
            <v>1987.2720094715053</v>
          </cell>
        </row>
        <row r="21">
          <cell r="J21">
            <v>8929.8481737645943</v>
          </cell>
          <cell r="K21">
            <v>9285.3706274679698</v>
          </cell>
          <cell r="L21">
            <v>9742.3608136897874</v>
          </cell>
          <cell r="M21">
            <v>9967.0158224706065</v>
          </cell>
          <cell r="N21">
            <v>10291.317999855944</v>
          </cell>
          <cell r="O21">
            <v>11086.965388359848</v>
          </cell>
          <cell r="P21">
            <v>10899.47783319154</v>
          </cell>
          <cell r="Q21">
            <v>10736.723881400281</v>
          </cell>
          <cell r="R21">
            <v>9151.4247742913176</v>
          </cell>
          <cell r="S21">
            <v>7963.0678432362711</v>
          </cell>
          <cell r="T21">
            <v>7171.5484542054064</v>
          </cell>
          <cell r="U21">
            <v>5532.0194502709173</v>
          </cell>
          <cell r="V21">
            <v>3806.4917101714514</v>
          </cell>
        </row>
        <row r="22">
          <cell r="J22">
            <v>733.58593212486335</v>
          </cell>
          <cell r="K22">
            <v>801.40214046357107</v>
          </cell>
          <cell r="L22">
            <v>812.73106787994959</v>
          </cell>
          <cell r="M22">
            <v>852.63907035913189</v>
          </cell>
          <cell r="N22">
            <v>1015.4199999857859</v>
          </cell>
          <cell r="O22">
            <v>1107.6328389906078</v>
          </cell>
          <cell r="P22">
            <v>1211.073934722687</v>
          </cell>
          <cell r="Q22">
            <v>1110.438006203525</v>
          </cell>
          <cell r="R22">
            <v>874.46077361696496</v>
          </cell>
          <cell r="S22">
            <v>621.13914295904385</v>
          </cell>
          <cell r="T22">
            <v>504.15448182982175</v>
          </cell>
          <cell r="U22">
            <v>381.53187277861463</v>
          </cell>
          <cell r="V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J24">
            <v>755.86905520268806</v>
          </cell>
          <cell r="K24">
            <v>777.96657484161028</v>
          </cell>
          <cell r="L24">
            <v>844.98848150173603</v>
          </cell>
          <cell r="M24">
            <v>908.67533476741175</v>
          </cell>
          <cell r="N24">
            <v>964.61823189449819</v>
          </cell>
          <cell r="O24">
            <v>920.67157530587417</v>
          </cell>
          <cell r="P24">
            <v>897.60405685106821</v>
          </cell>
          <cell r="Q24">
            <v>774.3899221464718</v>
          </cell>
          <cell r="R24">
            <v>523.09791666048307</v>
          </cell>
          <cell r="S24">
            <v>290.51096099696315</v>
          </cell>
          <cell r="T24">
            <v>0</v>
          </cell>
          <cell r="U24">
            <v>0</v>
          </cell>
          <cell r="V24">
            <v>0</v>
          </cell>
        </row>
        <row r="25">
          <cell r="J25">
            <v>181.56098320104559</v>
          </cell>
          <cell r="K25">
            <v>221.92703889765582</v>
          </cell>
          <cell r="L25">
            <v>229.15001913879331</v>
          </cell>
          <cell r="M25">
            <v>226.72501870917728</v>
          </cell>
          <cell r="N25">
            <v>304.36799999573941</v>
          </cell>
          <cell r="O25">
            <v>400.16094183120248</v>
          </cell>
          <cell r="P25">
            <v>594.82597322511015</v>
          </cell>
          <cell r="Q25">
            <v>584.12107272279627</v>
          </cell>
          <cell r="R25">
            <v>404.94829613971831</v>
          </cell>
          <cell r="S25">
            <v>319.13966636176889</v>
          </cell>
          <cell r="T25">
            <v>213.27369539749128</v>
          </cell>
          <cell r="U25">
            <v>20.794414767478234</v>
          </cell>
          <cell r="V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9.3051655640625732</v>
          </cell>
          <cell r="R27">
            <v>53.0528284794865</v>
          </cell>
          <cell r="S27">
            <v>71.608235336611173</v>
          </cell>
          <cell r="T27">
            <v>147.35802653766794</v>
          </cell>
          <cell r="U27">
            <v>437.88917244751326</v>
          </cell>
          <cell r="V27">
            <v>808.8794884114335</v>
          </cell>
        </row>
        <row r="28">
          <cell r="J28">
            <v>208.58498070064744</v>
          </cell>
          <cell r="K28">
            <v>322.02105644136498</v>
          </cell>
          <cell r="L28">
            <v>338.59202827947723</v>
          </cell>
          <cell r="M28">
            <v>156.84801294297779</v>
          </cell>
          <cell r="N28">
            <v>265.47099999628364</v>
          </cell>
          <cell r="O28">
            <v>237.54896546904365</v>
          </cell>
          <cell r="P28">
            <v>155.07074632016401</v>
          </cell>
          <cell r="Q28">
            <v>3.8920683019301474E-12</v>
          </cell>
          <cell r="R28">
            <v>4.8120117187500006E-12</v>
          </cell>
          <cell r="S28">
            <v>4.6704819623161769E-12</v>
          </cell>
          <cell r="T28">
            <v>-5.9442497702205885E-12</v>
          </cell>
          <cell r="U28">
            <v>-5.3781307444852945E-12</v>
          </cell>
          <cell r="V28">
            <v>-1.4152975643382354E-13</v>
          </cell>
        </row>
        <row r="29">
          <cell r="J29">
            <v>4.8999995466268612E-2</v>
          </cell>
          <cell r="K29">
            <v>6.8000011918516512E-2</v>
          </cell>
          <cell r="L29">
            <v>0.1070000089367263</v>
          </cell>
          <cell r="M29">
            <v>0.1270000104799448</v>
          </cell>
          <cell r="N29">
            <v>0.20699999999710222</v>
          </cell>
          <cell r="O29">
            <v>0.10699998444610725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J30">
            <v>9.7804435395075959</v>
          </cell>
          <cell r="K30">
            <v>10.815624117901203</v>
          </cell>
          <cell r="L30">
            <v>11.25974538486741</v>
          </cell>
          <cell r="M30">
            <v>12.019967658545307</v>
          </cell>
          <cell r="N30">
            <v>13.071233333150351</v>
          </cell>
          <cell r="O30">
            <v>14.293975699955359</v>
          </cell>
          <cell r="P30">
            <v>32.60527556937641</v>
          </cell>
          <cell r="Q30">
            <v>129.0615185526606</v>
          </cell>
          <cell r="R30">
            <v>252.86643556580646</v>
          </cell>
          <cell r="S30">
            <v>396.23887598270244</v>
          </cell>
          <cell r="T30">
            <v>572.94000143642688</v>
          </cell>
          <cell r="U30">
            <v>779.97528572448607</v>
          </cell>
          <cell r="V30">
            <v>1273.2362317587376</v>
          </cell>
        </row>
        <row r="31">
          <cell r="J31">
            <v>0.75299993032857937</v>
          </cell>
          <cell r="K31">
            <v>0.8260001447749209</v>
          </cell>
          <cell r="L31">
            <v>2.5470002127275007</v>
          </cell>
          <cell r="M31">
            <v>3.9770003281790589</v>
          </cell>
          <cell r="N31">
            <v>4.8039999999327536</v>
          </cell>
          <cell r="O31">
            <v>6.7859990135634032</v>
          </cell>
          <cell r="P31">
            <v>29.344748012438767</v>
          </cell>
          <cell r="Q31">
            <v>151.39322977963522</v>
          </cell>
          <cell r="R31">
            <v>592.8443055485476</v>
          </cell>
          <cell r="S31">
            <v>987.73726738967468</v>
          </cell>
          <cell r="T31">
            <v>1552.4386173161024</v>
          </cell>
          <cell r="U31">
            <v>2163.8668007037754</v>
          </cell>
          <cell r="V31">
            <v>2372.7131660068712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35.459962929085442</v>
          </cell>
          <cell r="T32">
            <v>174.4966598706747</v>
          </cell>
          <cell r="U32">
            <v>395.09388058208464</v>
          </cell>
          <cell r="V32">
            <v>454.10778296782229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24.885001008967819</v>
          </cell>
          <cell r="Q33">
            <v>35.4611264377791</v>
          </cell>
          <cell r="R33">
            <v>34.468214897521293</v>
          </cell>
          <cell r="S33">
            <v>23.457535138590835</v>
          </cell>
          <cell r="T33">
            <v>7.8127953767714926</v>
          </cell>
          <cell r="U33">
            <v>2.050858786402511</v>
          </cell>
          <cell r="V33">
            <v>0</v>
          </cell>
        </row>
        <row r="34">
          <cell r="J34">
            <v>103.37687486042607</v>
          </cell>
          <cell r="K34">
            <v>105.93556151435395</v>
          </cell>
          <cell r="L34">
            <v>120.51858907237799</v>
          </cell>
          <cell r="M34">
            <v>129.03574021579246</v>
          </cell>
          <cell r="N34">
            <v>145.68476809199618</v>
          </cell>
          <cell r="O34">
            <v>126.96429086208073</v>
          </cell>
          <cell r="P34">
            <v>99.54000403587132</v>
          </cell>
          <cell r="Q34">
            <v>82.74262835481791</v>
          </cell>
          <cell r="R34">
            <v>51.702322346281932</v>
          </cell>
          <cell r="S34">
            <v>23.457535138590835</v>
          </cell>
          <cell r="T34">
            <v>5.2085302511809966</v>
          </cell>
          <cell r="U34">
            <v>0.87893947988679022</v>
          </cell>
          <cell r="V34">
            <v>0</v>
          </cell>
        </row>
        <row r="35">
          <cell r="J35">
            <v>1.6557399999999993E-6</v>
          </cell>
          <cell r="K35">
            <v>1.3712400000000018E-6</v>
          </cell>
          <cell r="L35">
            <v>0.10700144787999995</v>
          </cell>
          <cell r="M35">
            <v>0.13400147194000062</v>
          </cell>
          <cell r="N35">
            <v>0.1340015127199998</v>
          </cell>
          <cell r="O35">
            <v>1.3939999999999986</v>
          </cell>
          <cell r="P35">
            <v>69.021036771699698</v>
          </cell>
          <cell r="Q35">
            <v>256.74426199869885</v>
          </cell>
          <cell r="R35">
            <v>351.31308283794226</v>
          </cell>
          <cell r="S35">
            <v>694.12622060161505</v>
          </cell>
          <cell r="T35">
            <v>1287.7625650308255</v>
          </cell>
          <cell r="U35">
            <v>2466.0808383010158</v>
          </cell>
          <cell r="V35">
            <v>2143.3903140756402</v>
          </cell>
        </row>
        <row r="36">
          <cell r="J36">
            <v>6.3891666666666538</v>
          </cell>
          <cell r="K36">
            <v>7.6902777777777711</v>
          </cell>
          <cell r="L36">
            <v>4.5686111111111085</v>
          </cell>
          <cell r="M36">
            <v>4.622777777777781</v>
          </cell>
          <cell r="N36">
            <v>5.58222222222222</v>
          </cell>
          <cell r="O36">
            <v>5.5199999999999951</v>
          </cell>
          <cell r="P36">
            <v>8.8162852719714486</v>
          </cell>
          <cell r="Q36">
            <v>19.772432459172226</v>
          </cell>
          <cell r="R36">
            <v>49.182227781993326</v>
          </cell>
          <cell r="S36">
            <v>152.30662075471196</v>
          </cell>
          <cell r="T36">
            <v>233.96130606002873</v>
          </cell>
          <cell r="U36">
            <v>304.53592723324869</v>
          </cell>
          <cell r="V36">
            <v>360.62225339824721</v>
          </cell>
        </row>
        <row r="37">
          <cell r="J37">
            <v>28.127999718719931</v>
          </cell>
          <cell r="K37">
            <v>27.559999724400033</v>
          </cell>
          <cell r="L37">
            <v>27.756999722429988</v>
          </cell>
          <cell r="M37">
            <v>33.813999661860024</v>
          </cell>
          <cell r="N37">
            <v>31.487999685120009</v>
          </cell>
          <cell r="O37">
            <v>32.192999999999984</v>
          </cell>
          <cell r="P37">
            <v>33.333784325506684</v>
          </cell>
          <cell r="Q37">
            <v>33.623018971062514</v>
          </cell>
          <cell r="R37">
            <v>31.892017607135209</v>
          </cell>
          <cell r="S37">
            <v>29.98280347400863</v>
          </cell>
          <cell r="T37">
            <v>21.966463763825214</v>
          </cell>
          <cell r="U37">
            <v>3.405629834600338</v>
          </cell>
          <cell r="V37">
            <v>0</v>
          </cell>
        </row>
        <row r="38">
          <cell r="J38">
            <v>59.935000000000002</v>
          </cell>
          <cell r="K38">
            <v>61.117000000000147</v>
          </cell>
          <cell r="L38">
            <v>47.423999999999978</v>
          </cell>
          <cell r="M38">
            <v>55.621000000000208</v>
          </cell>
          <cell r="N38">
            <v>54.223000000000084</v>
          </cell>
          <cell r="O38">
            <v>42.631999999999962</v>
          </cell>
          <cell r="P38">
            <v>42.765271048704314</v>
          </cell>
          <cell r="Q38">
            <v>36.542092168821831</v>
          </cell>
          <cell r="R38">
            <v>31.628059081617319</v>
          </cell>
          <cell r="S38">
            <v>25.786747938061684</v>
          </cell>
          <cell r="T38">
            <v>11.921714379488948</v>
          </cell>
          <cell r="U38">
            <v>5.4593255834039836</v>
          </cell>
          <cell r="V38">
            <v>2.8570348856518504E-5</v>
          </cell>
        </row>
        <row r="39">
          <cell r="J39">
            <v>2697.55899862554</v>
          </cell>
          <cell r="K39">
            <v>2897.681998904362</v>
          </cell>
          <cell r="L39">
            <v>3248.9689988296877</v>
          </cell>
          <cell r="M39">
            <v>3511.5129988662025</v>
          </cell>
          <cell r="N39">
            <v>3849.0369988021598</v>
          </cell>
          <cell r="O39">
            <v>4299.1389999999992</v>
          </cell>
          <cell r="P39">
            <v>4427.6542270993741</v>
          </cell>
          <cell r="Q39">
            <v>4320.1034919446256</v>
          </cell>
          <cell r="R39">
            <v>4030.3198600022401</v>
          </cell>
          <cell r="S39">
            <v>2892.5991145331045</v>
          </cell>
          <cell r="T39">
            <v>1807.4757956398139</v>
          </cell>
          <cell r="U39">
            <v>144.34431773433852</v>
          </cell>
          <cell r="V39">
            <v>4.4360733032226564E-13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0.71540004502441223</v>
          </cell>
          <cell r="Q40">
            <v>15.180847307154643</v>
          </cell>
          <cell r="R40">
            <v>50.60947253738162</v>
          </cell>
          <cell r="S40">
            <v>121.19861996592644</v>
          </cell>
          <cell r="T40">
            <v>214.14777752520374</v>
          </cell>
          <cell r="U40">
            <v>289.4457855200551</v>
          </cell>
          <cell r="V40">
            <v>342.67318353327198</v>
          </cell>
        </row>
        <row r="41">
          <cell r="J41">
            <v>8.4705882164919763E-8</v>
          </cell>
          <cell r="K41">
            <v>8.4705882164919763E-8</v>
          </cell>
          <cell r="L41">
            <v>8.4705882164919763E-8</v>
          </cell>
          <cell r="M41">
            <v>0.67200000250652414</v>
          </cell>
          <cell r="N41">
            <v>4.4544000036352926</v>
          </cell>
          <cell r="O41">
            <v>5.0976000044681067</v>
          </cell>
          <cell r="P41">
            <v>23.327999985946523</v>
          </cell>
          <cell r="Q41">
            <v>215.12427293313988</v>
          </cell>
          <cell r="R41">
            <v>478.23387147258063</v>
          </cell>
          <cell r="S41">
            <v>764.41559071905942</v>
          </cell>
          <cell r="T41">
            <v>898.80883160572762</v>
          </cell>
          <cell r="U41">
            <v>1043.5792130992209</v>
          </cell>
          <cell r="V41">
            <v>1117.1999920581818</v>
          </cell>
        </row>
        <row r="42">
          <cell r="J42">
            <v>8.4705882446423526E-8</v>
          </cell>
          <cell r="K42">
            <v>8.4705882446423526E-8</v>
          </cell>
          <cell r="L42">
            <v>8.4705882446423526E-8</v>
          </cell>
          <cell r="M42">
            <v>7.5789473866856972E-8</v>
          </cell>
          <cell r="N42">
            <v>7.0828708477962287E-8</v>
          </cell>
          <cell r="O42">
            <v>7.1667927558476923E-8</v>
          </cell>
          <cell r="P42">
            <v>6.8571429148944557E-8</v>
          </cell>
          <cell r="Q42">
            <v>6.6805497637104286E-8</v>
          </cell>
          <cell r="R42">
            <v>6.5421819021818199E-8</v>
          </cell>
          <cell r="S42">
            <v>0.63687273597015637</v>
          </cell>
          <cell r="T42">
            <v>3.1080237603022383</v>
          </cell>
          <cell r="U42">
            <v>12.141122041696592</v>
          </cell>
          <cell r="V42">
            <v>29.318182292727275</v>
          </cell>
        </row>
        <row r="43">
          <cell r="J43">
            <v>1.6557399999999993E-6</v>
          </cell>
          <cell r="K43">
            <v>1.3712400000000018E-6</v>
          </cell>
          <cell r="L43">
            <v>1.4478799999575914E-6</v>
          </cell>
          <cell r="M43">
            <v>1.4719400006333292E-6</v>
          </cell>
          <cell r="N43">
            <v>1.5127199997921289E-6</v>
          </cell>
          <cell r="O43">
            <v>-1.1748075485229494E-15</v>
          </cell>
          <cell r="P43">
            <v>0</v>
          </cell>
          <cell r="Q43">
            <v>-1.8045043945312502E-13</v>
          </cell>
          <cell r="R43">
            <v>40.00000000000032</v>
          </cell>
          <cell r="S43">
            <v>200.00000000000009</v>
          </cell>
          <cell r="T43">
            <v>468.21456141846147</v>
          </cell>
          <cell r="U43">
            <v>500.31336610461597</v>
          </cell>
          <cell r="V43">
            <v>455.05884829092003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J45">
            <v>0.65000000000000013</v>
          </cell>
          <cell r="K45">
            <v>0.65000000000000013</v>
          </cell>
          <cell r="L45">
            <v>0.65000000000000013</v>
          </cell>
          <cell r="M45">
            <v>0.65000000000000013</v>
          </cell>
          <cell r="N45">
            <v>0.65000000000000013</v>
          </cell>
          <cell r="O45">
            <v>0.65000000000000013</v>
          </cell>
          <cell r="P45">
            <v>0.65000000000000013</v>
          </cell>
          <cell r="Q45">
            <v>0.68000000000000016</v>
          </cell>
          <cell r="R45">
            <v>0.71000000000000008</v>
          </cell>
          <cell r="S45">
            <v>0.71000000000000008</v>
          </cell>
          <cell r="T45">
            <v>0.73000000000000009</v>
          </cell>
          <cell r="U45">
            <v>0.75000000000000011</v>
          </cell>
          <cell r="V45">
            <v>0.77000000000000013</v>
          </cell>
        </row>
        <row r="48">
          <cell r="J48">
            <v>1.5319148936170223E-15</v>
          </cell>
          <cell r="K48">
            <v>1.5319148936170223E-15</v>
          </cell>
          <cell r="L48">
            <v>1.5319148936170223E-15</v>
          </cell>
          <cell r="M48">
            <v>1.0723405021276604E-8</v>
          </cell>
          <cell r="N48">
            <v>4.2127660340425568E-8</v>
          </cell>
          <cell r="O48">
            <v>5.1778724170212807E-8</v>
          </cell>
          <cell r="P48">
            <v>0.71540027481164703</v>
          </cell>
          <cell r="Q48">
            <v>15.18084922243124</v>
          </cell>
          <cell r="R48">
            <v>50.609476750224168</v>
          </cell>
          <cell r="S48">
            <v>485.3680202664724</v>
          </cell>
          <cell r="T48">
            <v>1134.9868553850995</v>
          </cell>
          <cell r="U48">
            <v>1844.7458590839685</v>
          </cell>
          <cell r="V48">
            <v>1858.6218109569149</v>
          </cell>
        </row>
        <row r="75">
          <cell r="J75">
            <v>7.6595744680851115E-16</v>
          </cell>
          <cell r="K75">
            <v>7.6595744680851115E-16</v>
          </cell>
          <cell r="L75">
            <v>7.6595744680851115E-16</v>
          </cell>
          <cell r="M75">
            <v>1.0723404255319155E-8</v>
          </cell>
          <cell r="N75">
            <v>4.212765957446812E-8</v>
          </cell>
          <cell r="O75">
            <v>5.1778723404255359E-8</v>
          </cell>
          <cell r="P75">
            <v>2.2978723404255329E-7</v>
          </cell>
          <cell r="Q75">
            <v>1.9148936170212776E-6</v>
          </cell>
          <cell r="R75">
            <v>4.2127659574468105E-6</v>
          </cell>
          <cell r="S75">
            <v>16.44369442925602</v>
          </cell>
          <cell r="T75">
            <v>46.919109119241739</v>
          </cell>
          <cell r="U75">
            <v>79.659586232337233</v>
          </cell>
          <cell r="V75">
            <v>117.95745993567628</v>
          </cell>
        </row>
        <row r="76">
          <cell r="J76">
            <v>7.6595744680851115E-16</v>
          </cell>
          <cell r="K76">
            <v>7.6595744680851115E-16</v>
          </cell>
          <cell r="L76">
            <v>7.6595744680851115E-16</v>
          </cell>
          <cell r="M76">
            <v>7.6595744680851115E-16</v>
          </cell>
          <cell r="N76">
            <v>7.6595744680851115E-16</v>
          </cell>
          <cell r="O76">
            <v>7.6595744680851115E-16</v>
          </cell>
          <cell r="P76">
            <v>7.6595744680851115E-16</v>
          </cell>
          <cell r="Q76">
            <v>3.829787234042556E-10</v>
          </cell>
          <cell r="R76">
            <v>7.6595744680851119E-11</v>
          </cell>
          <cell r="S76">
            <v>7.6595756737569557E-3</v>
          </cell>
          <cell r="T76">
            <v>5.744683502361677E-2</v>
          </cell>
          <cell r="U76">
            <v>0.30638319765048549</v>
          </cell>
          <cell r="V76">
            <v>1.9148941806576409</v>
          </cell>
        </row>
        <row r="77"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3.6666780270559125E-9</v>
          </cell>
          <cell r="T77">
            <v>1.5733281723766459E-8</v>
          </cell>
          <cell r="U77">
            <v>3.2019356629384117E-8</v>
          </cell>
          <cell r="V77">
            <v>3.2478707391953258E-8</v>
          </cell>
        </row>
        <row r="78"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240.21249886268703</v>
          </cell>
          <cell r="T78">
            <v>435.03750000000008</v>
          </cell>
          <cell r="U78">
            <v>683.99999999999989</v>
          </cell>
          <cell r="V78">
            <v>692.30769230769215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ichtseigenschaften"/>
      <sheetName val="Currency"/>
      <sheetName val="P1-Demand"/>
      <sheetName val="P2 Demand"/>
      <sheetName val="P3 Power"/>
      <sheetName val="P4 Power costs + invest."/>
      <sheetName val="P5 Heat"/>
      <sheetName val="P6 Heat Invest + Cap."/>
      <sheetName val="P7 Jobs "/>
      <sheetName val="P8 Transport"/>
      <sheetName val="P9 Primary + CO2 (2)"/>
      <sheetName val="P9 Primary + CO2"/>
      <sheetName val="P10 Power Invest +Fuel cost (1)"/>
      <sheetName val="P10 Invest + Fuel cost"/>
      <sheetName val="Fig. Energy intensity"/>
      <sheetName val="Overview costs + investments"/>
      <sheetName val="Fuel cost savings"/>
      <sheetName val="Capacity credits"/>
      <sheetName val="Compare MESAP-Excel"/>
      <sheetName val="Compare REF-ADV"/>
      <sheetName val="Compare REF-LDF"/>
      <sheetName val="Compare ADV-LDF"/>
      <sheetName val="Inv PP REF"/>
      <sheetName val="Inv CHP REF"/>
      <sheetName val="Inv Heat REF"/>
      <sheetName val="Inv PP ADV"/>
      <sheetName val="Inv CHP ADV"/>
      <sheetName val="Inv Heat ADV"/>
      <sheetName val="Inv PP LDF"/>
      <sheetName val="Inv CHP LDF"/>
      <sheetName val="Inv Heat LDF"/>
      <sheetName val="Electricity generation REF"/>
      <sheetName val="Electricity demand REF"/>
      <sheetName val="Installed capacity REF"/>
      <sheetName val="Costs Electricity REF"/>
      <sheetName val="Heat supply REF"/>
      <sheetName val="Primary energy demand REF"/>
      <sheetName val="Final energy demand REF"/>
      <sheetName val="Transport REF"/>
      <sheetName val="CO2-emissions REF"/>
      <sheetName val="Electricity generation ADV"/>
      <sheetName val="Electricity demand ADV"/>
      <sheetName val="Installed capacity ADV"/>
      <sheetName val="Costs Electricity ADV"/>
      <sheetName val="Primary energy demand ADV"/>
      <sheetName val="Heat supply ADV"/>
      <sheetName val="Final energy demand ADV"/>
      <sheetName val="Transport ADV"/>
      <sheetName val="CO2-emissions ADV"/>
      <sheetName val="Electricity generation LDF"/>
      <sheetName val="Electricity demand LDF"/>
      <sheetName val="Installed capacity LDF"/>
      <sheetName val="Costs Electricity LDF"/>
      <sheetName val="Heat supply LDF"/>
      <sheetName val="Primary energy demand LDF"/>
      <sheetName val="Final energy demand LDF"/>
      <sheetName val="Transport LDF"/>
      <sheetName val="CO2-emissions LDF"/>
      <sheetName val="heat costs input"/>
      <sheetName val="fuel costs"/>
      <sheetName val="technical lifetime"/>
      <sheetName val="electricity REF"/>
      <sheetName val="capacity REF"/>
      <sheetName val="heat REF"/>
      <sheetName val="trans REF"/>
      <sheetName val="final energy REF"/>
      <sheetName val="prim energy REF"/>
      <sheetName val="costs REF"/>
      <sheetName val="co2 REF"/>
      <sheetName val="electricity ADV"/>
      <sheetName val="capacity ADV"/>
      <sheetName val="heat ADV"/>
      <sheetName val="trans ADV"/>
      <sheetName val="final energy ADV"/>
      <sheetName val="prim energy ADV"/>
      <sheetName val="costs ADV"/>
      <sheetName val="co2 ADV"/>
      <sheetName val="electricity LDF"/>
      <sheetName val="capacity LDF"/>
      <sheetName val="heat LDF"/>
      <sheetName val="trans LDF"/>
      <sheetName val="final energy LDF"/>
      <sheetName val="prim energy LDF"/>
      <sheetName val="costs LDF"/>
      <sheetName val="co2 LDF"/>
      <sheetName val="Py REF"/>
      <sheetName val="Py ADV"/>
      <sheetName val="Py L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>
        <row r="3">
          <cell r="J3">
            <v>562.88472222222276</v>
          </cell>
          <cell r="K3">
            <v>598.6541096940972</v>
          </cell>
          <cell r="L3">
            <v>535.03216419529781</v>
          </cell>
          <cell r="M3">
            <v>579.87941569432303</v>
          </cell>
          <cell r="N3">
            <v>578.75346040789975</v>
          </cell>
          <cell r="O3">
            <v>580.20470695665813</v>
          </cell>
          <cell r="P3">
            <v>584.86098990802782</v>
          </cell>
          <cell r="Q3">
            <v>560.41331542163687</v>
          </cell>
          <cell r="R3">
            <v>526.7186463093168</v>
          </cell>
          <cell r="S3">
            <v>513.65799317125516</v>
          </cell>
          <cell r="T3">
            <v>508.18041273121321</v>
          </cell>
          <cell r="U3">
            <v>503.3158490476871</v>
          </cell>
          <cell r="V3">
            <v>500.06647333110902</v>
          </cell>
        </row>
        <row r="4">
          <cell r="J4">
            <v>216.57599994899184</v>
          </cell>
          <cell r="K4">
            <v>223.56190267947471</v>
          </cell>
          <cell r="L4">
            <v>207.92410325053265</v>
          </cell>
          <cell r="M4">
            <v>251.56894328515511</v>
          </cell>
          <cell r="N4">
            <v>244.2530544695633</v>
          </cell>
          <cell r="O4">
            <v>275.57455455449673</v>
          </cell>
          <cell r="P4">
            <v>363.22819131423535</v>
          </cell>
          <cell r="Q4">
            <v>429.24583083584366</v>
          </cell>
          <cell r="R4">
            <v>436.09730604618966</v>
          </cell>
          <cell r="S4">
            <v>441.05231030229402</v>
          </cell>
          <cell r="T4">
            <v>436.79019899642964</v>
          </cell>
          <cell r="U4">
            <v>398.79739832328863</v>
          </cell>
          <cell r="V4">
            <v>314.85950083024954</v>
          </cell>
        </row>
        <row r="5">
          <cell r="J5">
            <v>119.09099997195153</v>
          </cell>
          <cell r="K5">
            <v>125.50394536587058</v>
          </cell>
          <cell r="L5">
            <v>113.14205618385449</v>
          </cell>
          <cell r="M5">
            <v>97.875977934395166</v>
          </cell>
          <cell r="N5">
            <v>89.087019866818494</v>
          </cell>
          <cell r="O5">
            <v>107.62126390188888</v>
          </cell>
          <cell r="P5">
            <v>122.0626517088058</v>
          </cell>
          <cell r="Q5">
            <v>156.29066619591401</v>
          </cell>
          <cell r="R5">
            <v>194.39133898713786</v>
          </cell>
          <cell r="S5">
            <v>234.50064454027421</v>
          </cell>
          <cell r="T5">
            <v>268.20859508154098</v>
          </cell>
          <cell r="U5">
            <v>282.78360972015003</v>
          </cell>
          <cell r="V5">
            <v>322.53900085049958</v>
          </cell>
        </row>
        <row r="6">
          <cell r="J6">
            <v>1574.5618102222415</v>
          </cell>
          <cell r="K6">
            <v>1470.6060350099879</v>
          </cell>
          <cell r="L6">
            <v>1225.2548589821388</v>
          </cell>
          <cell r="M6">
            <v>1339.8608879103224</v>
          </cell>
          <cell r="N6">
            <v>1248.7763853218496</v>
          </cell>
          <cell r="O6">
            <v>1094.9037333866052</v>
          </cell>
          <cell r="P6">
            <v>1521.4546380343604</v>
          </cell>
          <cell r="Q6">
            <v>1197.550141149937</v>
          </cell>
          <cell r="R6">
            <v>647.03630553125959</v>
          </cell>
          <cell r="S6">
            <v>210.08797407252572</v>
          </cell>
          <cell r="T6">
            <v>-3.8150974325706174E-6</v>
          </cell>
          <cell r="U6">
            <v>0</v>
          </cell>
          <cell r="V6">
            <v>0</v>
          </cell>
        </row>
        <row r="7">
          <cell r="J7">
            <v>1530.5529996395223</v>
          </cell>
          <cell r="K7">
            <v>1654.7792796447552</v>
          </cell>
          <cell r="L7">
            <v>1545.5597674909552</v>
          </cell>
          <cell r="M7">
            <v>1699.9926167459421</v>
          </cell>
          <cell r="N7">
            <v>1839.1564101404035</v>
          </cell>
          <cell r="O7">
            <v>1594.6192763147956</v>
          </cell>
          <cell r="P7">
            <v>1193.4555507087118</v>
          </cell>
          <cell r="Q7">
            <v>1161.7116976953509</v>
          </cell>
          <cell r="R7">
            <v>1020.9468074114203</v>
          </cell>
          <cell r="S7">
            <v>832.77274177465438</v>
          </cell>
          <cell r="T7">
            <v>506.03875886214047</v>
          </cell>
          <cell r="U7">
            <v>201.80000508199194</v>
          </cell>
          <cell r="V7">
            <v>0</v>
          </cell>
        </row>
        <row r="8"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J9">
            <v>5.9579999985967582</v>
          </cell>
          <cell r="K9">
            <v>5.8179974673208523</v>
          </cell>
          <cell r="L9">
            <v>6.0440030013188304</v>
          </cell>
          <cell r="M9">
            <v>5.7859986955781721</v>
          </cell>
          <cell r="N9">
            <v>4.9520011043192049</v>
          </cell>
          <cell r="O9">
            <v>4.2692763358611767</v>
          </cell>
          <cell r="P9">
            <v>5.048712472257205</v>
          </cell>
          <cell r="Q9">
            <v>88.979642519906193</v>
          </cell>
          <cell r="R9">
            <v>161.49721736877453</v>
          </cell>
          <cell r="S9">
            <v>240.95664129357493</v>
          </cell>
          <cell r="T9">
            <v>313.78300090890207</v>
          </cell>
          <cell r="U9">
            <v>348.47462163759667</v>
          </cell>
          <cell r="V9">
            <v>352.10507592846204</v>
          </cell>
        </row>
        <row r="10">
          <cell r="J10">
            <v>1009.6229997622127</v>
          </cell>
          <cell r="K10">
            <v>1055.6685404484601</v>
          </cell>
          <cell r="L10">
            <v>870.65543234832251</v>
          </cell>
          <cell r="M10">
            <v>988.31177719050584</v>
          </cell>
          <cell r="N10">
            <v>996.14522214500448</v>
          </cell>
          <cell r="O10">
            <v>1161.9602557766732</v>
          </cell>
          <cell r="P10">
            <v>928.56067245679139</v>
          </cell>
          <cell r="Q10">
            <v>341.4251682660751</v>
          </cell>
          <cell r="R10">
            <v>-6.4327259431517228E-3</v>
          </cell>
          <cell r="S10">
            <v>-6.0060692190709742E-3</v>
          </cell>
          <cell r="T10">
            <v>5.1760496809717428E-3</v>
          </cell>
          <cell r="U10">
            <v>4.7676582513853788E-3</v>
          </cell>
          <cell r="V10">
            <v>1.4152975643382354E-13</v>
          </cell>
        </row>
        <row r="11">
          <cell r="J11">
            <v>60.270999985805027</v>
          </cell>
          <cell r="K11">
            <v>60.926973477390575</v>
          </cell>
          <cell r="L11">
            <v>56.950028280130319</v>
          </cell>
          <cell r="M11">
            <v>57.568987021386206</v>
          </cell>
          <cell r="N11">
            <v>56.075012504987704</v>
          </cell>
          <cell r="O11">
            <v>59.815035090597419</v>
          </cell>
          <cell r="P11">
            <v>43.901847584845363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J12">
            <v>98.605277754554123</v>
          </cell>
          <cell r="K12">
            <v>98.570334726652831</v>
          </cell>
          <cell r="L12">
            <v>98.585891335746282</v>
          </cell>
          <cell r="M12">
            <v>94.099750947013462</v>
          </cell>
          <cell r="N12">
            <v>91.767095121404964</v>
          </cell>
          <cell r="O12">
            <v>91.649181904913121</v>
          </cell>
          <cell r="P12">
            <v>74.968811809452461</v>
          </cell>
          <cell r="Q12">
            <v>128.7199905856456</v>
          </cell>
          <cell r="R12">
            <v>139.92624710859224</v>
          </cell>
          <cell r="S12">
            <v>157.50267127144653</v>
          </cell>
          <cell r="T12">
            <v>161.88486207860876</v>
          </cell>
          <cell r="U12">
            <v>162.0925070551105</v>
          </cell>
          <cell r="V12">
            <v>159.02964625267686</v>
          </cell>
        </row>
        <row r="13">
          <cell r="J13">
            <v>8.9999999978803182E-3</v>
          </cell>
          <cell r="K13">
            <v>1.5999993034914672E-2</v>
          </cell>
          <cell r="L13">
            <v>1.9000009434986413E-2</v>
          </cell>
          <cell r="M13">
            <v>1.7999995941999164E-2</v>
          </cell>
          <cell r="N13">
            <v>2.2000004906103075E-2</v>
          </cell>
          <cell r="O13">
            <v>4.6999241829244386E-2</v>
          </cell>
          <cell r="P13">
            <v>2.1014286654569512</v>
          </cell>
          <cell r="Q13">
            <v>84.719571875495461</v>
          </cell>
          <cell r="R13">
            <v>208.40048253534729</v>
          </cell>
          <cell r="S13">
            <v>239.39740973949108</v>
          </cell>
          <cell r="T13">
            <v>261.60497436930609</v>
          </cell>
          <cell r="U13">
            <v>261.57483899113879</v>
          </cell>
          <cell r="V13">
            <v>262.33172069173963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65.166817494345977</v>
          </cell>
          <cell r="S14">
            <v>195.34175424343744</v>
          </cell>
          <cell r="T14">
            <v>327.93028932701702</v>
          </cell>
          <cell r="U14">
            <v>391.72942162974914</v>
          </cell>
          <cell r="V14">
            <v>396.10052736026262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12.61999880463037</v>
          </cell>
          <cell r="Q15">
            <v>16.537483235879314</v>
          </cell>
          <cell r="R15">
            <v>13.841895457084624</v>
          </cell>
          <cell r="S15">
            <v>9.2002888444481723</v>
          </cell>
          <cell r="T15">
            <v>5.4598137154903821</v>
          </cell>
          <cell r="U15">
            <v>0</v>
          </cell>
          <cell r="V15">
            <v>0</v>
          </cell>
        </row>
        <row r="16">
          <cell r="J16">
            <v>70.765189406913393</v>
          </cell>
          <cell r="K16">
            <v>66.092324808698464</v>
          </cell>
          <cell r="L16">
            <v>54.946749452450057</v>
          </cell>
          <cell r="M16">
            <v>59.870810025354594</v>
          </cell>
          <cell r="N16">
            <v>55.90489316107422</v>
          </cell>
          <cell r="O16">
            <v>52.133604115905854</v>
          </cell>
          <cell r="P16">
            <v>50.479995218521488</v>
          </cell>
          <cell r="Q16">
            <v>38.587460883718379</v>
          </cell>
          <cell r="R16">
            <v>20.762843185626934</v>
          </cell>
          <cell r="S16">
            <v>9.2002888444481723</v>
          </cell>
          <cell r="T16">
            <v>3.639875810326922</v>
          </cell>
          <cell r="U16">
            <v>0</v>
          </cell>
          <cell r="V16">
            <v>0</v>
          </cell>
        </row>
        <row r="17">
          <cell r="J17">
            <v>3257.6759999999999</v>
          </cell>
          <cell r="K17">
            <v>3423.7559999999999</v>
          </cell>
          <cell r="L17">
            <v>3400.212</v>
          </cell>
          <cell r="M17">
            <v>3452.5250000000001</v>
          </cell>
          <cell r="N17">
            <v>3582.8589999999999</v>
          </cell>
          <cell r="O17">
            <v>3788.4499999999994</v>
          </cell>
          <cell r="P17">
            <v>3000.4060261149202</v>
          </cell>
          <cell r="Q17">
            <v>2714.9683247964399</v>
          </cell>
          <cell r="R17">
            <v>2622.8840469147899</v>
          </cell>
          <cell r="S17">
            <v>2532.8235993162498</v>
          </cell>
          <cell r="T17">
            <v>2394.4247958585001</v>
          </cell>
          <cell r="U17">
            <v>2287.0528361993902</v>
          </cell>
          <cell r="V17">
            <v>2170.0132053684401</v>
          </cell>
        </row>
        <row r="18">
          <cell r="J18">
            <v>55.529000000000003</v>
          </cell>
          <cell r="K18">
            <v>59.073</v>
          </cell>
          <cell r="L18">
            <v>61.832999999999998</v>
          </cell>
          <cell r="M18">
            <v>69.043999999999997</v>
          </cell>
          <cell r="N18">
            <v>72.153000000000006</v>
          </cell>
          <cell r="O18">
            <v>91.563000000000002</v>
          </cell>
          <cell r="P18">
            <v>72.516775190159706</v>
          </cell>
          <cell r="Q18">
            <v>65.618035007281804</v>
          </cell>
          <cell r="R18">
            <v>63.392451263091502</v>
          </cell>
          <cell r="S18">
            <v>61.215781447344902</v>
          </cell>
          <cell r="T18">
            <v>57.870822521926399</v>
          </cell>
          <cell r="U18">
            <v>55.275750990754801</v>
          </cell>
          <cell r="V18">
            <v>52.447021637648803</v>
          </cell>
        </row>
        <row r="19">
          <cell r="J19">
            <v>14.852</v>
          </cell>
          <cell r="K19">
            <v>32.482999999999997</v>
          </cell>
          <cell r="L19">
            <v>29.613</v>
          </cell>
          <cell r="M19">
            <v>31.937999999999999</v>
          </cell>
          <cell r="N19">
            <v>36.103000000000002</v>
          </cell>
          <cell r="O19">
            <v>38.665999999999997</v>
          </cell>
          <cell r="P19">
            <v>30.6229986949173</v>
          </cell>
          <cell r="Q19">
            <v>27.709740196275298</v>
          </cell>
          <cell r="R19">
            <v>26.769901822119099</v>
          </cell>
          <cell r="S19">
            <v>25.850719236405901</v>
          </cell>
          <cell r="T19">
            <v>24.438181619571299</v>
          </cell>
          <cell r="U19">
            <v>23.342312809852501</v>
          </cell>
          <cell r="V19">
            <v>22.147772993909399</v>
          </cell>
        </row>
        <row r="20">
          <cell r="J20">
            <v>826.87253126801238</v>
          </cell>
          <cell r="K20">
            <v>881.64957768063482</v>
          </cell>
          <cell r="L20">
            <v>900.86122658074578</v>
          </cell>
          <cell r="M20">
            <v>963.26167301207363</v>
          </cell>
          <cell r="N20">
            <v>942.84264543000234</v>
          </cell>
          <cell r="O20">
            <v>944.54707656771757</v>
          </cell>
          <cell r="P20">
            <v>940.50708817221323</v>
          </cell>
          <cell r="Q20">
            <v>902.70506388769047</v>
          </cell>
          <cell r="R20">
            <v>837.08906893621747</v>
          </cell>
          <cell r="S20">
            <v>793.91354122721555</v>
          </cell>
          <cell r="T20">
            <v>732.38961127910056</v>
          </cell>
          <cell r="U20">
            <v>675.02676613506026</v>
          </cell>
          <cell r="V20">
            <v>646.18545256467735</v>
          </cell>
        </row>
        <row r="21">
          <cell r="J21">
            <v>78.128978872796282</v>
          </cell>
          <cell r="K21">
            <v>81.689023663866081</v>
          </cell>
          <cell r="L21">
            <v>79.893999997456035</v>
          </cell>
          <cell r="M21">
            <v>74.771933010068523</v>
          </cell>
          <cell r="N21">
            <v>77.137047499632644</v>
          </cell>
          <cell r="O21">
            <v>109.67479527912572</v>
          </cell>
          <cell r="P21">
            <v>129.18413021502963</v>
          </cell>
          <cell r="Q21">
            <v>199.6289954168551</v>
          </cell>
          <cell r="R21">
            <v>251.60202406114706</v>
          </cell>
          <cell r="S21">
            <v>381.86435307555791</v>
          </cell>
          <cell r="T21">
            <v>387.27898172313604</v>
          </cell>
          <cell r="U21">
            <v>375.25173312098963</v>
          </cell>
          <cell r="V21">
            <v>287.38742413046401</v>
          </cell>
        </row>
        <row r="22">
          <cell r="J22">
            <v>0.71199980746497382</v>
          </cell>
          <cell r="K22">
            <v>0.68300019785308519</v>
          </cell>
          <cell r="L22">
            <v>0.62399999998012945</v>
          </cell>
          <cell r="M22">
            <v>0.59499946692599881</v>
          </cell>
          <cell r="N22">
            <v>0.53600033005954628</v>
          </cell>
          <cell r="O22">
            <v>0.53595990508658009</v>
          </cell>
          <cell r="P22">
            <v>0</v>
          </cell>
          <cell r="Q22">
            <v>3.8320957628583236E-3</v>
          </cell>
          <cell r="R22">
            <v>3.6464061458137257E-3</v>
          </cell>
          <cell r="S22">
            <v>3.4402193970770982E-3</v>
          </cell>
          <cell r="T22">
            <v>3.1486096075051713E-3</v>
          </cell>
          <cell r="U22">
            <v>2.8688645886229512E-3</v>
          </cell>
          <cell r="V22">
            <v>2.6055871669582479E-3</v>
          </cell>
        </row>
        <row r="23">
          <cell r="J23">
            <v>94.206974525074244</v>
          </cell>
          <cell r="K23">
            <v>91.715026568222171</v>
          </cell>
          <cell r="L23">
            <v>95.568999996956919</v>
          </cell>
          <cell r="M23">
            <v>107.88390334427653</v>
          </cell>
          <cell r="N23">
            <v>112.25906912715392</v>
          </cell>
          <cell r="O23">
            <v>96.352791892057638</v>
          </cell>
          <cell r="P23">
            <v>118.69096721300873</v>
          </cell>
          <cell r="Q23">
            <v>189.6875906327582</v>
          </cell>
          <cell r="R23">
            <v>226.98905605736533</v>
          </cell>
          <cell r="S23">
            <v>271.27850055651459</v>
          </cell>
          <cell r="T23">
            <v>309.00525789957908</v>
          </cell>
          <cell r="U23">
            <v>339.44171713236324</v>
          </cell>
          <cell r="V23">
            <v>376.50734562546688</v>
          </cell>
        </row>
        <row r="24">
          <cell r="J24">
            <v>2084.1152198172617</v>
          </cell>
          <cell r="K24">
            <v>1767.0368054981659</v>
          </cell>
          <cell r="L24">
            <v>1725.1843747689163</v>
          </cell>
          <cell r="M24">
            <v>1650.6990641568161</v>
          </cell>
          <cell r="N24">
            <v>1554.6781428817865</v>
          </cell>
          <cell r="O24">
            <v>1413.4083496005401</v>
          </cell>
          <cell r="P24">
            <v>1284.0645857184593</v>
          </cell>
          <cell r="Q24">
            <v>811.50263213470384</v>
          </cell>
          <cell r="R24">
            <v>450.43840624757792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J25">
            <v>1304.6026472166145</v>
          </cell>
          <cell r="K25">
            <v>1370.4153969851156</v>
          </cell>
          <cell r="L25">
            <v>1315.4709999581137</v>
          </cell>
          <cell r="M25">
            <v>1361.9887797622564</v>
          </cell>
          <cell r="N25">
            <v>1374.6258464703385</v>
          </cell>
          <cell r="O25">
            <v>1467.12824481236</v>
          </cell>
          <cell r="P25">
            <v>1440.804119278715</v>
          </cell>
          <cell r="Q25">
            <v>1370.8828436182025</v>
          </cell>
          <cell r="R25">
            <v>1135.0485200873757</v>
          </cell>
          <cell r="S25">
            <v>662.63602189880635</v>
          </cell>
          <cell r="T25">
            <v>351.30171189355877</v>
          </cell>
          <cell r="U25">
            <v>105.17148407340797</v>
          </cell>
          <cell r="V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J27">
            <v>12.629996584666609</v>
          </cell>
          <cell r="K27">
            <v>12.453003607415029</v>
          </cell>
          <cell r="L27">
            <v>12.728999999594707</v>
          </cell>
          <cell r="M27">
            <v>12.286988991797914</v>
          </cell>
          <cell r="N27">
            <v>13.631008393734449</v>
          </cell>
          <cell r="O27">
            <v>16.185961745929379</v>
          </cell>
          <cell r="P27">
            <v>19.053139401386964</v>
          </cell>
          <cell r="Q27">
            <v>37.582428179122957</v>
          </cell>
          <cell r="R27">
            <v>97.893574085056002</v>
          </cell>
          <cell r="S27">
            <v>187.3042399986831</v>
          </cell>
          <cell r="T27">
            <v>198.65699160454722</v>
          </cell>
          <cell r="U27">
            <v>225.812861556705</v>
          </cell>
          <cell r="V27">
            <v>240.85396374570306</v>
          </cell>
        </row>
        <row r="28">
          <cell r="J28">
            <v>58.104984287573238</v>
          </cell>
          <cell r="K28">
            <v>60.248017452788375</v>
          </cell>
          <cell r="L28">
            <v>65.086999997925872</v>
          </cell>
          <cell r="M28">
            <v>58.115947932556331</v>
          </cell>
          <cell r="N28">
            <v>66.671041054852552</v>
          </cell>
          <cell r="O28">
            <v>58.569618433846244</v>
          </cell>
          <cell r="P28">
            <v>6.0349368758329662</v>
          </cell>
          <cell r="Q28">
            <v>1.6906273130346368</v>
          </cell>
          <cell r="R28">
            <v>1.2035543683372537E-4</v>
          </cell>
          <cell r="S28">
            <v>3.0395359178678463E-7</v>
          </cell>
          <cell r="T28">
            <v>-5.5108516038778951E-14</v>
          </cell>
          <cell r="U28">
            <v>1.3494413948672662E-13</v>
          </cell>
          <cell r="V28">
            <v>-3.8548372685909275E-14</v>
          </cell>
        </row>
        <row r="29">
          <cell r="J29">
            <v>4.6349987466294396</v>
          </cell>
          <cell r="K29">
            <v>4.0890011845113809</v>
          </cell>
          <cell r="L29">
            <v>3.619999999884739</v>
          </cell>
          <cell r="M29">
            <v>3.2859970559980409</v>
          </cell>
          <cell r="N29">
            <v>5.1290031583496374</v>
          </cell>
          <cell r="O29">
            <v>3.3957459658097569</v>
          </cell>
          <cell r="P29">
            <v>4.9317989467014725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J30">
            <v>115.64302428401271</v>
          </cell>
          <cell r="K30">
            <v>110.02986676008936</v>
          </cell>
          <cell r="L30">
            <v>104.47960674926287</v>
          </cell>
          <cell r="M30">
            <v>107.18304920612066</v>
          </cell>
          <cell r="N30">
            <v>107.36124345445377</v>
          </cell>
          <cell r="O30">
            <v>107.59320120572015</v>
          </cell>
          <cell r="P30">
            <v>106.41486011254781</v>
          </cell>
          <cell r="Q30">
            <v>112.83053743967159</v>
          </cell>
          <cell r="R30">
            <v>120.18205896623724</v>
          </cell>
          <cell r="S30">
            <v>177.6248015296903</v>
          </cell>
          <cell r="T30">
            <v>180.78023794916282</v>
          </cell>
          <cell r="U30">
            <v>194.13321462451233</v>
          </cell>
          <cell r="V30">
            <v>192.09872331952948</v>
          </cell>
        </row>
        <row r="31">
          <cell r="J31">
            <v>61.308983421165905</v>
          </cell>
          <cell r="K31">
            <v>63.325018344138499</v>
          </cell>
          <cell r="L31">
            <v>74.643999997623226</v>
          </cell>
          <cell r="M31">
            <v>79.012929210460499</v>
          </cell>
          <cell r="N31">
            <v>43.016026488509972</v>
          </cell>
          <cell r="O31">
            <v>45.20461826334715</v>
          </cell>
          <cell r="P31">
            <v>55.726940712492542</v>
          </cell>
          <cell r="Q31">
            <v>163.82209386219333</v>
          </cell>
          <cell r="R31">
            <v>300.82850702963236</v>
          </cell>
          <cell r="S31">
            <v>439.21281042483315</v>
          </cell>
          <cell r="T31">
            <v>455.50935191777319</v>
          </cell>
          <cell r="U31">
            <v>479.90366838484721</v>
          </cell>
          <cell r="V31">
            <v>487.24480022119241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72.449905537492072</v>
          </cell>
          <cell r="S32">
            <v>155.43314093922618</v>
          </cell>
          <cell r="T32">
            <v>227.65543153526622</v>
          </cell>
          <cell r="U32">
            <v>204.1564102601449</v>
          </cell>
          <cell r="V32">
            <v>186.50518668753776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41.102427336041551</v>
          </cell>
          <cell r="Q33">
            <v>51.483834895017893</v>
          </cell>
          <cell r="R33">
            <v>49.432344053584806</v>
          </cell>
          <cell r="S33">
            <v>39.505594161722961</v>
          </cell>
          <cell r="T33">
            <v>24.477264944606507</v>
          </cell>
          <cell r="U33">
            <v>0</v>
          </cell>
          <cell r="V33">
            <v>0</v>
          </cell>
        </row>
        <row r="34">
          <cell r="J34">
            <v>257.8222166078998</v>
          </cell>
          <cell r="K34">
            <v>219.92670638116155</v>
          </cell>
          <cell r="L34">
            <v>214.21462517615487</v>
          </cell>
          <cell r="M34">
            <v>205.28445694311128</v>
          </cell>
          <cell r="N34">
            <v>194.91781446158029</v>
          </cell>
          <cell r="O34">
            <v>194.36491397241588</v>
          </cell>
          <cell r="P34">
            <v>164.40970934416626</v>
          </cell>
          <cell r="Q34">
            <v>120.12894808837505</v>
          </cell>
          <cell r="R34">
            <v>74.148516080377178</v>
          </cell>
          <cell r="S34">
            <v>39.505594161722961</v>
          </cell>
          <cell r="T34">
            <v>16.318176629737671</v>
          </cell>
          <cell r="U34">
            <v>0</v>
          </cell>
          <cell r="V34">
            <v>0</v>
          </cell>
        </row>
        <row r="35">
          <cell r="J35">
            <v>1.2360056334400025</v>
          </cell>
          <cell r="K35">
            <v>8.0080057716300068</v>
          </cell>
          <cell r="L35">
            <v>18.582005249809999</v>
          </cell>
          <cell r="M35">
            <v>21.117005208539958</v>
          </cell>
          <cell r="N35">
            <v>24.030005353440011</v>
          </cell>
          <cell r="O35">
            <v>27.825092700140004</v>
          </cell>
          <cell r="P35">
            <v>33.035364665803939</v>
          </cell>
          <cell r="Q35">
            <v>191.33386454595913</v>
          </cell>
          <cell r="R35">
            <v>200.15753126199397</v>
          </cell>
          <cell r="S35">
            <v>222.85458853512588</v>
          </cell>
          <cell r="T35">
            <v>381.12227786335859</v>
          </cell>
          <cell r="U35">
            <v>413.09863900081922</v>
          </cell>
          <cell r="V35">
            <v>362.09217746560427</v>
          </cell>
        </row>
        <row r="36">
          <cell r="J36">
            <v>25.182777777777751</v>
          </cell>
          <cell r="K36">
            <v>25.231666666666673</v>
          </cell>
          <cell r="L36">
            <v>25.302500000000038</v>
          </cell>
          <cell r="M36">
            <v>24.690555555555559</v>
          </cell>
          <cell r="N36">
            <v>24.101111111111113</v>
          </cell>
          <cell r="O36">
            <v>25.690555555555633</v>
          </cell>
          <cell r="P36">
            <v>32.005478012150924</v>
          </cell>
          <cell r="Q36">
            <v>100.33012080911985</v>
          </cell>
          <cell r="R36">
            <v>223.60050899931738</v>
          </cell>
          <cell r="S36">
            <v>287.48754714666194</v>
          </cell>
          <cell r="T36">
            <v>279.68690051800655</v>
          </cell>
          <cell r="U36">
            <v>264.06941913292701</v>
          </cell>
          <cell r="V36">
            <v>241.5478510124378</v>
          </cell>
        </row>
        <row r="37">
          <cell r="J37">
            <v>227.23999772760018</v>
          </cell>
          <cell r="K37">
            <v>227.94499772055005</v>
          </cell>
          <cell r="L37">
            <v>203.46099796539002</v>
          </cell>
          <cell r="M37">
            <v>201.94399798055946</v>
          </cell>
          <cell r="N37">
            <v>177.45399822545983</v>
          </cell>
          <cell r="O37">
            <v>172.89699999999999</v>
          </cell>
          <cell r="P37">
            <v>174.43316900998875</v>
          </cell>
          <cell r="Q37">
            <v>170.3251735766888</v>
          </cell>
          <cell r="R37">
            <v>147.28694718073751</v>
          </cell>
          <cell r="S37">
            <v>105.4018918187121</v>
          </cell>
          <cell r="T37">
            <v>23.035698948749431</v>
          </cell>
          <cell r="U37">
            <v>0</v>
          </cell>
          <cell r="V37">
            <v>0</v>
          </cell>
        </row>
        <row r="38">
          <cell r="J38">
            <v>31.727000000000061</v>
          </cell>
          <cell r="K38">
            <v>44.171000000000006</v>
          </cell>
          <cell r="L38">
            <v>58.673000000000044</v>
          </cell>
          <cell r="M38">
            <v>59.020999999999844</v>
          </cell>
          <cell r="N38">
            <v>62.875999999999912</v>
          </cell>
          <cell r="O38">
            <v>84.295984499999932</v>
          </cell>
          <cell r="P38">
            <v>64.510086554514174</v>
          </cell>
          <cell r="Q38">
            <v>20.659662283722913</v>
          </cell>
          <cell r="R38">
            <v>6.789578762417892</v>
          </cell>
          <cell r="S38">
            <v>4.7317350818494202</v>
          </cell>
          <cell r="T38">
            <v>3.0682839233966752</v>
          </cell>
          <cell r="U38">
            <v>1.3869234013412173</v>
          </cell>
          <cell r="V38">
            <v>1.3160819876181644E-5</v>
          </cell>
        </row>
        <row r="39">
          <cell r="J39">
            <v>5715.1259966389725</v>
          </cell>
          <cell r="K39">
            <v>5731.1539965078255</v>
          </cell>
          <cell r="L39">
            <v>5565.4509967848026</v>
          </cell>
          <cell r="M39">
            <v>5642.9259968108918</v>
          </cell>
          <cell r="N39">
            <v>5764.614996421099</v>
          </cell>
          <cell r="O39">
            <v>5808.0449227998633</v>
          </cell>
          <cell r="P39">
            <v>5040.2833878352194</v>
          </cell>
          <cell r="Q39">
            <v>2709.9372608857861</v>
          </cell>
          <cell r="R39">
            <v>1073.801918269515</v>
          </cell>
          <cell r="S39">
            <v>230.67977139314868</v>
          </cell>
          <cell r="T39">
            <v>46.387636776313251</v>
          </cell>
          <cell r="U39">
            <v>4.5112609863281254E-14</v>
          </cell>
          <cell r="V39">
            <v>-4.1729164123535157E-13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0.42121597467567967</v>
          </cell>
          <cell r="Q40">
            <v>86.964991146071753</v>
          </cell>
          <cell r="R40">
            <v>325.75473454328971</v>
          </cell>
          <cell r="S40">
            <v>455.34216209689509</v>
          </cell>
          <cell r="T40">
            <v>439.06297438424588</v>
          </cell>
          <cell r="U40">
            <v>381.00219865712785</v>
          </cell>
          <cell r="V40">
            <v>358.27319091191902</v>
          </cell>
        </row>
        <row r="41">
          <cell r="J41">
            <v>66.142712755649697</v>
          </cell>
          <cell r="K41">
            <v>68.583782859757648</v>
          </cell>
          <cell r="L41">
            <v>62.882057623411811</v>
          </cell>
          <cell r="M41">
            <v>73.907913086787133</v>
          </cell>
          <cell r="N41">
            <v>79.119048299073299</v>
          </cell>
          <cell r="O41">
            <v>77.023173255687013</v>
          </cell>
          <cell r="P41">
            <v>137.67406668972504</v>
          </cell>
          <cell r="Q41">
            <v>217.30174499611249</v>
          </cell>
          <cell r="R41">
            <v>311.84233305515153</v>
          </cell>
          <cell r="S41">
            <v>379.3651900883562</v>
          </cell>
          <cell r="T41">
            <v>468.14587990964708</v>
          </cell>
          <cell r="U41">
            <v>553.46991899875081</v>
          </cell>
          <cell r="V41">
            <v>691.73999433000006</v>
          </cell>
        </row>
        <row r="42">
          <cell r="J42">
            <v>7.3491903107532002</v>
          </cell>
          <cell r="K42">
            <v>7.6204203224934011</v>
          </cell>
          <cell r="L42">
            <v>6.9868952958407995</v>
          </cell>
          <cell r="M42">
            <v>8.211990348095398</v>
          </cell>
          <cell r="N42">
            <v>8.7910053720347996</v>
          </cell>
          <cell r="O42">
            <v>8.5581303617429985</v>
          </cell>
          <cell r="P42">
            <v>24.657543053043849</v>
          </cell>
          <cell r="Q42">
            <v>34.121541248008427</v>
          </cell>
          <cell r="R42">
            <v>42.223217281945303</v>
          </cell>
          <cell r="S42">
            <v>65.573772247343328</v>
          </cell>
          <cell r="T42">
            <v>92.60466272330757</v>
          </cell>
          <cell r="U42">
            <v>127.53947548875753</v>
          </cell>
          <cell r="V42">
            <v>190.0799996364</v>
          </cell>
        </row>
        <row r="43">
          <cell r="J43">
            <v>5.6334400025310517E-6</v>
          </cell>
          <cell r="K43">
            <v>5.7716300073308943E-6</v>
          </cell>
          <cell r="L43">
            <v>5.2498099960441587E-6</v>
          </cell>
          <cell r="M43">
            <v>5.2085399579887392E-6</v>
          </cell>
          <cell r="N43">
            <v>5.3534400104999548E-6</v>
          </cell>
          <cell r="O43">
            <v>-0.10490729985999626</v>
          </cell>
          <cell r="P43">
            <v>1.1859143482589722E-7</v>
          </cell>
          <cell r="Q43">
            <v>3.4649215191650394E-7</v>
          </cell>
          <cell r="R43">
            <v>1.0000001213749676</v>
          </cell>
          <cell r="S43">
            <v>73.101017565106886</v>
          </cell>
          <cell r="T43">
            <v>317.01320356655958</v>
          </cell>
          <cell r="U43">
            <v>619.16250541684622</v>
          </cell>
          <cell r="V43">
            <v>739.78984654144131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30</v>
          </cell>
          <cell r="T44">
            <v>111.68325</v>
          </cell>
          <cell r="U44">
            <v>376.36182600000001</v>
          </cell>
          <cell r="V44">
            <v>536.24691499999994</v>
          </cell>
        </row>
        <row r="45">
          <cell r="J45">
            <v>0.65000000000000013</v>
          </cell>
          <cell r="K45">
            <v>0.65000000000000013</v>
          </cell>
          <cell r="L45">
            <v>0.65000000000000013</v>
          </cell>
          <cell r="M45">
            <v>0.65000000000000013</v>
          </cell>
          <cell r="N45">
            <v>0.65000000000000013</v>
          </cell>
          <cell r="O45">
            <v>0.67000000000000015</v>
          </cell>
          <cell r="P45">
            <v>0.68000000000000016</v>
          </cell>
          <cell r="Q45">
            <v>0.68000000000000016</v>
          </cell>
          <cell r="R45">
            <v>0.71000000000000008</v>
          </cell>
          <cell r="S45">
            <v>0.71000000000000008</v>
          </cell>
          <cell r="T45">
            <v>0.73000000000000009</v>
          </cell>
          <cell r="U45">
            <v>0.75000000000000011</v>
          </cell>
          <cell r="V45">
            <v>0.77000000000000013</v>
          </cell>
        </row>
        <row r="48">
          <cell r="J48">
            <v>3.3567992727272728E-6</v>
          </cell>
          <cell r="K48">
            <v>3.4836185454545456E-6</v>
          </cell>
          <cell r="L48">
            <v>3.1957134545454541E-6</v>
          </cell>
          <cell r="M48">
            <v>3.760174909090909E-6</v>
          </cell>
          <cell r="N48">
            <v>4.0187716363636359E-6</v>
          </cell>
          <cell r="O48">
            <v>3.9075981818181819E-6</v>
          </cell>
          <cell r="P48">
            <v>5.2375806910393177</v>
          </cell>
          <cell r="Q48">
            <v>102.49135616243538</v>
          </cell>
          <cell r="R48">
            <v>703.83478892952883</v>
          </cell>
          <cell r="S48">
            <v>1384.435510216141</v>
          </cell>
          <cell r="T48">
            <v>2057.8860549276246</v>
          </cell>
          <cell r="U48">
            <v>2470.3838454406396</v>
          </cell>
          <cell r="V48">
            <v>2902.1513703271139</v>
          </cell>
        </row>
        <row r="75">
          <cell r="J75">
            <v>2.991207272727273E-6</v>
          </cell>
          <cell r="K75">
            <v>3.1042145454545454E-6</v>
          </cell>
          <cell r="L75">
            <v>2.8476654545454546E-6</v>
          </cell>
          <cell r="M75">
            <v>3.3506509090909092E-6</v>
          </cell>
          <cell r="N75">
            <v>3.5810836363636357E-6</v>
          </cell>
          <cell r="O75">
            <v>3.4820181818181822E-6</v>
          </cell>
          <cell r="P75">
            <v>4.2763636363636381</v>
          </cell>
          <cell r="Q75">
            <v>14.836363636363636</v>
          </cell>
          <cell r="R75">
            <v>57.876669352260024</v>
          </cell>
          <cell r="S75">
            <v>121.09169311937761</v>
          </cell>
          <cell r="T75">
            <v>169.1794307534592</v>
          </cell>
          <cell r="U75">
            <v>235.09633088371743</v>
          </cell>
          <cell r="V75">
            <v>279.30443974630026</v>
          </cell>
        </row>
        <row r="76">
          <cell r="J76">
            <v>3.6559200000000004E-7</v>
          </cell>
          <cell r="K76">
            <v>3.7940400000000003E-7</v>
          </cell>
          <cell r="L76">
            <v>3.4804799999999999E-7</v>
          </cell>
          <cell r="M76">
            <v>4.0952399999999998E-7</v>
          </cell>
          <cell r="N76">
            <v>4.3768800000000005E-7</v>
          </cell>
          <cell r="O76">
            <v>4.2558000000000003E-7</v>
          </cell>
          <cell r="P76">
            <v>0.54000108000000002</v>
          </cell>
          <cell r="Q76">
            <v>0.69000138000000011</v>
          </cell>
          <cell r="R76">
            <v>5.9152296144139216</v>
          </cell>
          <cell r="S76">
            <v>18.651507793680974</v>
          </cell>
          <cell r="T76">
            <v>39.55229729882366</v>
          </cell>
          <cell r="U76">
            <v>58.904811092727513</v>
          </cell>
          <cell r="V76">
            <v>80.790697674418624</v>
          </cell>
        </row>
        <row r="77"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22.499582890070936</v>
          </cell>
          <cell r="S77">
            <v>63.495146420656141</v>
          </cell>
          <cell r="T77">
            <v>126.2361307592714</v>
          </cell>
          <cell r="U77">
            <v>177.39037659574439</v>
          </cell>
          <cell r="V77">
            <v>198.12698311908994</v>
          </cell>
        </row>
        <row r="78"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154.17184949765618</v>
          </cell>
          <cell r="S78">
            <v>375.08010560286777</v>
          </cell>
          <cell r="T78">
            <v>728.26950086954139</v>
          </cell>
          <cell r="U78">
            <v>1022.1042963214283</v>
          </cell>
          <cell r="V78">
            <v>1403.0503448275861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ichtseigenschaften"/>
      <sheetName val="Currency"/>
      <sheetName val="P1-Demand"/>
      <sheetName val="P2 Demand"/>
      <sheetName val="P3 Power"/>
      <sheetName val="P4 Power costs + invest."/>
      <sheetName val="P5 Heat"/>
      <sheetName val="P6 Heat Invest + Cap."/>
      <sheetName val="P7 Jobs "/>
      <sheetName val="P8 Transport"/>
      <sheetName val="P9 Primary + CO2 (2)"/>
      <sheetName val="P9 Primary + CO2"/>
      <sheetName val="P10 Power Invest +Fuel cost (1)"/>
      <sheetName val="P10 Invest + Fuel cost"/>
      <sheetName val="Fig. Energy intensity"/>
      <sheetName val="Overview costs + investments"/>
      <sheetName val="Fuel cost savings"/>
      <sheetName val="Capacity credits"/>
      <sheetName val="Compare MESAP-Excel"/>
      <sheetName val="Compare REF-ADV"/>
      <sheetName val="Compare REF-LDF"/>
      <sheetName val="Compare ADV-LDF"/>
      <sheetName val="Inv PP REF"/>
      <sheetName val="Inv CHP REF"/>
      <sheetName val="Inv Heat REF"/>
      <sheetName val="Inv PP ADV"/>
      <sheetName val="Inv CHP ADV"/>
      <sheetName val="Inv Heat ADV"/>
      <sheetName val="Inv PP LDF"/>
      <sheetName val="Inv CHP LDF"/>
      <sheetName val="Inv Heat LDF"/>
      <sheetName val="Electricity generation REF"/>
      <sheetName val="Electricity demand REF"/>
      <sheetName val="Installed capacity REF"/>
      <sheetName val="Costs Electricity REF"/>
      <sheetName val="Heat supply REF"/>
      <sheetName val="Primary energy demand REF"/>
      <sheetName val="Final energy demand REF"/>
      <sheetName val="Transport REF"/>
      <sheetName val="CO2-emissions REF"/>
      <sheetName val="Electricity generation ADV"/>
      <sheetName val="Electricity demand ADV"/>
      <sheetName val="Installed capacity ADV"/>
      <sheetName val="Costs Electricity ADV"/>
      <sheetName val="Primary energy demand ADV"/>
      <sheetName val="Heat supply ADV"/>
      <sheetName val="Final energy demand ADV"/>
      <sheetName val="Transport ADV"/>
      <sheetName val="CO2-emissions ADV"/>
      <sheetName val="Electricity generation LDF"/>
      <sheetName val="Electricity demand LDF"/>
      <sheetName val="Installed capacity LDF"/>
      <sheetName val="Costs Electricity LDF"/>
      <sheetName val="Heat supply LDF"/>
      <sheetName val="Primary energy demand LDF"/>
      <sheetName val="Final energy demand LDF"/>
      <sheetName val="CO2-emissions LDF"/>
      <sheetName val="heat costs input"/>
      <sheetName val="fuel costs"/>
      <sheetName val="Transport LDF"/>
      <sheetName val="technical lifetime"/>
      <sheetName val="electricity REF"/>
      <sheetName val="capacity REF"/>
      <sheetName val="heat REF"/>
      <sheetName val="trans REF"/>
      <sheetName val="final energy REF"/>
      <sheetName val="prim energy REF"/>
      <sheetName val="costs REF"/>
      <sheetName val="co2 REF"/>
      <sheetName val="electricity ADV"/>
      <sheetName val="capacity ADV"/>
      <sheetName val="heat ADV"/>
      <sheetName val="trans ADV"/>
      <sheetName val="final energy ADV"/>
      <sheetName val="prim energy ADV"/>
      <sheetName val="costs ADV"/>
      <sheetName val="co2 ADV"/>
      <sheetName val="electricity LDF"/>
      <sheetName val="capacity LDF"/>
      <sheetName val="heat LDF"/>
      <sheetName val="trans LDF"/>
      <sheetName val="final energy LDF"/>
      <sheetName val="prim energy LDF"/>
      <sheetName val="costs LDF"/>
      <sheetName val="co2 LDF"/>
      <sheetName val="Py REF"/>
      <sheetName val="Py ADV"/>
      <sheetName val="Py L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>
        <row r="3">
          <cell r="J3">
            <v>87.431388888888847</v>
          </cell>
          <cell r="K3">
            <v>98.689440891890797</v>
          </cell>
          <cell r="L3">
            <v>114.95860765518812</v>
          </cell>
          <cell r="M3">
            <v>128.77749666830701</v>
          </cell>
          <cell r="N3">
            <v>143.66555880079505</v>
          </cell>
          <cell r="O3">
            <v>148.03583685342122</v>
          </cell>
          <cell r="P3">
            <v>126.84202511411775</v>
          </cell>
          <cell r="Q3">
            <v>132.45850256527027</v>
          </cell>
          <cell r="R3">
            <v>169.78540075220707</v>
          </cell>
          <cell r="S3">
            <v>198.10436041277649</v>
          </cell>
          <cell r="T3">
            <v>221.93955311715516</v>
          </cell>
          <cell r="U3">
            <v>262.74220113313424</v>
          </cell>
          <cell r="V3">
            <v>303.07701120396842</v>
          </cell>
        </row>
        <row r="4"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68.377480331443536</v>
          </cell>
          <cell r="Q4">
            <v>94.337210581431307</v>
          </cell>
          <cell r="R4">
            <v>122.04795390150626</v>
          </cell>
          <cell r="S4">
            <v>124.14719496169138</v>
          </cell>
          <cell r="T4">
            <v>160.01915506070958</v>
          </cell>
          <cell r="U4">
            <v>151.93364503399084</v>
          </cell>
          <cell r="V4">
            <v>146.06168825480489</v>
          </cell>
        </row>
        <row r="5"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J6">
            <v>1152.6877585358263</v>
          </cell>
          <cell r="K6">
            <v>1299.0446057297679</v>
          </cell>
          <cell r="L6">
            <v>1307.8361850068991</v>
          </cell>
          <cell r="M6">
            <v>1392.5881854657564</v>
          </cell>
          <cell r="N6">
            <v>1283.8083057728829</v>
          </cell>
          <cell r="O6">
            <v>1334.0154084742921</v>
          </cell>
          <cell r="P6">
            <v>1146.8882980785565</v>
          </cell>
          <cell r="Q6">
            <v>837.41970281578983</v>
          </cell>
          <cell r="R6">
            <v>554.76342682502855</v>
          </cell>
          <cell r="S6">
            <v>267.50498012390898</v>
          </cell>
          <cell r="T6">
            <v>99.932407893919688</v>
          </cell>
          <cell r="U6">
            <v>0</v>
          </cell>
          <cell r="V6">
            <v>0</v>
          </cell>
        </row>
        <row r="7">
          <cell r="J7">
            <v>1972.000999936035</v>
          </cell>
          <cell r="K7">
            <v>2577.7596592813447</v>
          </cell>
          <cell r="L7">
            <v>3091.1836991719279</v>
          </cell>
          <cell r="M7">
            <v>3569.4767134707449</v>
          </cell>
          <cell r="N7">
            <v>4199.6212450978956</v>
          </cell>
          <cell r="O7">
            <v>4093.8612587996136</v>
          </cell>
          <cell r="P7">
            <v>3940.5853113088406</v>
          </cell>
          <cell r="Q7">
            <v>3599.215819313687</v>
          </cell>
          <cell r="R7">
            <v>3109.9344253527561</v>
          </cell>
          <cell r="S7">
            <v>2404.2253815395993</v>
          </cell>
          <cell r="T7">
            <v>1325.9364987391573</v>
          </cell>
          <cell r="U7">
            <v>64.555584236027244</v>
          </cell>
          <cell r="V7">
            <v>0</v>
          </cell>
        </row>
        <row r="8"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33.063924778407269</v>
          </cell>
          <cell r="Q9">
            <v>58.798696917513915</v>
          </cell>
          <cell r="R9">
            <v>143.96110926109486</v>
          </cell>
          <cell r="S9">
            <v>265.02250742271752</v>
          </cell>
          <cell r="T9">
            <v>338.34816359028122</v>
          </cell>
          <cell r="U9">
            <v>532.30020481841211</v>
          </cell>
          <cell r="V9">
            <v>715.70227244854402</v>
          </cell>
        </row>
        <row r="10">
          <cell r="J10">
            <v>32.32199999895154</v>
          </cell>
          <cell r="K10">
            <v>32.727008370177664</v>
          </cell>
          <cell r="L10">
            <v>21.693004906581773</v>
          </cell>
          <cell r="M10">
            <v>40.3410080634048</v>
          </cell>
          <cell r="N10">
            <v>80.232985577736883</v>
          </cell>
          <cell r="O10">
            <v>95.925982632443464</v>
          </cell>
          <cell r="P10">
            <v>2.9449276124541002E-13</v>
          </cell>
          <cell r="Q10">
            <v>1.462617543693009E-13</v>
          </cell>
          <cell r="R10">
            <v>-2.9058041779891304E-13</v>
          </cell>
          <cell r="S10">
            <v>-3.6082871316361726E-14</v>
          </cell>
          <cell r="T10">
            <v>1.4338533130959476E-13</v>
          </cell>
          <cell r="U10">
            <v>0</v>
          </cell>
          <cell r="V10">
            <v>-5.6611902573529415E-13</v>
          </cell>
        </row>
        <row r="11">
          <cell r="J11">
            <v>0</v>
          </cell>
          <cell r="K11">
            <v>0</v>
          </cell>
          <cell r="L11">
            <v>1.2000002714191663E-2</v>
          </cell>
          <cell r="M11">
            <v>2.4000004797146125E-2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J12">
            <v>13.888888888438379</v>
          </cell>
          <cell r="K12">
            <v>13.888892441077187</v>
          </cell>
          <cell r="L12">
            <v>15.277781233345891</v>
          </cell>
          <cell r="M12">
            <v>16.666669998018101</v>
          </cell>
          <cell r="N12">
            <v>18.055552309983248</v>
          </cell>
          <cell r="O12">
            <v>19.444440923996087</v>
          </cell>
          <cell r="P12">
            <v>67.222230608684271</v>
          </cell>
          <cell r="Q12">
            <v>118.26239023642894</v>
          </cell>
          <cell r="R12">
            <v>183.76538513579069</v>
          </cell>
          <cell r="S12">
            <v>256.32105010368457</v>
          </cell>
          <cell r="T12">
            <v>303.79534862444694</v>
          </cell>
          <cell r="U12">
            <v>366.49752612037537</v>
          </cell>
          <cell r="V12">
            <v>448.73396447170614</v>
          </cell>
        </row>
        <row r="13">
          <cell r="J13">
            <v>1.5999999999480999E-2</v>
          </cell>
          <cell r="K13">
            <v>2.1000005370908698E-2</v>
          </cell>
          <cell r="L13">
            <v>2.8000006333113888E-2</v>
          </cell>
          <cell r="M13">
            <v>3.2000006396194804E-2</v>
          </cell>
          <cell r="N13">
            <v>4.1999992450299527E-2</v>
          </cell>
          <cell r="O13">
            <v>4.8999991128470366E-2</v>
          </cell>
          <cell r="P13">
            <v>93.242018633786657</v>
          </cell>
          <cell r="Q13">
            <v>228.23518689055967</v>
          </cell>
          <cell r="R13">
            <v>457.6798271306485</v>
          </cell>
          <cell r="S13">
            <v>667.29117291909097</v>
          </cell>
          <cell r="T13">
            <v>795.56189924349451</v>
          </cell>
          <cell r="U13">
            <v>929.96051897888572</v>
          </cell>
          <cell r="V13">
            <v>1022.4318177836343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31.413479043967239</v>
          </cell>
          <cell r="S14">
            <v>126.53817797576838</v>
          </cell>
          <cell r="T14">
            <v>568.25849945963887</v>
          </cell>
          <cell r="U14">
            <v>1226.5561004845192</v>
          </cell>
          <cell r="V14">
            <v>645.74641123176889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6.1210603381520778</v>
          </cell>
          <cell r="Q15">
            <v>17.296890317012274</v>
          </cell>
          <cell r="R15">
            <v>18.665447131832586</v>
          </cell>
          <cell r="S15">
            <v>18.441491051308102</v>
          </cell>
          <cell r="T15">
            <v>14.845359241423484</v>
          </cell>
          <cell r="U15">
            <v>8.7078603746959065</v>
          </cell>
          <cell r="V15">
            <v>0</v>
          </cell>
        </row>
        <row r="16">
          <cell r="J16">
            <v>53.152241426784265</v>
          </cell>
          <cell r="K16">
            <v>59.577726510621211</v>
          </cell>
          <cell r="L16">
            <v>61.000110802871639</v>
          </cell>
          <cell r="M16">
            <v>64.593092886227154</v>
          </cell>
          <cell r="N16">
            <v>58.023463456404968</v>
          </cell>
          <cell r="O16">
            <v>71.213350000000347</v>
          </cell>
          <cell r="P16">
            <v>55.089543043368685</v>
          </cell>
          <cell r="Q16">
            <v>40.359410739695306</v>
          </cell>
          <cell r="R16">
            <v>27.998170697748872</v>
          </cell>
          <cell r="S16">
            <v>18.441491051308102</v>
          </cell>
          <cell r="T16">
            <v>9.8969061609489888</v>
          </cell>
          <cell r="U16">
            <v>3.7319401605839602</v>
          </cell>
          <cell r="V16">
            <v>0</v>
          </cell>
        </row>
        <row r="17">
          <cell r="J17">
            <v>1278.758</v>
          </cell>
          <cell r="K17">
            <v>1333.4870000000001</v>
          </cell>
          <cell r="L17">
            <v>1658.4760000000001</v>
          </cell>
          <cell r="M17">
            <v>1646.877</v>
          </cell>
          <cell r="N17">
            <v>1775.9970000000001</v>
          </cell>
          <cell r="O17">
            <v>1929.3489999999999</v>
          </cell>
          <cell r="P17">
            <v>2004.49233983714</v>
          </cell>
          <cell r="Q17">
            <v>2166.6923311028499</v>
          </cell>
          <cell r="R17">
            <v>2331.5680937971301</v>
          </cell>
          <cell r="S17">
            <v>2499.1196279199798</v>
          </cell>
          <cell r="T17">
            <v>2669.34693347141</v>
          </cell>
          <cell r="U17">
            <v>2842.2500104514002</v>
          </cell>
          <cell r="V17">
            <v>2880</v>
          </cell>
        </row>
        <row r="18">
          <cell r="J18">
            <v>461.67</v>
          </cell>
          <cell r="K18">
            <v>578.178</v>
          </cell>
          <cell r="L18">
            <v>636.38400000000001</v>
          </cell>
          <cell r="M18">
            <v>642.447</v>
          </cell>
          <cell r="N18">
            <v>858.43600000000004</v>
          </cell>
          <cell r="O18">
            <v>874.52200000000005</v>
          </cell>
          <cell r="P18">
            <v>826.05242053796098</v>
          </cell>
          <cell r="Q18">
            <v>690.52618964734995</v>
          </cell>
          <cell r="R18">
            <v>552.32418732816802</v>
          </cell>
          <cell r="S18">
            <v>411.446413580414</v>
          </cell>
          <cell r="T18">
            <v>267.89286840408897</v>
          </cell>
          <cell r="U18">
            <v>121.663551799193</v>
          </cell>
          <cell r="V18">
            <v>120</v>
          </cell>
        </row>
        <row r="19">
          <cell r="J19">
            <v>2.698</v>
          </cell>
          <cell r="K19">
            <v>1.9</v>
          </cell>
          <cell r="L19">
            <v>7.734</v>
          </cell>
          <cell r="M19">
            <v>8.1530000000000005</v>
          </cell>
          <cell r="N19">
            <v>10.534000000000001</v>
          </cell>
          <cell r="O19">
            <v>8.8249999999999993</v>
          </cell>
          <cell r="P19">
            <v>8.9089539106150877</v>
          </cell>
          <cell r="Q19">
            <v>8.9929078212301903</v>
          </cell>
          <cell r="R19">
            <v>9.0768617318452804</v>
          </cell>
          <cell r="S19">
            <v>9.1608156424603706</v>
          </cell>
          <cell r="T19">
            <v>9.2447695530754608</v>
          </cell>
          <cell r="U19">
            <v>9.3287234636905598</v>
          </cell>
          <cell r="V19">
            <v>0</v>
          </cell>
        </row>
        <row r="20">
          <cell r="J20">
            <v>314.74220426005439</v>
          </cell>
          <cell r="K20">
            <v>374.37890433749004</v>
          </cell>
          <cell r="L20">
            <v>430.84635553041534</v>
          </cell>
          <cell r="M20">
            <v>482.37996431702771</v>
          </cell>
          <cell r="N20">
            <v>513.99361111111102</v>
          </cell>
          <cell r="O20">
            <v>612.27747991487797</v>
          </cell>
          <cell r="P20">
            <v>672.65536200916438</v>
          </cell>
          <cell r="Q20">
            <v>737.54203574286612</v>
          </cell>
          <cell r="R20">
            <v>844.34833783799979</v>
          </cell>
          <cell r="S20">
            <v>813.18889458199999</v>
          </cell>
          <cell r="T20">
            <v>823.63847305300101</v>
          </cell>
          <cell r="U20">
            <v>832.28101019738915</v>
          </cell>
          <cell r="V20">
            <v>857.8966630039389</v>
          </cell>
        </row>
        <row r="21">
          <cell r="J21">
            <v>30.373012274078746</v>
          </cell>
          <cell r="K21">
            <v>31.904988908995826</v>
          </cell>
          <cell r="L21">
            <v>31.133022658209814</v>
          </cell>
          <cell r="M21">
            <v>30.43502299682708</v>
          </cell>
          <cell r="N21">
            <v>25.562999999081963</v>
          </cell>
          <cell r="O21">
            <v>25.65300927353956</v>
          </cell>
          <cell r="P21">
            <v>23.57311505832153</v>
          </cell>
          <cell r="Q21">
            <v>24.301073695191029</v>
          </cell>
          <cell r="R21">
            <v>26.112126627359018</v>
          </cell>
          <cell r="S21">
            <v>23.116800755268439</v>
          </cell>
          <cell r="T21">
            <v>20.043024879121809</v>
          </cell>
          <cell r="U21">
            <v>0</v>
          </cell>
          <cell r="V21">
            <v>0</v>
          </cell>
        </row>
        <row r="22">
          <cell r="J22">
            <v>4.5890018544676847</v>
          </cell>
          <cell r="K22">
            <v>4.9899982653467747</v>
          </cell>
          <cell r="L22">
            <v>5.3280038776520637</v>
          </cell>
          <cell r="M22">
            <v>5.7600043522826905</v>
          </cell>
          <cell r="N22">
            <v>6.190999999777647</v>
          </cell>
          <cell r="O22">
            <v>6.4370023269704841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J24">
            <v>1166.2147418444051</v>
          </cell>
          <cell r="K24">
            <v>1199.5909707530659</v>
          </cell>
          <cell r="L24">
            <v>1017.9782727651746</v>
          </cell>
          <cell r="M24">
            <v>924.68669359546902</v>
          </cell>
          <cell r="N24">
            <v>840.65997916364893</v>
          </cell>
          <cell r="O24">
            <v>766.16482696789035</v>
          </cell>
          <cell r="P24">
            <v>843.08552679173476</v>
          </cell>
          <cell r="Q24">
            <v>777.63435824611304</v>
          </cell>
          <cell r="R24">
            <v>619.31820330300934</v>
          </cell>
          <cell r="S24">
            <v>407.94354274003138</v>
          </cell>
          <cell r="T24">
            <v>181.56622537557408</v>
          </cell>
          <cell r="U24">
            <v>0</v>
          </cell>
          <cell r="V24">
            <v>0</v>
          </cell>
        </row>
        <row r="25">
          <cell r="J25">
            <v>1269.6975130991643</v>
          </cell>
          <cell r="K25">
            <v>1635.4924314602827</v>
          </cell>
          <cell r="L25">
            <v>1687.5792281982574</v>
          </cell>
          <cell r="M25">
            <v>1679.7352692147983</v>
          </cell>
          <cell r="N25">
            <v>1665.4389999401899</v>
          </cell>
          <cell r="O25">
            <v>1959.7617084520803</v>
          </cell>
          <cell r="P25">
            <v>2072.7351618848479</v>
          </cell>
          <cell r="Q25">
            <v>2052.9892097900711</v>
          </cell>
          <cell r="R25">
            <v>2069.5721590322605</v>
          </cell>
          <cell r="S25">
            <v>1483.8726688362642</v>
          </cell>
          <cell r="T25">
            <v>676.63294499039557</v>
          </cell>
          <cell r="U25">
            <v>27.619936993013997</v>
          </cell>
          <cell r="V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18.932052730352243</v>
          </cell>
          <cell r="Q27">
            <v>29.434076001323746</v>
          </cell>
          <cell r="R27">
            <v>43.609150531444271</v>
          </cell>
          <cell r="S27">
            <v>75.415701473870797</v>
          </cell>
          <cell r="T27">
            <v>113.19821812327903</v>
          </cell>
          <cell r="U27">
            <v>178.15422498137764</v>
          </cell>
          <cell r="V27">
            <v>178.97916462578218</v>
          </cell>
        </row>
        <row r="28">
          <cell r="J28">
            <v>0.36100014588638263</v>
          </cell>
          <cell r="K28">
            <v>0.36099987450681748</v>
          </cell>
          <cell r="L28">
            <v>0.36100026273153452</v>
          </cell>
          <cell r="M28">
            <v>0.36100027277323604</v>
          </cell>
          <cell r="N28">
            <v>0.3609999999857279</v>
          </cell>
          <cell r="O28">
            <v>0.36100013049942725</v>
          </cell>
          <cell r="P28">
            <v>1.0614731732536765E-13</v>
          </cell>
          <cell r="Q28">
            <v>-2.5652268353630513E-13</v>
          </cell>
          <cell r="R28">
            <v>-1.7691219554227944E-13</v>
          </cell>
          <cell r="S28">
            <v>-3.8920683019301474E-13</v>
          </cell>
          <cell r="T28">
            <v>-2.1229463465073531E-13</v>
          </cell>
          <cell r="U28">
            <v>-2.8305951286764708E-13</v>
          </cell>
          <cell r="V28">
            <v>-4.5997170840992649E-13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J30">
            <v>44.444462404955765</v>
          </cell>
          <cell r="K30">
            <v>44.44442899440471</v>
          </cell>
          <cell r="L30">
            <v>45.833366690262729</v>
          </cell>
          <cell r="M30">
            <v>47.22225790355224</v>
          </cell>
          <cell r="N30">
            <v>49.999999998204324</v>
          </cell>
          <cell r="O30">
            <v>55.555575638845774</v>
          </cell>
          <cell r="P30">
            <v>105.79666073855026</v>
          </cell>
          <cell r="Q30">
            <v>161.66137171380072</v>
          </cell>
          <cell r="R30">
            <v>224.25331730545264</v>
          </cell>
          <cell r="S30">
            <v>274.51280368831067</v>
          </cell>
          <cell r="T30">
            <v>337.23635815893533</v>
          </cell>
          <cell r="U30">
            <v>393.83343970925785</v>
          </cell>
          <cell r="V30">
            <v>381.15933207342505</v>
          </cell>
        </row>
        <row r="31">
          <cell r="J31">
            <v>3.1020012535538788</v>
          </cell>
          <cell r="K31">
            <v>4.5829984068305345</v>
          </cell>
          <cell r="L31">
            <v>5.5500040392209122</v>
          </cell>
          <cell r="M31">
            <v>5.7890043741952351</v>
          </cell>
          <cell r="N31">
            <v>6.6579999997608867</v>
          </cell>
          <cell r="O31">
            <v>7.629002757877581</v>
          </cell>
          <cell r="P31">
            <v>45.260380911977336</v>
          </cell>
          <cell r="Q31">
            <v>165.24730112729904</v>
          </cell>
          <cell r="R31">
            <v>451.21754812076375</v>
          </cell>
          <cell r="S31">
            <v>589.47841925934529</v>
          </cell>
          <cell r="T31">
            <v>679.05768290464687</v>
          </cell>
          <cell r="U31">
            <v>706.17460528084325</v>
          </cell>
          <cell r="V31">
            <v>596.59721541927388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20.904769283154149</v>
          </cell>
          <cell r="S32">
            <v>78.09856151769813</v>
          </cell>
          <cell r="T32">
            <v>289.98554785302667</v>
          </cell>
          <cell r="U32">
            <v>524.77880286726497</v>
          </cell>
          <cell r="V32">
            <v>251.19882754495742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8.3696899999999967</v>
          </cell>
          <cell r="Q33">
            <v>9.0392651999999938</v>
          </cell>
          <cell r="R33">
            <v>8.4366475200000028</v>
          </cell>
          <cell r="S33">
            <v>7.3820665799999734</v>
          </cell>
          <cell r="T33">
            <v>4.1339572848000037</v>
          </cell>
          <cell r="U33">
            <v>2.6999999999999922</v>
          </cell>
          <cell r="V33">
            <v>0</v>
          </cell>
        </row>
        <row r="34">
          <cell r="J34">
            <v>144.69272943619853</v>
          </cell>
          <cell r="K34">
            <v>149.74561223790434</v>
          </cell>
          <cell r="L34">
            <v>126.15846810620025</v>
          </cell>
          <cell r="M34">
            <v>115.81300510155458</v>
          </cell>
          <cell r="N34">
            <v>102.86602080616025</v>
          </cell>
          <cell r="O34">
            <v>41.848450000000071</v>
          </cell>
          <cell r="P34">
            <v>33.478760000000001</v>
          </cell>
          <cell r="Q34">
            <v>21.091618799999981</v>
          </cell>
          <cell r="R34">
            <v>12.654971280000005</v>
          </cell>
          <cell r="S34">
            <v>7.3820665799999734</v>
          </cell>
          <cell r="T34">
            <v>6.2009359272000051</v>
          </cell>
          <cell r="U34">
            <v>1.7999999999999947</v>
          </cell>
          <cell r="V34">
            <v>0</v>
          </cell>
        </row>
        <row r="35">
          <cell r="J35">
            <v>6.4791000000000311E-7</v>
          </cell>
          <cell r="K35">
            <v>7.6243999999999867E-7</v>
          </cell>
          <cell r="L35">
            <v>1.7116699999999999E-6</v>
          </cell>
          <cell r="M35">
            <v>4.3502000100000131E-7</v>
          </cell>
          <cell r="N35">
            <v>4.4705000099999934E-7</v>
          </cell>
          <cell r="O35">
            <v>1.0000000000000061E-13</v>
          </cell>
          <cell r="P35">
            <v>84.089191489968258</v>
          </cell>
          <cell r="Q35">
            <v>336.83562291991143</v>
          </cell>
          <cell r="R35">
            <v>419.58227502997113</v>
          </cell>
          <cell r="S35">
            <v>906.41469198831135</v>
          </cell>
          <cell r="T35">
            <v>1355.9381088296388</v>
          </cell>
          <cell r="U35">
            <v>1372.1300169543786</v>
          </cell>
          <cell r="V35">
            <v>1118.3799925501919</v>
          </cell>
        </row>
        <row r="36">
          <cell r="J36">
            <v>0.10805555555555492</v>
          </cell>
          <cell r="K36">
            <v>0.16999999999999771</v>
          </cell>
          <cell r="L36">
            <v>0.28194444444444067</v>
          </cell>
          <cell r="M36">
            <v>0.29916666666666769</v>
          </cell>
          <cell r="N36">
            <v>0.37111111111111011</v>
          </cell>
          <cell r="O36">
            <v>0.54916666666667502</v>
          </cell>
          <cell r="P36">
            <v>2.6949432859245306</v>
          </cell>
          <cell r="Q36">
            <v>18.70090996589084</v>
          </cell>
          <cell r="R36">
            <v>58.022288685853091</v>
          </cell>
          <cell r="S36">
            <v>209.01833656896332</v>
          </cell>
          <cell r="T36">
            <v>284.84086644964651</v>
          </cell>
          <cell r="U36">
            <v>330.89136992037021</v>
          </cell>
          <cell r="V36">
            <v>353.949702102787</v>
          </cell>
        </row>
        <row r="37">
          <cell r="J37">
            <v>0</v>
          </cell>
          <cell r="K37">
            <v>0</v>
          </cell>
          <cell r="L37">
            <v>0</v>
          </cell>
          <cell r="M37">
            <v>9.9999999000000455E-8</v>
          </cell>
          <cell r="N37">
            <v>9.9999998999999833E-8</v>
          </cell>
          <cell r="O37">
            <v>9.9999900000000612E-8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J38">
            <v>32.797000000000082</v>
          </cell>
          <cell r="K38">
            <v>54.921999999999862</v>
          </cell>
          <cell r="L38">
            <v>138.70200000000011</v>
          </cell>
          <cell r="M38">
            <v>216.45500000000044</v>
          </cell>
          <cell r="N38">
            <v>262.84199999999953</v>
          </cell>
          <cell r="O38">
            <v>281.79800000000188</v>
          </cell>
          <cell r="P38">
            <v>196.38065936098735</v>
          </cell>
          <cell r="Q38">
            <v>132.95639692652225</v>
          </cell>
          <cell r="R38">
            <v>19.416216112059669</v>
          </cell>
          <cell r="S38">
            <v>13.225323756860915</v>
          </cell>
          <cell r="T38">
            <v>9.7349597950012257</v>
          </cell>
          <cell r="U38">
            <v>1.4360211618129761</v>
          </cell>
          <cell r="V38">
            <v>0</v>
          </cell>
        </row>
        <row r="39">
          <cell r="J39">
            <v>3845.3989993520981</v>
          </cell>
          <cell r="K39">
            <v>4212.9029992375517</v>
          </cell>
          <cell r="L39">
            <v>4710.8879982883282</v>
          </cell>
          <cell r="M39">
            <v>4646.5409994649935</v>
          </cell>
          <cell r="N39">
            <v>4996.6689994529397</v>
          </cell>
          <cell r="O39">
            <v>5401.000999900034</v>
          </cell>
          <cell r="P39">
            <v>5771.7497564805144</v>
          </cell>
          <cell r="Q39">
            <v>4850.2941541063665</v>
          </cell>
          <cell r="R39">
            <v>4005.3621554228807</v>
          </cell>
          <cell r="S39">
            <v>1683.3415708354362</v>
          </cell>
          <cell r="T39">
            <v>451.97936960987886</v>
          </cell>
          <cell r="U39">
            <v>1.5037536621093752E-13</v>
          </cell>
          <cell r="V39">
            <v>7.5187683105468759E-14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3.1765042639316405</v>
          </cell>
          <cell r="Q40">
            <v>19.421852504617227</v>
          </cell>
          <cell r="R40">
            <v>56.14399684055563</v>
          </cell>
          <cell r="S40">
            <v>133.84834171320614</v>
          </cell>
          <cell r="T40">
            <v>260.83386014817603</v>
          </cell>
          <cell r="U40">
            <v>379.80827995346903</v>
          </cell>
          <cell r="V40">
            <v>450.44728371850459</v>
          </cell>
        </row>
        <row r="41">
          <cell r="J41">
            <v>8.4705882164919763E-8</v>
          </cell>
          <cell r="K41">
            <v>8.4705882164919763E-8</v>
          </cell>
          <cell r="L41">
            <v>8.4705882164919763E-8</v>
          </cell>
          <cell r="M41">
            <v>8.4705882164919763E-8</v>
          </cell>
          <cell r="N41">
            <v>8.4705882164919763E-8</v>
          </cell>
          <cell r="O41">
            <v>8.4705882164919763E-8</v>
          </cell>
          <cell r="P41">
            <v>0.52639636949518731</v>
          </cell>
          <cell r="Q41">
            <v>25.746204822607019</v>
          </cell>
          <cell r="R41">
            <v>52.504892160117301</v>
          </cell>
          <cell r="S41">
            <v>133.76623551719902</v>
          </cell>
          <cell r="T41">
            <v>130.81885287264285</v>
          </cell>
          <cell r="U41">
            <v>104.13027126257741</v>
          </cell>
          <cell r="V41">
            <v>95.272728865454511</v>
          </cell>
        </row>
        <row r="42">
          <cell r="J42">
            <v>8.4705882446423526E-8</v>
          </cell>
          <cell r="K42">
            <v>8.4705882446423526E-8</v>
          </cell>
          <cell r="L42">
            <v>8.4705882446423526E-8</v>
          </cell>
          <cell r="M42">
            <v>8.4705882446423526E-8</v>
          </cell>
          <cell r="N42">
            <v>8.4705882446423526E-8</v>
          </cell>
          <cell r="O42">
            <v>8.4705882446423526E-8</v>
          </cell>
          <cell r="P42">
            <v>7.5790364987937767E-8</v>
          </cell>
          <cell r="Q42">
            <v>7.3640560180217002E-8</v>
          </cell>
          <cell r="R42">
            <v>7.1960728047272748E-8</v>
          </cell>
          <cell r="S42">
            <v>6.9868736949210754E-8</v>
          </cell>
          <cell r="T42">
            <v>6.8033767071883267E-8</v>
          </cell>
          <cell r="U42">
            <v>6.6291755624019807E-8</v>
          </cell>
          <cell r="V42">
            <v>6.3818182712727292E-8</v>
          </cell>
        </row>
        <row r="43">
          <cell r="J43">
            <v>6.4791000000000311E-7</v>
          </cell>
          <cell r="K43">
            <v>7.6243999999999867E-7</v>
          </cell>
          <cell r="L43">
            <v>1.7116699999999999E-6</v>
          </cell>
          <cell r="M43">
            <v>4.3502000100000131E-7</v>
          </cell>
          <cell r="N43">
            <v>4.4705000099999934E-7</v>
          </cell>
          <cell r="O43">
            <v>1.0000000000000061E-13</v>
          </cell>
          <cell r="P43">
            <v>-2.4060058593749999E-13</v>
          </cell>
          <cell r="Q43">
            <v>0.99999999999940048</v>
          </cell>
          <cell r="R43">
            <v>100.00000000000009</v>
          </cell>
          <cell r="S43">
            <v>485.76056910485033</v>
          </cell>
          <cell r="T43">
            <v>923.21854316240479</v>
          </cell>
          <cell r="U43">
            <v>916.50424632341071</v>
          </cell>
          <cell r="V43">
            <v>1104.0697722377258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250</v>
          </cell>
        </row>
        <row r="45">
          <cell r="J45">
            <v>0.65000000000000013</v>
          </cell>
          <cell r="K45">
            <v>0.65000000000000013</v>
          </cell>
          <cell r="L45">
            <v>0.65000000000000013</v>
          </cell>
          <cell r="M45">
            <v>0.65000000000000013</v>
          </cell>
          <cell r="N45">
            <v>0.65000000000000013</v>
          </cell>
          <cell r="O45">
            <v>0.65000000000000013</v>
          </cell>
          <cell r="P45">
            <v>0.68000000000000016</v>
          </cell>
          <cell r="Q45">
            <v>0.68000000000000016</v>
          </cell>
          <cell r="R45">
            <v>0.71000000000000008</v>
          </cell>
          <cell r="S45">
            <v>0.71000000000000008</v>
          </cell>
          <cell r="T45">
            <v>0.73000000000000009</v>
          </cell>
          <cell r="U45">
            <v>0.75000000000000011</v>
          </cell>
          <cell r="V45">
            <v>0.77000000000000013</v>
          </cell>
        </row>
        <row r="48">
          <cell r="J48">
            <v>1.5319148936170223E-15</v>
          </cell>
          <cell r="K48">
            <v>1.5319148936170223E-15</v>
          </cell>
          <cell r="L48">
            <v>1.5319148936170223E-15</v>
          </cell>
          <cell r="M48">
            <v>1.5319148936170223E-15</v>
          </cell>
          <cell r="N48">
            <v>1.5319148936170223E-15</v>
          </cell>
          <cell r="O48">
            <v>1.5319148936170223E-15</v>
          </cell>
          <cell r="P48">
            <v>3.1845468171231315</v>
          </cell>
          <cell r="Q48">
            <v>20.187809951808717</v>
          </cell>
          <cell r="R48">
            <v>164.9941529795349</v>
          </cell>
          <cell r="S48">
            <v>475.3834606546904</v>
          </cell>
          <cell r="T48">
            <v>1493.6515838520875</v>
          </cell>
          <cell r="U48">
            <v>2911.817043688281</v>
          </cell>
          <cell r="V48">
            <v>2122.4095555354979</v>
          </cell>
        </row>
        <row r="75">
          <cell r="J75">
            <v>7.6595744680851115E-16</v>
          </cell>
          <cell r="K75">
            <v>7.6595744680851115E-16</v>
          </cell>
          <cell r="L75">
            <v>7.6595744680851115E-16</v>
          </cell>
          <cell r="M75">
            <v>7.6595744680851115E-16</v>
          </cell>
          <cell r="N75">
            <v>7.6595744680851115E-16</v>
          </cell>
          <cell r="O75">
            <v>7.6595744680851115E-16</v>
          </cell>
          <cell r="P75">
            <v>8.0425531914893669E-3</v>
          </cell>
          <cell r="Q75">
            <v>0.76595744680851097</v>
          </cell>
          <cell r="R75">
            <v>3.4885443455549221</v>
          </cell>
          <cell r="S75">
            <v>17.006379532409841</v>
          </cell>
          <cell r="T75">
            <v>64.022751106852908</v>
          </cell>
          <cell r="U75">
            <v>131.57181945789503</v>
          </cell>
          <cell r="V75">
            <v>139.7229152822878</v>
          </cell>
        </row>
        <row r="76">
          <cell r="J76">
            <v>7.6595744680851115E-16</v>
          </cell>
          <cell r="K76">
            <v>7.6595744680851115E-16</v>
          </cell>
          <cell r="L76">
            <v>7.6595744680851115E-16</v>
          </cell>
          <cell r="M76">
            <v>7.6595744680851115E-16</v>
          </cell>
          <cell r="N76">
            <v>7.6595744680851115E-16</v>
          </cell>
          <cell r="O76">
            <v>7.6595744680851115E-16</v>
          </cell>
          <cell r="P76">
            <v>1.5319148936170223E-15</v>
          </cell>
          <cell r="Q76">
            <v>3.829787234042556E-10</v>
          </cell>
          <cell r="R76">
            <v>1.3096471732522801E-9</v>
          </cell>
          <cell r="S76">
            <v>6.7340330713865015E-9</v>
          </cell>
          <cell r="T76">
            <v>3.5969314524810203E-8</v>
          </cell>
          <cell r="U76">
            <v>1.0880618462904398E-7</v>
          </cell>
          <cell r="V76">
            <v>1.1092069632495159E-7</v>
          </cell>
        </row>
        <row r="77"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8.3515097594500961E-18</v>
          </cell>
          <cell r="S77">
            <v>4.1198629517482161E-17</v>
          </cell>
          <cell r="T77">
            <v>2.4392684843048774E-16</v>
          </cell>
          <cell r="U77">
            <v>7.6236563403295523E-16</v>
          </cell>
          <cell r="V77">
            <v>1.5843271512092531E-15</v>
          </cell>
        </row>
        <row r="78"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53.04336346499332</v>
          </cell>
          <cell r="S78">
            <v>119.89199990887384</v>
          </cell>
          <cell r="T78">
            <v>310.5509252484236</v>
          </cell>
          <cell r="U78">
            <v>649.10204081632639</v>
          </cell>
          <cell r="V78">
            <v>635.29411764705878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ichtseigenschaften"/>
      <sheetName val="Currency"/>
      <sheetName val="P1-Demand"/>
      <sheetName val="P2 Demand"/>
      <sheetName val="P3 Power"/>
      <sheetName val="P4 Power costs + invest."/>
      <sheetName val="P5 Heat"/>
      <sheetName val="P6 Heat Invest + Cap."/>
      <sheetName val="P7 Jobs "/>
      <sheetName val="P8 Transport"/>
      <sheetName val="P9 Primary + CO2 (2)"/>
      <sheetName val="P9 Primary + CO2"/>
      <sheetName val="P10 Power Invest +Fuel cost (1)"/>
      <sheetName val="P10 Invest + Fuel cost"/>
      <sheetName val="Fig. Energy intensity"/>
      <sheetName val="Overview costs + investments"/>
      <sheetName val="Fuel cost savings"/>
      <sheetName val="Capacity credits"/>
      <sheetName val="Compare MESAP-Excel"/>
      <sheetName val="Compare REF-ADV"/>
      <sheetName val="Compare REF-LDF"/>
      <sheetName val="Compare ADV-LDF"/>
      <sheetName val="Inv PP REF"/>
      <sheetName val="Inv CHP REF"/>
      <sheetName val="Inv Heat REF"/>
      <sheetName val="Inv PP ADV"/>
      <sheetName val="Inv CHP ADV"/>
      <sheetName val="Inv Heat ADV"/>
      <sheetName val="Inv PP LDF"/>
      <sheetName val="Inv CHP LDF"/>
      <sheetName val="Inv Heat LDF"/>
      <sheetName val="Electricity generation REF"/>
      <sheetName val="Electricity demand REF"/>
      <sheetName val="Installed capacity REF"/>
      <sheetName val="Costs Electricity REF"/>
      <sheetName val="Heat supply REF"/>
      <sheetName val="Primary energy demand REF"/>
      <sheetName val="Final energy demand REF"/>
      <sheetName val="Transport REF"/>
      <sheetName val="CO2-emissions REF"/>
      <sheetName val="Electricity generation ADV"/>
      <sheetName val="Electricity demand ADV"/>
      <sheetName val="Installed capacity ADV"/>
      <sheetName val="Costs Electricity ADV"/>
      <sheetName val="Primary energy demand ADV"/>
      <sheetName val="Heat supply ADV"/>
      <sheetName val="Final energy demand ADV"/>
      <sheetName val="Transport ADV"/>
      <sheetName val="CO2-emissions ADV"/>
      <sheetName val="Electricity generation LDF"/>
      <sheetName val="Electricity demand LDF"/>
      <sheetName val="Installed capacity LDF"/>
      <sheetName val="Costs Electricity LDF"/>
      <sheetName val="Heat supply LDF"/>
      <sheetName val="Primary energy demand LDF"/>
      <sheetName val="Final energy demand LDF"/>
      <sheetName val="Transport LDF"/>
      <sheetName val="CO2-emissions LDF"/>
      <sheetName val="heat costs input"/>
      <sheetName val="fuel costs"/>
      <sheetName val="technical lifetime"/>
      <sheetName val="electricity REF"/>
      <sheetName val="capacity REF"/>
      <sheetName val="heat REF"/>
      <sheetName val="trans REF"/>
      <sheetName val="final energy REF"/>
      <sheetName val="prim energy REF"/>
      <sheetName val="costs REF"/>
      <sheetName val="co2 REF"/>
      <sheetName val="electricity ADV"/>
      <sheetName val="capacity ADV"/>
      <sheetName val="heat ADV"/>
      <sheetName val="trans ADV"/>
      <sheetName val="final energy ADV"/>
      <sheetName val="prim energy ADV"/>
      <sheetName val="costs ADV"/>
      <sheetName val="co2 ADV"/>
      <sheetName val="electricity LDF"/>
      <sheetName val="capacity LDF"/>
      <sheetName val="heat LDF"/>
      <sheetName val="trans LDF"/>
      <sheetName val="final energy LDF"/>
      <sheetName val="prim energy LDF"/>
      <sheetName val="costs LDF"/>
      <sheetName val="co2 LDF"/>
      <sheetName val="Py REF"/>
      <sheetName val="Py ADV"/>
      <sheetName val="Py L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>
        <row r="3">
          <cell r="J3">
            <v>982.62741613144067</v>
          </cell>
          <cell r="K3">
            <v>998.76205572289962</v>
          </cell>
          <cell r="L3">
            <v>857.9056440493132</v>
          </cell>
          <cell r="M3">
            <v>917.17730541559877</v>
          </cell>
          <cell r="N3">
            <v>913.64070114625349</v>
          </cell>
          <cell r="O3">
            <v>910.76009892439492</v>
          </cell>
          <cell r="P3">
            <v>935.37171726134068</v>
          </cell>
          <cell r="Q3">
            <v>870.24138543580148</v>
          </cell>
          <cell r="R3">
            <v>791.56948998853659</v>
          </cell>
          <cell r="S3">
            <v>790.1914732644143</v>
          </cell>
          <cell r="T3">
            <v>785.69733067622337</v>
          </cell>
          <cell r="U3">
            <v>785.75924006272464</v>
          </cell>
          <cell r="V3">
            <v>784.72518695553106</v>
          </cell>
        </row>
        <row r="4">
          <cell r="J4">
            <v>728.11591945214593</v>
          </cell>
          <cell r="K4">
            <v>791.77491185789017</v>
          </cell>
          <cell r="L4">
            <v>747.51759547519396</v>
          </cell>
          <cell r="M4">
            <v>810.11089868507099</v>
          </cell>
          <cell r="N4">
            <v>764.74219872662695</v>
          </cell>
          <cell r="O4">
            <v>888.19276322523388</v>
          </cell>
          <cell r="P4">
            <v>952.69135709559043</v>
          </cell>
          <cell r="Q4">
            <v>932.24256871482544</v>
          </cell>
          <cell r="R4">
            <v>915.83374398686499</v>
          </cell>
          <cell r="S4">
            <v>970.69301251181355</v>
          </cell>
          <cell r="T4">
            <v>978.95102244593284</v>
          </cell>
          <cell r="U4">
            <v>982.2065610804068</v>
          </cell>
          <cell r="V4">
            <v>975.93181112070727</v>
          </cell>
        </row>
        <row r="5">
          <cell r="J5">
            <v>670.67692580633673</v>
          </cell>
          <cell r="K5">
            <v>682.90892397708944</v>
          </cell>
          <cell r="L5">
            <v>638.81065430277818</v>
          </cell>
          <cell r="M5">
            <v>683.312914542812</v>
          </cell>
          <cell r="N5">
            <v>695.6311807673726</v>
          </cell>
          <cell r="O5">
            <v>702.88843851599052</v>
          </cell>
          <cell r="P5">
            <v>731.14391601414525</v>
          </cell>
          <cell r="Q5">
            <v>790.93876454943938</v>
          </cell>
          <cell r="R5">
            <v>882.0673520346536</v>
          </cell>
          <cell r="S5">
            <v>870.7909495509673</v>
          </cell>
          <cell r="T5">
            <v>850.20932343280231</v>
          </cell>
          <cell r="U5">
            <v>837.69610251604297</v>
          </cell>
          <cell r="V5">
            <v>824.57055034338805</v>
          </cell>
        </row>
        <row r="6">
          <cell r="J6">
            <v>1954.178831218007</v>
          </cell>
          <cell r="K6">
            <v>1801.183862700035</v>
          </cell>
          <cell r="L6">
            <v>1501.0419137421409</v>
          </cell>
          <cell r="M6">
            <v>1469.8559058592132</v>
          </cell>
          <cell r="N6">
            <v>1283.6336696661456</v>
          </cell>
          <cell r="O6">
            <v>1137.4842567982432</v>
          </cell>
          <cell r="P6">
            <v>1004.0906906175941</v>
          </cell>
          <cell r="Q6">
            <v>486.9263179422166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J7">
            <v>4342.0505196604754</v>
          </cell>
          <cell r="K7">
            <v>4181.9775344531363</v>
          </cell>
          <cell r="L7">
            <v>3450.0511329787068</v>
          </cell>
          <cell r="M7">
            <v>3845.2445191020424</v>
          </cell>
          <cell r="N7">
            <v>3823.1149934782543</v>
          </cell>
          <cell r="O7">
            <v>3763.0712865194537</v>
          </cell>
          <cell r="P7">
            <v>3786.413250622431</v>
          </cell>
          <cell r="Q7">
            <v>3510.2300233744863</v>
          </cell>
          <cell r="R7">
            <v>2932.1528331303957</v>
          </cell>
          <cell r="S7">
            <v>1901.3059233284541</v>
          </cell>
          <cell r="T7">
            <v>1051.3162398853069</v>
          </cell>
          <cell r="U7">
            <v>378.69255997307988</v>
          </cell>
          <cell r="V7">
            <v>0</v>
          </cell>
        </row>
        <row r="8"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J9">
            <v>0.94999989490622405</v>
          </cell>
          <cell r="K9">
            <v>1.0029998883438653</v>
          </cell>
          <cell r="L9">
            <v>1.1649993695517715</v>
          </cell>
          <cell r="M9">
            <v>1.4179998226606383</v>
          </cell>
          <cell r="N9">
            <v>1.4890003869330397</v>
          </cell>
          <cell r="O9">
            <v>1.7905605083741731</v>
          </cell>
          <cell r="P9">
            <v>24.743657781170612</v>
          </cell>
          <cell r="Q9">
            <v>84.563684234438171</v>
          </cell>
          <cell r="R9">
            <v>177.88170031428675</v>
          </cell>
          <cell r="S9">
            <v>304.76527068613581</v>
          </cell>
          <cell r="T9">
            <v>445.43406527700887</v>
          </cell>
          <cell r="U9">
            <v>487.50763690809998</v>
          </cell>
          <cell r="V9">
            <v>538.63076272430999</v>
          </cell>
        </row>
        <row r="10">
          <cell r="J10">
            <v>1138.899874009154</v>
          </cell>
          <cell r="K10">
            <v>1280.8448574135557</v>
          </cell>
          <cell r="L10">
            <v>815.95855843785398</v>
          </cell>
          <cell r="M10">
            <v>924.31588440225346</v>
          </cell>
          <cell r="N10">
            <v>882.05922921274225</v>
          </cell>
          <cell r="O10">
            <v>879.15079617619688</v>
          </cell>
          <cell r="P10">
            <v>722.96110481576738</v>
          </cell>
          <cell r="Q10">
            <v>395.9643376968404</v>
          </cell>
          <cell r="R10">
            <v>37.510518814836509</v>
          </cell>
          <cell r="S10">
            <v>-4.3299445579634071E-13</v>
          </cell>
          <cell r="T10">
            <v>2.8677066261918951E-13</v>
          </cell>
          <cell r="U10">
            <v>4.2735450432948495E-13</v>
          </cell>
          <cell r="V10">
            <v>-2.8305951286764708E-13</v>
          </cell>
        </row>
        <row r="11">
          <cell r="J11">
            <v>183.41697970948917</v>
          </cell>
          <cell r="K11">
            <v>196.22097815625293</v>
          </cell>
          <cell r="L11">
            <v>225.38687803018442</v>
          </cell>
          <cell r="M11">
            <v>236.04097047999917</v>
          </cell>
          <cell r="N11">
            <v>235.03906107747099</v>
          </cell>
          <cell r="O11">
            <v>179.52334577643563</v>
          </cell>
          <cell r="P11">
            <v>139.01561070250293</v>
          </cell>
          <cell r="Q11">
            <v>48.485429105735605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J12">
            <v>245.82175058373596</v>
          </cell>
          <cell r="K12">
            <v>249.86461107341583</v>
          </cell>
          <cell r="L12">
            <v>214.67852271398021</v>
          </cell>
          <cell r="M12">
            <v>229.52908354470082</v>
          </cell>
          <cell r="N12">
            <v>228.65679886156039</v>
          </cell>
          <cell r="O12">
            <v>227.97184552005172</v>
          </cell>
          <cell r="P12">
            <v>233.68651834483586</v>
          </cell>
          <cell r="Q12">
            <v>284.83588995298373</v>
          </cell>
          <cell r="R12">
            <v>362.97906042968214</v>
          </cell>
          <cell r="S12">
            <v>393.27709348057942</v>
          </cell>
          <cell r="T12">
            <v>418.97562709727958</v>
          </cell>
          <cell r="U12">
            <v>435.21225348053736</v>
          </cell>
          <cell r="V12">
            <v>462.01072144240186</v>
          </cell>
        </row>
        <row r="13">
          <cell r="J13">
            <v>5.1589994292854708</v>
          </cell>
          <cell r="K13">
            <v>5.345999404871689</v>
          </cell>
          <cell r="L13">
            <v>5.4879970301288568</v>
          </cell>
          <cell r="M13">
            <v>5.8259992713828428</v>
          </cell>
          <cell r="N13">
            <v>11.727003047390038</v>
          </cell>
          <cell r="O13">
            <v>12.477954527519229</v>
          </cell>
          <cell r="P13">
            <v>26.908939435718267</v>
          </cell>
          <cell r="Q13">
            <v>206.04287143724892</v>
          </cell>
          <cell r="R13">
            <v>428.61019218585284</v>
          </cell>
          <cell r="S13">
            <v>558.50729867751693</v>
          </cell>
          <cell r="T13">
            <v>607.29237388057311</v>
          </cell>
          <cell r="U13">
            <v>657.01655099297489</v>
          </cell>
          <cell r="V13">
            <v>691.57530028800284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72.401749284574905</v>
          </cell>
          <cell r="S14">
            <v>397.52785946010863</v>
          </cell>
          <cell r="T14">
            <v>658.14106074120855</v>
          </cell>
          <cell r="U14">
            <v>812.16454686050497</v>
          </cell>
          <cell r="V14">
            <v>823.17060034280485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4.6091905993512565</v>
          </cell>
          <cell r="Q15">
            <v>13.521020362092658</v>
          </cell>
          <cell r="R15">
            <v>13.309423953044835</v>
          </cell>
          <cell r="S15">
            <v>11.926187955753807</v>
          </cell>
          <cell r="T15">
            <v>9.5101313573109838</v>
          </cell>
          <cell r="U15">
            <v>6.4656250925961061</v>
          </cell>
          <cell r="V15">
            <v>0</v>
          </cell>
        </row>
        <row r="16">
          <cell r="J16">
            <v>100.41595260087877</v>
          </cell>
          <cell r="K16">
            <v>96.552936788253163</v>
          </cell>
          <cell r="L16">
            <v>77.691273957661508</v>
          </cell>
          <cell r="M16">
            <v>73.750910316144285</v>
          </cell>
          <cell r="N16">
            <v>80.024663900107129</v>
          </cell>
          <cell r="O16">
            <v>52.134597952563922</v>
          </cell>
          <cell r="P16">
            <v>41.482715394161303</v>
          </cell>
          <cell r="Q16">
            <v>31.549047511549528</v>
          </cell>
          <cell r="R16">
            <v>19.964135929567252</v>
          </cell>
          <cell r="S16">
            <v>11.926187955753807</v>
          </cell>
          <cell r="T16">
            <v>6.3400875715406562</v>
          </cell>
          <cell r="U16">
            <v>2.770982182541188</v>
          </cell>
          <cell r="V16">
            <v>0</v>
          </cell>
        </row>
        <row r="17">
          <cell r="J17">
            <v>4398.5770000000002</v>
          </cell>
          <cell r="K17">
            <v>4406.7709999999997</v>
          </cell>
          <cell r="L17">
            <v>4007.2739999999999</v>
          </cell>
          <cell r="M17">
            <v>4182.8389999999999</v>
          </cell>
          <cell r="N17">
            <v>3879.0830000000001</v>
          </cell>
          <cell r="O17">
            <v>3743.8470000000002</v>
          </cell>
          <cell r="P17">
            <v>3278.4132314917601</v>
          </cell>
          <cell r="Q17">
            <v>3103.8316751890402</v>
          </cell>
          <cell r="R17">
            <v>2842.42391698763</v>
          </cell>
          <cell r="S17">
            <v>2559.1277487288598</v>
          </cell>
          <cell r="T17">
            <v>2270.4610936235899</v>
          </cell>
          <cell r="U17">
            <v>2087.8276029455301</v>
          </cell>
          <cell r="V17">
            <v>1912.2350594393699</v>
          </cell>
        </row>
        <row r="18">
          <cell r="J18">
            <v>562.00099999999998</v>
          </cell>
          <cell r="K18">
            <v>526.88699999999994</v>
          </cell>
          <cell r="L18">
            <v>452.57400000000001</v>
          </cell>
          <cell r="M18">
            <v>509.358</v>
          </cell>
          <cell r="N18">
            <v>464.57400000000001</v>
          </cell>
          <cell r="O18">
            <v>505.94</v>
          </cell>
          <cell r="P18">
            <v>508.62790780419499</v>
          </cell>
          <cell r="Q18">
            <v>514.09305583388505</v>
          </cell>
          <cell r="R18">
            <v>516.44739192187603</v>
          </cell>
          <cell r="S18">
            <v>516.70185884731802</v>
          </cell>
          <cell r="T18">
            <v>551.44553342634504</v>
          </cell>
          <cell r="U18">
            <v>570.30218863480798</v>
          </cell>
          <cell r="V18">
            <v>583.87813346434905</v>
          </cell>
        </row>
        <row r="19">
          <cell r="J19">
            <v>67.566000000000003</v>
          </cell>
          <cell r="K19">
            <v>77.589000000000013</v>
          </cell>
          <cell r="L19">
            <v>56.396999999999998</v>
          </cell>
          <cell r="M19">
            <v>69.319999999999993</v>
          </cell>
          <cell r="N19">
            <v>75.875</v>
          </cell>
          <cell r="O19">
            <v>73.27</v>
          </cell>
          <cell r="P19">
            <v>181.98214338171999</v>
          </cell>
          <cell r="Q19">
            <v>272.31691523828505</v>
          </cell>
          <cell r="R19">
            <v>352.58870093525201</v>
          </cell>
          <cell r="S19">
            <v>459.606722971154</v>
          </cell>
          <cell r="T19">
            <v>537.506024199987</v>
          </cell>
          <cell r="U19">
            <v>525.25918037216297</v>
          </cell>
          <cell r="V19">
            <v>511.25209975136403</v>
          </cell>
        </row>
        <row r="20">
          <cell r="J20">
            <v>1235.371589457746</v>
          </cell>
          <cell r="K20">
            <v>1306.2380219837005</v>
          </cell>
          <cell r="L20">
            <v>1352.2808333333337</v>
          </cell>
          <cell r="M20">
            <v>1419.8717212749568</v>
          </cell>
          <cell r="N20">
            <v>1394.0607704001636</v>
          </cell>
          <cell r="O20">
            <v>1364.1066053550198</v>
          </cell>
          <cell r="P20">
            <v>1415.4424595391288</v>
          </cell>
          <cell r="Q20">
            <v>1344.9000490845426</v>
          </cell>
          <cell r="R20">
            <v>1262.5200680133894</v>
          </cell>
          <cell r="S20">
            <v>1260.5682098447064</v>
          </cell>
          <cell r="T20">
            <v>1258.411158837559</v>
          </cell>
          <cell r="U20">
            <v>1257.4441662950087</v>
          </cell>
          <cell r="V20">
            <v>1252.9764264575947</v>
          </cell>
        </row>
        <row r="21">
          <cell r="J21">
            <v>1613.9067864977799</v>
          </cell>
          <cell r="K21">
            <v>1727.8901244118567</v>
          </cell>
          <cell r="L21">
            <v>1889.6280000013794</v>
          </cell>
          <cell r="M21">
            <v>2014.7351293249676</v>
          </cell>
          <cell r="N21">
            <v>1987.4478618808653</v>
          </cell>
          <cell r="O21">
            <v>1972.7964559763122</v>
          </cell>
          <cell r="P21">
            <v>1929.3539203702605</v>
          </cell>
          <cell r="Q21">
            <v>1624.105509732475</v>
          </cell>
          <cell r="R21">
            <v>1049.7307284873846</v>
          </cell>
          <cell r="S21">
            <v>948.98733142112155</v>
          </cell>
          <cell r="T21">
            <v>939.87756517883588</v>
          </cell>
          <cell r="U21">
            <v>919.46995180442593</v>
          </cell>
          <cell r="V21">
            <v>897.82672223333452</v>
          </cell>
        </row>
        <row r="22">
          <cell r="J22">
            <v>2.3959996830354453</v>
          </cell>
          <cell r="K22">
            <v>4.596000330922041</v>
          </cell>
          <cell r="L22">
            <v>6.0000000000043965</v>
          </cell>
          <cell r="M22">
            <v>5.9360003810292632</v>
          </cell>
          <cell r="N22">
            <v>7.6719994668288507</v>
          </cell>
          <cell r="O22">
            <v>7.0680987727093152</v>
          </cell>
          <cell r="P22">
            <v>7.1698347554662236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J23">
            <v>1438.5318096979731</v>
          </cell>
          <cell r="K23">
            <v>1333.579096020602</v>
          </cell>
          <cell r="L23">
            <v>1331.1730000009761</v>
          </cell>
          <cell r="M23">
            <v>1524.2680978421031</v>
          </cell>
          <cell r="N23">
            <v>1323.451908025753</v>
          </cell>
          <cell r="O23">
            <v>1246.4240730485624</v>
          </cell>
          <cell r="P23">
            <v>1324.8154301135601</v>
          </cell>
          <cell r="Q23">
            <v>1550.0432908858784</v>
          </cell>
          <cell r="R23">
            <v>1527.1159643964168</v>
          </cell>
          <cell r="S23">
            <v>1493.129888777054</v>
          </cell>
          <cell r="T23">
            <v>1449.1142873758488</v>
          </cell>
          <cell r="U23">
            <v>1413.4524790879661</v>
          </cell>
          <cell r="V23">
            <v>1401.8772067624488</v>
          </cell>
        </row>
        <row r="24">
          <cell r="J24">
            <v>3970.4806136691668</v>
          </cell>
          <cell r="K24">
            <v>3165.5688790144895</v>
          </cell>
          <cell r="L24">
            <v>3284.331893262512</v>
          </cell>
          <cell r="M24">
            <v>3277.219196217553</v>
          </cell>
          <cell r="N24">
            <v>2854.4265003294977</v>
          </cell>
          <cell r="O24">
            <v>2648.0565966702125</v>
          </cell>
          <cell r="P24">
            <v>2233.0408193461999</v>
          </cell>
          <cell r="Q24">
            <v>1220.2906049433275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J25">
            <v>7377.4440240448257</v>
          </cell>
          <cell r="K25">
            <v>6913.7314978037411</v>
          </cell>
          <cell r="L25">
            <v>6996.8060000051364</v>
          </cell>
          <cell r="M25">
            <v>7676.9174927779713</v>
          </cell>
          <cell r="N25">
            <v>7104.8955062401528</v>
          </cell>
          <cell r="O25">
            <v>6522.8622938083308</v>
          </cell>
          <cell r="P25">
            <v>6665.9630698748806</v>
          </cell>
          <cell r="Q25">
            <v>5289.9813374011001</v>
          </cell>
          <cell r="R25">
            <v>3281.2031177400845</v>
          </cell>
          <cell r="S25">
            <v>2189.4472615309987</v>
          </cell>
          <cell r="T25">
            <v>1082.9830336710972</v>
          </cell>
          <cell r="U25">
            <v>406.58530587882842</v>
          </cell>
          <cell r="V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J27">
            <v>64.363991485347739</v>
          </cell>
          <cell r="K27">
            <v>64.747004661925459</v>
          </cell>
          <cell r="L27">
            <v>82.639000000060619</v>
          </cell>
          <cell r="M27">
            <v>87.871005640401421</v>
          </cell>
          <cell r="N27">
            <v>93.506993501663899</v>
          </cell>
          <cell r="O27">
            <v>114.7105765311733</v>
          </cell>
          <cell r="P27">
            <v>183.12960368747417</v>
          </cell>
          <cell r="Q27">
            <v>453.07527964132373</v>
          </cell>
          <cell r="R27">
            <v>670.28243323649542</v>
          </cell>
          <cell r="S27">
            <v>918.46627021749509</v>
          </cell>
          <cell r="T27">
            <v>1208.1293967458771</v>
          </cell>
          <cell r="U27">
            <v>1447.0573113166772</v>
          </cell>
          <cell r="V27">
            <v>1663.6201029617666</v>
          </cell>
        </row>
        <row r="28">
          <cell r="J28">
            <v>459.60093919982995</v>
          </cell>
          <cell r="K28">
            <v>472.42403401555242</v>
          </cell>
          <cell r="L28">
            <v>661.08000000047502</v>
          </cell>
          <cell r="M28">
            <v>728.19204674232844</v>
          </cell>
          <cell r="N28">
            <v>736.70094880244767</v>
          </cell>
          <cell r="O28">
            <v>601.31132900298439</v>
          </cell>
          <cell r="P28">
            <v>467.6028695084857</v>
          </cell>
          <cell r="Q28">
            <v>-1.1764661003561581E-12</v>
          </cell>
          <cell r="R28">
            <v>-4.2458926930147061E-13</v>
          </cell>
          <cell r="S28">
            <v>5.6611902573529415E-13</v>
          </cell>
          <cell r="T28">
            <v>0</v>
          </cell>
          <cell r="U28">
            <v>-5.6611902573529415E-13</v>
          </cell>
          <cell r="V28">
            <v>5.6611902573529415E-13</v>
          </cell>
        </row>
        <row r="29">
          <cell r="J29">
            <v>152.77297978980542</v>
          </cell>
          <cell r="K29">
            <v>156.26301125127753</v>
          </cell>
          <cell r="L29">
            <v>194.80100000014329</v>
          </cell>
          <cell r="M29">
            <v>191.1160122676537</v>
          </cell>
          <cell r="N29">
            <v>191.83998666794159</v>
          </cell>
          <cell r="O29">
            <v>115.81323308040373</v>
          </cell>
          <cell r="P29">
            <v>97.245583033577518</v>
          </cell>
          <cell r="Q29">
            <v>41.133391177864972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J30">
            <v>466.2617438742256</v>
          </cell>
          <cell r="K30">
            <v>466.31503357569983</v>
          </cell>
          <cell r="L30">
            <v>468.80000000034482</v>
          </cell>
          <cell r="M30">
            <v>468.96216761373569</v>
          </cell>
          <cell r="N30">
            <v>469.70867404140705</v>
          </cell>
          <cell r="O30">
            <v>471.7608946483918</v>
          </cell>
          <cell r="P30">
            <v>479.6075955007002</v>
          </cell>
          <cell r="Q30">
            <v>531.32785266820645</v>
          </cell>
          <cell r="R30">
            <v>591.50838004359309</v>
          </cell>
          <cell r="S30">
            <v>659.85243254033833</v>
          </cell>
          <cell r="T30">
            <v>721.99190939250832</v>
          </cell>
          <cell r="U30">
            <v>748.58200181029031</v>
          </cell>
          <cell r="V30">
            <v>770.19449211192909</v>
          </cell>
        </row>
        <row r="31">
          <cell r="J31">
            <v>39.243994808448704</v>
          </cell>
          <cell r="K31">
            <v>51.259003690759954</v>
          </cell>
          <cell r="L31">
            <v>64.47800000004726</v>
          </cell>
          <cell r="M31">
            <v>72.50100465380784</v>
          </cell>
          <cell r="N31">
            <v>90.699993696738375</v>
          </cell>
          <cell r="O31">
            <v>105.21958383767411</v>
          </cell>
          <cell r="P31">
            <v>210.14559561287217</v>
          </cell>
          <cell r="Q31">
            <v>710.92211085743293</v>
          </cell>
          <cell r="R31">
            <v>908.99759785500999</v>
          </cell>
          <cell r="S31">
            <v>1085.9126463833118</v>
          </cell>
          <cell r="T31">
            <v>1350.1064789215982</v>
          </cell>
          <cell r="U31">
            <v>1431.3442826207252</v>
          </cell>
          <cell r="V31">
            <v>1508.3488933520018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81.020621707756106</v>
          </cell>
          <cell r="S32">
            <v>457.77287736711963</v>
          </cell>
          <cell r="T32">
            <v>677.96498855832931</v>
          </cell>
          <cell r="U32">
            <v>871.98483839421692</v>
          </cell>
          <cell r="V32">
            <v>812.54708186764162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31.604564604465224</v>
          </cell>
          <cell r="Q33">
            <v>67.584872184592243</v>
          </cell>
          <cell r="R33">
            <v>63.398971047657341</v>
          </cell>
          <cell r="S33">
            <v>51.225993062305733</v>
          </cell>
          <cell r="T33">
            <v>47.531754727352201</v>
          </cell>
          <cell r="U33">
            <v>29.315514078074436</v>
          </cell>
          <cell r="V33">
            <v>0</v>
          </cell>
        </row>
        <row r="34">
          <cell r="J34">
            <v>507.07986107966559</v>
          </cell>
          <cell r="K34">
            <v>407.49334891337043</v>
          </cell>
          <cell r="L34">
            <v>420.96810673989688</v>
          </cell>
          <cell r="M34">
            <v>419.84701414572078</v>
          </cell>
          <cell r="N34">
            <v>376.33730130006546</v>
          </cell>
          <cell r="O34">
            <v>342.93075936795248</v>
          </cell>
          <cell r="P34">
            <v>284.44108144018702</v>
          </cell>
          <cell r="Q34">
            <v>157.69803509738188</v>
          </cell>
          <cell r="R34">
            <v>95.098456571486011</v>
          </cell>
          <cell r="S34">
            <v>51.225993062305733</v>
          </cell>
          <cell r="T34">
            <v>31.687836484901471</v>
          </cell>
          <cell r="U34">
            <v>12.563791747746187</v>
          </cell>
          <cell r="V34">
            <v>0</v>
          </cell>
        </row>
        <row r="35">
          <cell r="J35">
            <v>133.84400796827015</v>
          </cell>
          <cell r="K35">
            <v>315.66800828562981</v>
          </cell>
          <cell r="L35">
            <v>478.98400732174048</v>
          </cell>
          <cell r="M35">
            <v>547.43400714660982</v>
          </cell>
          <cell r="N35">
            <v>596.90900678360993</v>
          </cell>
          <cell r="O35">
            <v>588.10800000000063</v>
          </cell>
          <cell r="P35">
            <v>652.13440676778112</v>
          </cell>
          <cell r="Q35">
            <v>585.12259480140006</v>
          </cell>
          <cell r="R35">
            <v>588.5886923010903</v>
          </cell>
          <cell r="S35">
            <v>595.41487012718073</v>
          </cell>
          <cell r="T35">
            <v>619.31245868960934</v>
          </cell>
          <cell r="U35">
            <v>546.28038684077342</v>
          </cell>
          <cell r="V35">
            <v>508.5773447537166</v>
          </cell>
        </row>
        <row r="36">
          <cell r="J36">
            <v>66.413888888888835</v>
          </cell>
          <cell r="K36">
            <v>63.984722222222274</v>
          </cell>
          <cell r="L36">
            <v>62.053333333333207</v>
          </cell>
          <cell r="M36">
            <v>63.043333333333187</v>
          </cell>
          <cell r="N36">
            <v>64.095555555555492</v>
          </cell>
          <cell r="O36">
            <v>65.766944444444405</v>
          </cell>
          <cell r="P36">
            <v>79.600260497942628</v>
          </cell>
          <cell r="Q36">
            <v>210.13517615860803</v>
          </cell>
          <cell r="R36">
            <v>534.4660642231745</v>
          </cell>
          <cell r="S36">
            <v>717.36110124447271</v>
          </cell>
          <cell r="T36">
            <v>715.52786268488933</v>
          </cell>
          <cell r="U36">
            <v>627.83539843068058</v>
          </cell>
          <cell r="V36">
            <v>576.02143639965755</v>
          </cell>
        </row>
        <row r="37">
          <cell r="J37">
            <v>331.98199668018026</v>
          </cell>
          <cell r="K37">
            <v>346.52999653470044</v>
          </cell>
          <cell r="L37">
            <v>311.89399688106039</v>
          </cell>
          <cell r="M37">
            <v>302.16699697832985</v>
          </cell>
          <cell r="N37">
            <v>263.61299736387031</v>
          </cell>
          <cell r="O37">
            <v>227.2969999999998</v>
          </cell>
          <cell r="P37">
            <v>231.83201716878827</v>
          </cell>
          <cell r="Q37">
            <v>218.89652070013375</v>
          </cell>
          <cell r="R37">
            <v>168.0561126153849</v>
          </cell>
          <cell r="S37">
            <v>94.319300638012962</v>
          </cell>
          <cell r="T37">
            <v>0</v>
          </cell>
          <cell r="U37">
            <v>0</v>
          </cell>
          <cell r="V37">
            <v>0</v>
          </cell>
        </row>
        <row r="38">
          <cell r="J38">
            <v>104.20099999999982</v>
          </cell>
          <cell r="K38">
            <v>106.92800000000011</v>
          </cell>
          <cell r="L38">
            <v>102.401</v>
          </cell>
          <cell r="M38">
            <v>112.7429999999998</v>
          </cell>
          <cell r="N38">
            <v>113.67099999999996</v>
          </cell>
          <cell r="O38">
            <v>137.36999999999784</v>
          </cell>
          <cell r="P38">
            <v>241.22932771460435</v>
          </cell>
          <cell r="Q38">
            <v>215.19356693132059</v>
          </cell>
          <cell r="R38">
            <v>117.1045606450775</v>
          </cell>
          <cell r="S38">
            <v>41.391703728688462</v>
          </cell>
          <cell r="T38">
            <v>25.826410421469014</v>
          </cell>
          <cell r="U38">
            <v>8.1870850494324738</v>
          </cell>
          <cell r="V38">
            <v>3.5659675468803868E-5</v>
          </cell>
        </row>
        <row r="39">
          <cell r="J39">
            <v>13271.640995351534</v>
          </cell>
          <cell r="K39">
            <v>13676.877995179677</v>
          </cell>
          <cell r="L39">
            <v>12886.376995797205</v>
          </cell>
          <cell r="M39">
            <v>12785.981995875038</v>
          </cell>
          <cell r="N39">
            <v>12280.275995852518</v>
          </cell>
          <cell r="O39">
            <v>12817.088000000014</v>
          </cell>
          <cell r="P39">
            <v>11624.389107933137</v>
          </cell>
          <cell r="Q39">
            <v>7206.9377405615141</v>
          </cell>
          <cell r="R39">
            <v>1869.9624283035826</v>
          </cell>
          <cell r="S39">
            <v>482.4878390258109</v>
          </cell>
          <cell r="T39">
            <v>-3.9097595214843751E-13</v>
          </cell>
          <cell r="U39">
            <v>-5.5638885498046876E-13</v>
          </cell>
          <cell r="V39">
            <v>1.4285659790039063E-12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1.5238588673399829</v>
          </cell>
          <cell r="Q40">
            <v>161.90889467448395</v>
          </cell>
          <cell r="R40">
            <v>679.55878527244329</v>
          </cell>
          <cell r="S40">
            <v>827.08846437982879</v>
          </cell>
          <cell r="T40">
            <v>833.53097122685722</v>
          </cell>
          <cell r="U40">
            <v>788.68329412384901</v>
          </cell>
          <cell r="V40">
            <v>730.22406756176463</v>
          </cell>
        </row>
        <row r="41">
          <cell r="J41">
            <v>372.72780871691828</v>
          </cell>
          <cell r="K41">
            <v>356.71500469483993</v>
          </cell>
          <cell r="L41">
            <v>277.18020642263747</v>
          </cell>
          <cell r="M41">
            <v>297.62640804404276</v>
          </cell>
          <cell r="N41">
            <v>267.43411076229381</v>
          </cell>
          <cell r="O41">
            <v>245.38788224601154</v>
          </cell>
          <cell r="P41">
            <v>298.23758747886654</v>
          </cell>
          <cell r="Q41">
            <v>367.37152961867224</v>
          </cell>
          <cell r="R41">
            <v>500.95825568395043</v>
          </cell>
          <cell r="S41">
            <v>700.32198858753941</v>
          </cell>
          <cell r="T41">
            <v>910.69746503273063</v>
          </cell>
          <cell r="U41">
            <v>1198.8620750585328</v>
          </cell>
          <cell r="V41">
            <v>1280.3999977846154</v>
          </cell>
        </row>
        <row r="42">
          <cell r="J42">
            <v>41.414201193169419</v>
          </cell>
          <cell r="K42">
            <v>39.635000884166161</v>
          </cell>
          <cell r="L42">
            <v>30.797801045412591</v>
          </cell>
          <cell r="M42">
            <v>33.069601155186206</v>
          </cell>
          <cell r="N42">
            <v>29.714901308910612</v>
          </cell>
          <cell r="O42">
            <v>26.584400913652217</v>
          </cell>
          <cell r="P42">
            <v>29.173420124648079</v>
          </cell>
          <cell r="Q42">
            <v>35.883678896103817</v>
          </cell>
          <cell r="R42">
            <v>48.852551849265808</v>
          </cell>
          <cell r="S42">
            <v>66.377639843455555</v>
          </cell>
          <cell r="T42">
            <v>91.795140522676093</v>
          </cell>
          <cell r="U42">
            <v>119.42413362049206</v>
          </cell>
          <cell r="V42">
            <v>156.96818151608392</v>
          </cell>
        </row>
        <row r="43">
          <cell r="J43">
            <v>7.9682701597366335E-6</v>
          </cell>
          <cell r="K43">
            <v>8.2856298062438962E-6</v>
          </cell>
          <cell r="L43">
            <v>7.3217405508728027E-6</v>
          </cell>
          <cell r="M43">
            <v>7.1466098505249023E-6</v>
          </cell>
          <cell r="N43">
            <v>6.7836099721069336E-6</v>
          </cell>
          <cell r="O43">
            <v>7.2180175781250007E-13</v>
          </cell>
          <cell r="P43">
            <v>-3.3673796356201171E-7</v>
          </cell>
          <cell r="Q43">
            <v>1.4375042907714844E-8</v>
          </cell>
          <cell r="R43">
            <v>2.5994325642044047</v>
          </cell>
          <cell r="S43">
            <v>44.732039206717687</v>
          </cell>
          <cell r="T43">
            <v>251.16380236714329</v>
          </cell>
          <cell r="U43">
            <v>446.94101658315935</v>
          </cell>
          <cell r="V43">
            <v>728.62563438775169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126.02</v>
          </cell>
          <cell r="U44">
            <v>262.25799999999998</v>
          </cell>
          <cell r="V44">
            <v>557.06100000000004</v>
          </cell>
        </row>
        <row r="45">
          <cell r="J45">
            <v>0.65000000000000013</v>
          </cell>
          <cell r="K45">
            <v>0.65000000000000013</v>
          </cell>
          <cell r="L45">
            <v>0.65000000000000013</v>
          </cell>
          <cell r="M45">
            <v>0.65000000000000013</v>
          </cell>
          <cell r="N45">
            <v>0.65000000000000013</v>
          </cell>
          <cell r="O45">
            <v>0.67000000000000015</v>
          </cell>
          <cell r="P45">
            <v>0.68000000000000016</v>
          </cell>
          <cell r="Q45">
            <v>0.69000000000000006</v>
          </cell>
          <cell r="R45">
            <v>0.72000000000000008</v>
          </cell>
          <cell r="S45">
            <v>0.72499999999999998</v>
          </cell>
          <cell r="T45">
            <v>0.7400000000000001</v>
          </cell>
          <cell r="U45">
            <v>0.7400000000000001</v>
          </cell>
          <cell r="V45">
            <v>0.77000000000000013</v>
          </cell>
        </row>
        <row r="48">
          <cell r="J48">
            <v>2.1093599999999994E-5</v>
          </cell>
          <cell r="K48">
            <v>2.1117490909090909E-5</v>
          </cell>
          <cell r="L48">
            <v>2.0307054545454542E-5</v>
          </cell>
          <cell r="M48">
            <v>2.1765600000000004E-5</v>
          </cell>
          <cell r="N48">
            <v>2.165869090909091E-5</v>
          </cell>
          <cell r="O48">
            <v>2.1017890909090915E-5</v>
          </cell>
          <cell r="P48">
            <v>1.5238805701971256</v>
          </cell>
          <cell r="Q48">
            <v>161.90891778259208</v>
          </cell>
          <cell r="R48">
            <v>982.73895498249601</v>
          </cell>
          <cell r="S48">
            <v>2719.7687594795411</v>
          </cell>
          <cell r="T48">
            <v>3717.1746411744402</v>
          </cell>
          <cell r="U48">
            <v>4453.18732290769</v>
          </cell>
          <cell r="V48">
            <v>4727.8586391777499</v>
          </cell>
        </row>
        <row r="75">
          <cell r="J75">
            <v>1.8984239999999996E-5</v>
          </cell>
          <cell r="K75">
            <v>1.9005741818181821E-5</v>
          </cell>
          <cell r="L75">
            <v>1.8276349090909089E-5</v>
          </cell>
          <cell r="M75">
            <v>1.9589040000000004E-5</v>
          </cell>
          <cell r="N75">
            <v>1.9492821818181821E-5</v>
          </cell>
          <cell r="O75">
            <v>1.8916101818181822E-5</v>
          </cell>
          <cell r="P75">
            <v>1.9542857142857156E-5</v>
          </cell>
          <cell r="Q75">
            <v>2.0918918918918943E-5</v>
          </cell>
          <cell r="R75">
            <v>28.042604335169742</v>
          </cell>
          <cell r="S75">
            <v>188.13808901066079</v>
          </cell>
          <cell r="T75">
            <v>382.96885388921743</v>
          </cell>
          <cell r="U75">
            <v>509.00815151183224</v>
          </cell>
          <cell r="V75">
            <v>562.50455927051689</v>
          </cell>
        </row>
        <row r="76">
          <cell r="J76">
            <v>2.1093599999999998E-6</v>
          </cell>
          <cell r="K76">
            <v>2.1117490909090913E-6</v>
          </cell>
          <cell r="L76">
            <v>2.030705454545454E-6</v>
          </cell>
          <cell r="M76">
            <v>2.1765599999999998E-6</v>
          </cell>
          <cell r="N76">
            <v>2.165869090909091E-6</v>
          </cell>
          <cell r="O76">
            <v>2.1017890909090908E-6</v>
          </cell>
          <cell r="P76">
            <v>2.1600000000000013E-6</v>
          </cell>
          <cell r="Q76">
            <v>2.1891891891891918E-6</v>
          </cell>
          <cell r="R76">
            <v>4.6852158138509727</v>
          </cell>
          <cell r="S76">
            <v>26.51374971057993</v>
          </cell>
          <cell r="T76">
            <v>56.989105415699491</v>
          </cell>
          <cell r="U76">
            <v>85.013120902196988</v>
          </cell>
          <cell r="V76">
            <v>106.97872340425532</v>
          </cell>
        </row>
        <row r="77"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46.038479016518671</v>
          </cell>
          <cell r="S77">
            <v>316.05743356870096</v>
          </cell>
          <cell r="T77">
            <v>582.13364777735467</v>
          </cell>
          <cell r="U77">
            <v>804.02502023789725</v>
          </cell>
          <cell r="V77">
            <v>862.49999999999727</v>
          </cell>
        </row>
        <row r="78"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70.991499552182489</v>
          </cell>
          <cell r="S78">
            <v>506.67028598254268</v>
          </cell>
          <cell r="T78">
            <v>525.44601356577391</v>
          </cell>
          <cell r="U78">
            <v>582.30835087719299</v>
          </cell>
          <cell r="V78">
            <v>829.93360673076916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ichtseigenschaften"/>
      <sheetName val="Currency"/>
      <sheetName val="P1-Demand"/>
      <sheetName val="P2 Demand"/>
      <sheetName val="P3 Power"/>
      <sheetName val="P4 Power costs + invest."/>
      <sheetName val="P5 Heat"/>
      <sheetName val="P6 Heat Invest + Cap."/>
      <sheetName val="P7 Jobs "/>
      <sheetName val="P8 Transport"/>
      <sheetName val="P9 Primary + CO2 (2)"/>
      <sheetName val="P9 Primary + CO2"/>
      <sheetName val="P10 Power Invest +Fuel cost (1)"/>
      <sheetName val="P10 Invest + Fuel cost"/>
      <sheetName val="Fig. Energy intensity"/>
      <sheetName val="Overview costs + investments"/>
      <sheetName val="Fuel cost savings"/>
      <sheetName val="Capacity credits"/>
      <sheetName val="Compare MESAP-Excel"/>
      <sheetName val="Compare REF-ADV"/>
      <sheetName val="Compare REF-LDF"/>
      <sheetName val="Compare ADV-LDF"/>
      <sheetName val="Inv PP REF"/>
      <sheetName val="Inv CHP REF"/>
      <sheetName val="Inv Heat REF"/>
      <sheetName val="Inv PP ADV"/>
      <sheetName val="Inv CHP ADV"/>
      <sheetName val="Inv Heat ADV"/>
      <sheetName val="Inv PP LDF"/>
      <sheetName val="Inv CHP LDF"/>
      <sheetName val="Inv Heat LDF"/>
      <sheetName val="Electricity generation REF"/>
      <sheetName val="Electricity demand REF"/>
      <sheetName val="Installed capacity REF"/>
      <sheetName val="Costs Electricity REF"/>
      <sheetName val="Heat supply REF"/>
      <sheetName val="Primary energy demand REF"/>
      <sheetName val="Final energy demand REF"/>
      <sheetName val="Transport REF"/>
      <sheetName val="CO2-emissions REF"/>
      <sheetName val="Electricity generation ADV"/>
      <sheetName val="Electricity demand ADV"/>
      <sheetName val="Installed capacity ADV"/>
      <sheetName val="Costs Electricity ADV"/>
      <sheetName val="Primary energy demand ADV"/>
      <sheetName val="Heat supply ADV"/>
      <sheetName val="Final energy demand ADV"/>
      <sheetName val="Transport ADV"/>
      <sheetName val="CO2-emissions ADV"/>
      <sheetName val="Electricity generation LDF"/>
      <sheetName val="Electricity demand LDF"/>
      <sheetName val="Installed capacity LDF"/>
      <sheetName val="Costs Electricity LDF"/>
      <sheetName val="Heat supply LDF"/>
      <sheetName val="Primary energy demand LDF"/>
      <sheetName val="Final energy demand LDF"/>
      <sheetName val="Transport LDF"/>
      <sheetName val="CO2-emissions LDF"/>
      <sheetName val="heat costs input"/>
      <sheetName val="fuel costs"/>
      <sheetName val="technical lifetime"/>
      <sheetName val="electricity REF"/>
      <sheetName val="capacity REF"/>
      <sheetName val="heat REF"/>
      <sheetName val="trans REF"/>
      <sheetName val="final energy REF"/>
      <sheetName val="prim energy REF"/>
      <sheetName val="costs REF"/>
      <sheetName val="co2 REF"/>
      <sheetName val="electricity ADV"/>
      <sheetName val="capacity ADV"/>
      <sheetName val="heat ADV"/>
      <sheetName val="trans ADV"/>
      <sheetName val="final energy ADV"/>
      <sheetName val="prim energy ADV"/>
      <sheetName val="costs ADV"/>
      <sheetName val="co2 ADV"/>
      <sheetName val="electricity LDF"/>
      <sheetName val="capacity LDF"/>
      <sheetName val="heat LDF"/>
      <sheetName val="trans LDF"/>
      <sheetName val="final energy LDF"/>
      <sheetName val="prim energy LDF"/>
      <sheetName val="costs LDF"/>
      <sheetName val="co2 LDF"/>
      <sheetName val="Py REF"/>
      <sheetName val="Py ADV"/>
      <sheetName val="Py L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>
        <row r="3">
          <cell r="J3">
            <v>1098.1214986111104</v>
          </cell>
          <cell r="K3">
            <v>1100.482134600674</v>
          </cell>
          <cell r="L3">
            <v>967.10918876113556</v>
          </cell>
          <cell r="M3">
            <v>1003.9270896010672</v>
          </cell>
          <cell r="N3">
            <v>1034.7926250000005</v>
          </cell>
          <cell r="O3">
            <v>984.88964418477724</v>
          </cell>
          <cell r="P3">
            <v>1043.2333005555558</v>
          </cell>
          <cell r="Q3">
            <v>918.50000000000068</v>
          </cell>
          <cell r="R3">
            <v>788.43000000000109</v>
          </cell>
          <cell r="S3">
            <v>738.34999999999923</v>
          </cell>
          <cell r="T3">
            <v>750.30000000000018</v>
          </cell>
          <cell r="U3">
            <v>758.09999999999911</v>
          </cell>
          <cell r="V3">
            <v>839.6996482943556</v>
          </cell>
        </row>
        <row r="4">
          <cell r="J4">
            <v>1704.0803100000032</v>
          </cell>
          <cell r="K4">
            <v>1740.7392516293671</v>
          </cell>
          <cell r="L4">
            <v>1500.1430416340918</v>
          </cell>
          <cell r="M4">
            <v>1446.3688614752659</v>
          </cell>
          <cell r="N4">
            <v>1480.2105000000015</v>
          </cell>
          <cell r="O4">
            <v>1499.6829129955261</v>
          </cell>
          <cell r="P4">
            <v>1604.1094058000015</v>
          </cell>
          <cell r="Q4">
            <v>1634.3892481312701</v>
          </cell>
          <cell r="R4">
            <v>1646.7440593755509</v>
          </cell>
          <cell r="S4">
            <v>1649.404596778784</v>
          </cell>
          <cell r="T4">
            <v>1487.6330866355304</v>
          </cell>
          <cell r="U4">
            <v>1119.3126023215575</v>
          </cell>
          <cell r="V4">
            <v>925.86968510700365</v>
          </cell>
        </row>
        <row r="5">
          <cell r="J5">
            <v>143.71539000000007</v>
          </cell>
          <cell r="K5">
            <v>270.54201025323363</v>
          </cell>
          <cell r="L5">
            <v>262.05964028545867</v>
          </cell>
          <cell r="M5">
            <v>238.77508859268605</v>
          </cell>
          <cell r="N5">
            <v>244.23208000000022</v>
          </cell>
          <cell r="O5">
            <v>205.81542041110313</v>
          </cell>
          <cell r="P5">
            <v>209.45287420000037</v>
          </cell>
          <cell r="Q5">
            <v>308.33721986524637</v>
          </cell>
          <cell r="R5">
            <v>286.15075843593002</v>
          </cell>
          <cell r="S5">
            <v>277.06818143208932</v>
          </cell>
          <cell r="T5">
            <v>303.19760280195976</v>
          </cell>
          <cell r="U5">
            <v>322.04735038577394</v>
          </cell>
          <cell r="V5">
            <v>333.53552947239831</v>
          </cell>
        </row>
        <row r="6">
          <cell r="J6">
            <v>1723.2771008946452</v>
          </cell>
          <cell r="K6">
            <v>1632.6795912353334</v>
          </cell>
          <cell r="L6">
            <v>1396.3289916323204</v>
          </cell>
          <cell r="M6">
            <v>1486.5348466320079</v>
          </cell>
          <cell r="N6">
            <v>1178.4717734361632</v>
          </cell>
          <cell r="O6">
            <v>1183.6295904080635</v>
          </cell>
          <cell r="P6">
            <v>1188.6761809762465</v>
          </cell>
          <cell r="Q6">
            <v>475.92346764901646</v>
          </cell>
          <cell r="R6">
            <v>36.085878278941784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J7">
            <v>5374.1784799999969</v>
          </cell>
          <cell r="K7">
            <v>5634.0590852736032</v>
          </cell>
          <cell r="L7">
            <v>4933.4363653739329</v>
          </cell>
          <cell r="M7">
            <v>5756.3787060725435</v>
          </cell>
          <cell r="N7">
            <v>6195.2737700000007</v>
          </cell>
          <cell r="O7">
            <v>6189.3455623628324</v>
          </cell>
          <cell r="P7">
            <v>6910.4449242000046</v>
          </cell>
          <cell r="Q7">
            <v>5766.995279189493</v>
          </cell>
          <cell r="R7">
            <v>3475.997756540251</v>
          </cell>
          <cell r="S7">
            <v>1536.6168027747638</v>
          </cell>
          <cell r="T7">
            <v>597.03788879310127</v>
          </cell>
          <cell r="U7">
            <v>129.72689029697034</v>
          </cell>
          <cell r="V7">
            <v>0</v>
          </cell>
        </row>
        <row r="8"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J9">
            <v>4.5361500000000001</v>
          </cell>
          <cell r="K9">
            <v>4.9580500046408478</v>
          </cell>
          <cell r="L9">
            <v>4.4301400048256996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154.1916495443235</v>
          </cell>
          <cell r="R9">
            <v>377.47983925970573</v>
          </cell>
          <cell r="S9">
            <v>460.50873865050204</v>
          </cell>
          <cell r="T9">
            <v>491.5471046142859</v>
          </cell>
          <cell r="U9">
            <v>522.77400832183662</v>
          </cell>
          <cell r="V9">
            <v>572.17933724253453</v>
          </cell>
        </row>
        <row r="10">
          <cell r="J10">
            <v>1216.3012200000026</v>
          </cell>
          <cell r="K10">
            <v>1279.73098119786</v>
          </cell>
          <cell r="L10">
            <v>932.17020101539663</v>
          </cell>
          <cell r="M10">
            <v>1085.5076736021263</v>
          </cell>
          <cell r="N10">
            <v>782.33023999999943</v>
          </cell>
          <cell r="O10">
            <v>746.517211491117</v>
          </cell>
          <cell r="P10">
            <v>877.1371088000061</v>
          </cell>
          <cell r="Q10">
            <v>493.49293694344965</v>
          </cell>
          <cell r="R10">
            <v>1.3348537942637568E-12</v>
          </cell>
          <cell r="S10">
            <v>-1.2989833673890222E-12</v>
          </cell>
          <cell r="T10">
            <v>5.0184865958358173E-12</v>
          </cell>
          <cell r="U10">
            <v>-3.9174162896869455E-12</v>
          </cell>
          <cell r="V10">
            <v>-3.6090087890625E-12</v>
          </cell>
        </row>
        <row r="11">
          <cell r="J11">
            <v>146.68634999999989</v>
          </cell>
          <cell r="K11">
            <v>120.56271011284971</v>
          </cell>
          <cell r="L11">
            <v>151.54654016507817</v>
          </cell>
          <cell r="M11">
            <v>166.25096902013465</v>
          </cell>
          <cell r="N11">
            <v>212.16077000000061</v>
          </cell>
          <cell r="O11">
            <v>187.37492037426978</v>
          </cell>
          <cell r="P11">
            <v>130.00000000000023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J12">
            <v>119.79668750000008</v>
          </cell>
          <cell r="K12">
            <v>129.85528484376971</v>
          </cell>
          <cell r="L12">
            <v>117.28196401664262</v>
          </cell>
          <cell r="M12">
            <v>120.83333262115498</v>
          </cell>
          <cell r="N12">
            <v>130.00000000000017</v>
          </cell>
          <cell r="O12">
            <v>130.00000025966699</v>
          </cell>
          <cell r="P12">
            <v>131.66666666666666</v>
          </cell>
          <cell r="Q12">
            <v>269.71565586755702</v>
          </cell>
          <cell r="R12">
            <v>448.10270587482825</v>
          </cell>
          <cell r="S12">
            <v>620.774986470935</v>
          </cell>
          <cell r="T12">
            <v>682.89862829998003</v>
          </cell>
          <cell r="U12">
            <v>783.8560298126115</v>
          </cell>
          <cell r="V12">
            <v>851.96358682544906</v>
          </cell>
        </row>
        <row r="13">
          <cell r="J13">
            <v>0.16396000000000019</v>
          </cell>
          <cell r="K13">
            <v>0.21198000019841776</v>
          </cell>
          <cell r="L13">
            <v>0.18598000020258568</v>
          </cell>
          <cell r="M13">
            <v>0.21795999871536817</v>
          </cell>
          <cell r="N13">
            <v>0.33293000000000011</v>
          </cell>
          <cell r="O13">
            <v>0.46193000092267616</v>
          </cell>
          <cell r="P13">
            <v>5.3263005999999997</v>
          </cell>
          <cell r="Q13">
            <v>337.4466849401893</v>
          </cell>
          <cell r="R13">
            <v>622.5745976112903</v>
          </cell>
          <cell r="S13">
            <v>713.05995444033942</v>
          </cell>
          <cell r="T13">
            <v>788.52617795749325</v>
          </cell>
          <cell r="U13">
            <v>852.00912975496817</v>
          </cell>
          <cell r="V13">
            <v>888.95622267175759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362.16106178016247</v>
          </cell>
          <cell r="S14">
            <v>469.76994099260793</v>
          </cell>
          <cell r="T14">
            <v>1266.7212057250076</v>
          </cell>
          <cell r="U14">
            <v>1652.980684280657</v>
          </cell>
          <cell r="V14">
            <v>1711.8934993281846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16.869195502374879</v>
          </cell>
          <cell r="Q15">
            <v>21.342476748283801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J16">
            <v>311.78368910535505</v>
          </cell>
          <cell r="K16">
            <v>256.90082029289709</v>
          </cell>
          <cell r="L16">
            <v>239.06791988868378</v>
          </cell>
          <cell r="M16">
            <v>238.36995460652497</v>
          </cell>
          <cell r="N16">
            <v>189.85431656383915</v>
          </cell>
          <cell r="O16">
            <v>185.59870195616489</v>
          </cell>
          <cell r="P16">
            <v>151.82275952137394</v>
          </cell>
          <cell r="Q16">
            <v>56.266529609111821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J17">
            <v>7112.0980600000003</v>
          </cell>
          <cell r="K17">
            <v>7082.1824100000003</v>
          </cell>
          <cell r="L17">
            <v>5950.4484700000003</v>
          </cell>
          <cell r="M17">
            <v>6266.0964899999999</v>
          </cell>
          <cell r="N17">
            <v>5521.4538000000002</v>
          </cell>
          <cell r="O17">
            <v>5484.7100200000004</v>
          </cell>
          <cell r="P17">
            <v>5790.5721763682704</v>
          </cell>
          <cell r="Q17">
            <v>5254.9030006965104</v>
          </cell>
          <cell r="R17">
            <v>4763.7000619054297</v>
          </cell>
          <cell r="S17">
            <v>4199.5198270438996</v>
          </cell>
          <cell r="T17">
            <v>3640.0643069376601</v>
          </cell>
          <cell r="U17">
            <v>2927.2016402100198</v>
          </cell>
          <cell r="V17">
            <v>2318.6942395952801</v>
          </cell>
        </row>
        <row r="18">
          <cell r="J18">
            <v>624.17263000000003</v>
          </cell>
          <cell r="K18">
            <v>582.92749000000003</v>
          </cell>
          <cell r="L18">
            <v>613.50616000000002</v>
          </cell>
          <cell r="M18">
            <v>636.33447999999999</v>
          </cell>
          <cell r="N18">
            <v>743.92756999999995</v>
          </cell>
          <cell r="O18">
            <v>785.90413999999998</v>
          </cell>
          <cell r="P18">
            <v>946.58528744212697</v>
          </cell>
          <cell r="Q18">
            <v>1016.65179532338</v>
          </cell>
          <cell r="R18">
            <v>1190.7809405374301</v>
          </cell>
          <cell r="S18">
            <v>1385.50959940596</v>
          </cell>
          <cell r="T18">
            <v>1583.98070373566</v>
          </cell>
          <cell r="U18">
            <v>1928.26211490322</v>
          </cell>
          <cell r="V18">
            <v>2198.3632650208401</v>
          </cell>
        </row>
        <row r="19">
          <cell r="J19">
            <v>14.772080000000001</v>
          </cell>
          <cell r="K19">
            <v>14.03537</v>
          </cell>
          <cell r="L19">
            <v>9.6684000000000001</v>
          </cell>
          <cell r="M19">
            <v>10.00713</v>
          </cell>
          <cell r="N19">
            <v>17.156330000000001</v>
          </cell>
          <cell r="O19">
            <v>6.9171399999999998</v>
          </cell>
          <cell r="P19">
            <v>5.4348462877354597</v>
          </cell>
          <cell r="Q19">
            <v>5.0439999999999996</v>
          </cell>
          <cell r="R19">
            <v>4.9960000000000004</v>
          </cell>
          <cell r="S19">
            <v>4.9619999999999997</v>
          </cell>
          <cell r="T19">
            <v>2.4569999999999999</v>
          </cell>
          <cell r="U19">
            <v>2.4449999999999998</v>
          </cell>
          <cell r="V19">
            <v>0</v>
          </cell>
        </row>
        <row r="20">
          <cell r="J20">
            <v>3085.1323012986336</v>
          </cell>
          <cell r="K20">
            <v>3205.2616330479086</v>
          </cell>
          <cell r="L20">
            <v>3133.1452802892759</v>
          </cell>
          <cell r="M20">
            <v>3252.3729408290151</v>
          </cell>
          <cell r="N20">
            <v>3198.8598146258241</v>
          </cell>
          <cell r="O20">
            <v>3303.1191599798062</v>
          </cell>
          <cell r="P20">
            <v>3463.862782481187</v>
          </cell>
          <cell r="Q20">
            <v>3132.5315999999866</v>
          </cell>
          <cell r="R20">
            <v>2392.9131999999991</v>
          </cell>
          <cell r="S20">
            <v>2012.8775000000007</v>
          </cell>
          <cell r="T20">
            <v>1994.908800000002</v>
          </cell>
          <cell r="U20">
            <v>2074.5005999999994</v>
          </cell>
          <cell r="V20">
            <v>2106.532999999999</v>
          </cell>
        </row>
        <row r="21">
          <cell r="J21">
            <v>976.41235075426937</v>
          </cell>
          <cell r="K21">
            <v>920.34011218296962</v>
          </cell>
          <cell r="L21">
            <v>919.59226219624259</v>
          </cell>
          <cell r="M21">
            <v>1059.0594216788913</v>
          </cell>
          <cell r="N21">
            <v>951.80499917346935</v>
          </cell>
          <cell r="O21">
            <v>940.72334152107783</v>
          </cell>
          <cell r="P21">
            <v>940.52886599314741</v>
          </cell>
          <cell r="Q21">
            <v>1146.6078437876388</v>
          </cell>
          <cell r="R21">
            <v>1209.9342224835864</v>
          </cell>
          <cell r="S21">
            <v>1208.6123989710891</v>
          </cell>
          <cell r="T21">
            <v>999.21103547860901</v>
          </cell>
          <cell r="U21">
            <v>789.77421072107961</v>
          </cell>
          <cell r="V21">
            <v>447.69047453796952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J23">
            <v>31.284980024167304</v>
          </cell>
          <cell r="K23">
            <v>67.152130159279181</v>
          </cell>
          <cell r="L23">
            <v>61.231240146237305</v>
          </cell>
          <cell r="M23">
            <v>58.457740092671081</v>
          </cell>
          <cell r="N23">
            <v>58.386769949297999</v>
          </cell>
          <cell r="O23">
            <v>49.255570079642489</v>
          </cell>
          <cell r="P23">
            <v>46.036776800000048</v>
          </cell>
          <cell r="Q23">
            <v>473.15333498391237</v>
          </cell>
          <cell r="R23">
            <v>886.30031210840639</v>
          </cell>
          <cell r="S23">
            <v>1129.8218976607088</v>
          </cell>
          <cell r="T23">
            <v>1194.3447984772286</v>
          </cell>
          <cell r="U23">
            <v>1239.4831668913964</v>
          </cell>
          <cell r="V23">
            <v>1354.0392965282097</v>
          </cell>
        </row>
        <row r="24">
          <cell r="J24">
            <v>2970.2233877757662</v>
          </cell>
          <cell r="K24">
            <v>2712.186914921856</v>
          </cell>
          <cell r="L24">
            <v>2544.4344463307684</v>
          </cell>
          <cell r="M24">
            <v>2593.713202349315</v>
          </cell>
          <cell r="N24">
            <v>2447.3939794741741</v>
          </cell>
          <cell r="O24">
            <v>2392.3849818168901</v>
          </cell>
          <cell r="P24">
            <v>2283.67259730354</v>
          </cell>
          <cell r="Q24">
            <v>761.70921540777545</v>
          </cell>
          <cell r="R24">
            <v>86.71036577540103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J25">
            <v>8766.4447667719905</v>
          </cell>
          <cell r="K25">
            <v>8768.3208007977119</v>
          </cell>
          <cell r="L25">
            <v>8893.1718512393836</v>
          </cell>
          <cell r="M25">
            <v>8735.7815838485476</v>
          </cell>
          <cell r="N25">
            <v>7905.7224631348081</v>
          </cell>
          <cell r="O25">
            <v>8831.5268242799048</v>
          </cell>
          <cell r="P25">
            <v>8903.1444460330276</v>
          </cell>
          <cell r="Q25">
            <v>6133.2891156632631</v>
          </cell>
          <cell r="R25">
            <v>2813.9762600465865</v>
          </cell>
          <cell r="S25">
            <v>879.78801588070019</v>
          </cell>
          <cell r="T25">
            <v>192.10617983523491</v>
          </cell>
          <cell r="U25">
            <v>11.604552335106213</v>
          </cell>
          <cell r="V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J27">
            <v>31.118010024038355</v>
          </cell>
          <cell r="K27">
            <v>38.396640091073571</v>
          </cell>
          <cell r="L27">
            <v>4.7470800113373528</v>
          </cell>
          <cell r="M27">
            <v>10.749940017041535</v>
          </cell>
          <cell r="N27">
            <v>9.7721199915140673</v>
          </cell>
          <cell r="O27">
            <v>11.277820018235353</v>
          </cell>
          <cell r="P27">
            <v>11.727819999995896</v>
          </cell>
          <cell r="Q27">
            <v>510.75164013741409</v>
          </cell>
          <cell r="R27">
            <v>1023.7621845796089</v>
          </cell>
          <cell r="S27">
            <v>1510.5651034479424</v>
          </cell>
          <cell r="T27">
            <v>1793.3380445119549</v>
          </cell>
          <cell r="U27">
            <v>1983.918126250745</v>
          </cell>
          <cell r="V27">
            <v>2187.0257999383211</v>
          </cell>
        </row>
        <row r="28">
          <cell r="J28">
            <v>92.266060071274879</v>
          </cell>
          <cell r="K28">
            <v>67.660650160488913</v>
          </cell>
          <cell r="L28">
            <v>65.222260155758903</v>
          </cell>
          <cell r="M28">
            <v>60.873020096493747</v>
          </cell>
          <cell r="N28">
            <v>37.598139967354783</v>
          </cell>
          <cell r="O28">
            <v>27.167220043933142</v>
          </cell>
          <cell r="P28">
            <v>57.003664348890091</v>
          </cell>
          <cell r="Q28">
            <v>2.4060058593750003E-12</v>
          </cell>
          <cell r="R28">
            <v>1.5002154181985295E-11</v>
          </cell>
          <cell r="S28">
            <v>-1.0756261488970589E-11</v>
          </cell>
          <cell r="T28">
            <v>-3.9628331801470593E-12</v>
          </cell>
          <cell r="U28">
            <v>-3.9628331801470593E-12</v>
          </cell>
          <cell r="V28">
            <v>7.3595473345588238E-12</v>
          </cell>
        </row>
        <row r="29">
          <cell r="J29">
            <v>22.380320017288547</v>
          </cell>
          <cell r="K29">
            <v>14.142470033544742</v>
          </cell>
          <cell r="L29">
            <v>11.573730027641306</v>
          </cell>
          <cell r="M29">
            <v>11.878630018830803</v>
          </cell>
          <cell r="N29">
            <v>11.015129990434652</v>
          </cell>
          <cell r="O29">
            <v>10.629490017187079</v>
          </cell>
          <cell r="P29">
            <v>9.1999999999999957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J30">
            <v>116.82194592357712</v>
          </cell>
          <cell r="K30">
            <v>120.33286695208596</v>
          </cell>
          <cell r="L30">
            <v>111.49265026627543</v>
          </cell>
          <cell r="M30">
            <v>108.9239841709781</v>
          </cell>
          <cell r="N30">
            <v>108.79445759640609</v>
          </cell>
          <cell r="O30">
            <v>108.99390946463613</v>
          </cell>
          <cell r="P30">
            <v>110.33183946226426</v>
          </cell>
          <cell r="Q30">
            <v>315.38869512424077</v>
          </cell>
          <cell r="R30">
            <v>447.29311096578328</v>
          </cell>
          <cell r="S30">
            <v>511.82216846564859</v>
          </cell>
          <cell r="T30">
            <v>540.33821368896213</v>
          </cell>
          <cell r="U30">
            <v>559.43049139062543</v>
          </cell>
          <cell r="V30">
            <v>578.98748368022393</v>
          </cell>
        </row>
        <row r="31">
          <cell r="J31">
            <v>55.015430042498814</v>
          </cell>
          <cell r="K31">
            <v>59.808520141860804</v>
          </cell>
          <cell r="L31">
            <v>61.374180146578716</v>
          </cell>
          <cell r="M31">
            <v>85.646520135772633</v>
          </cell>
          <cell r="N31">
            <v>93.960959918405976</v>
          </cell>
          <cell r="O31">
            <v>106.20459017172476</v>
          </cell>
          <cell r="P31">
            <v>151.98998479968151</v>
          </cell>
          <cell r="Q31">
            <v>786.72475878350747</v>
          </cell>
          <cell r="R31">
            <v>1273.1615426456185</v>
          </cell>
          <cell r="S31">
            <v>1618.291221081545</v>
          </cell>
          <cell r="T31">
            <v>1688.1479629333853</v>
          </cell>
          <cell r="U31">
            <v>1721.9288514069347</v>
          </cell>
          <cell r="V31">
            <v>1776.9963337444635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259.41118247856639</v>
          </cell>
          <cell r="S32">
            <v>226.14856609195945</v>
          </cell>
          <cell r="T32">
            <v>311.72560598681326</v>
          </cell>
          <cell r="U32">
            <v>284.6801566347458</v>
          </cell>
          <cell r="V32">
            <v>208.8114921226863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56.768895120313694</v>
          </cell>
          <cell r="Q33">
            <v>39.093749999999901</v>
          </cell>
          <cell r="R33">
            <v>20.432404624314859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J34">
            <v>624.01860451869868</v>
          </cell>
          <cell r="K34">
            <v>590.50644151122685</v>
          </cell>
          <cell r="L34">
            <v>507.4381497460551</v>
          </cell>
          <cell r="M34">
            <v>501.5489917624169</v>
          </cell>
          <cell r="N34">
            <v>581.58176840054978</v>
          </cell>
          <cell r="O34">
            <v>573.56451205141434</v>
          </cell>
          <cell r="P34">
            <v>510.92005608282363</v>
          </cell>
          <cell r="Q34">
            <v>273.65624999999915</v>
          </cell>
          <cell r="R34">
            <v>115.78362620445081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J35">
            <v>345.06922695579698</v>
          </cell>
          <cell r="K35">
            <v>631.21486592379017</v>
          </cell>
          <cell r="L35">
            <v>965.00379925501693</v>
          </cell>
          <cell r="M35">
            <v>1061.8099897229031</v>
          </cell>
          <cell r="N35">
            <v>1374.6076145250454</v>
          </cell>
          <cell r="O35">
            <v>1451.0966499999931</v>
          </cell>
          <cell r="P35">
            <v>1793.8927760606989</v>
          </cell>
          <cell r="Q35">
            <v>5595.6987024113905</v>
          </cell>
          <cell r="R35">
            <v>5904.0106756548239</v>
          </cell>
          <cell r="S35">
            <v>4355.1231514220435</v>
          </cell>
          <cell r="T35">
            <v>3187.0396418219775</v>
          </cell>
          <cell r="U35">
            <v>2266.5069407653405</v>
          </cell>
          <cell r="V35">
            <v>1784.2665659761001</v>
          </cell>
        </row>
        <row r="36">
          <cell r="J36">
            <v>11.566080555555555</v>
          </cell>
          <cell r="K36">
            <v>12.040166666666707</v>
          </cell>
          <cell r="L36">
            <v>11.613088888888891</v>
          </cell>
          <cell r="M36">
            <v>11.738113888888858</v>
          </cell>
          <cell r="N36">
            <v>12.327216666666674</v>
          </cell>
          <cell r="O36">
            <v>15.165727777777715</v>
          </cell>
          <cell r="P36">
            <v>23.371388661435201</v>
          </cell>
          <cell r="Q36">
            <v>301.62457920136319</v>
          </cell>
          <cell r="R36">
            <v>769.56908710874529</v>
          </cell>
          <cell r="S36">
            <v>1031.0500650610129</v>
          </cell>
          <cell r="T36">
            <v>1072.5511227301233</v>
          </cell>
          <cell r="U36">
            <v>1056.2984336564443</v>
          </cell>
          <cell r="V36">
            <v>1031.3189641868505</v>
          </cell>
        </row>
        <row r="37">
          <cell r="J37">
            <v>281.60265718397318</v>
          </cell>
          <cell r="K37">
            <v>275.70940724290659</v>
          </cell>
          <cell r="L37">
            <v>300.70596699293975</v>
          </cell>
          <cell r="M37">
            <v>261.35839738641596</v>
          </cell>
          <cell r="N37">
            <v>564.13164435868316</v>
          </cell>
          <cell r="O37">
            <v>460.84728999999703</v>
          </cell>
          <cell r="P37">
            <v>466.1435206028018</v>
          </cell>
          <cell r="Q37">
            <v>426.51178304150454</v>
          </cell>
          <cell r="R37">
            <v>354.36219802414678</v>
          </cell>
          <cell r="S37">
            <v>292.79288302638315</v>
          </cell>
          <cell r="T37">
            <v>0</v>
          </cell>
          <cell r="U37">
            <v>0</v>
          </cell>
          <cell r="V37">
            <v>0</v>
          </cell>
        </row>
        <row r="38">
          <cell r="J38">
            <v>773.86839999999859</v>
          </cell>
          <cell r="K38">
            <v>782.54746000000296</v>
          </cell>
          <cell r="L38">
            <v>725.8225599999987</v>
          </cell>
          <cell r="M38">
            <v>786.60857000000158</v>
          </cell>
          <cell r="N38">
            <v>844.40379999999948</v>
          </cell>
          <cell r="O38">
            <v>843.47053999999662</v>
          </cell>
          <cell r="P38">
            <v>870.38023385650501</v>
          </cell>
          <cell r="Q38">
            <v>716.70830247654999</v>
          </cell>
          <cell r="R38">
            <v>433.22885752240899</v>
          </cell>
          <cell r="S38">
            <v>66.784587073875272</v>
          </cell>
          <cell r="T38">
            <v>42.115120096428527</v>
          </cell>
          <cell r="U38">
            <v>20.099574694530276</v>
          </cell>
          <cell r="V38">
            <v>0.32000821389990358</v>
          </cell>
        </row>
        <row r="39">
          <cell r="J39">
            <v>28774.391335860204</v>
          </cell>
          <cell r="K39">
            <v>29069.110846833395</v>
          </cell>
          <cell r="L39">
            <v>26504.697493752028</v>
          </cell>
          <cell r="M39">
            <v>27354.683912890683</v>
          </cell>
          <cell r="N39">
            <v>27259.798631116271</v>
          </cell>
          <cell r="O39">
            <v>28233.827829999915</v>
          </cell>
          <cell r="P39">
            <v>27522.231577310282</v>
          </cell>
          <cell r="Q39">
            <v>14677.485089915777</v>
          </cell>
          <cell r="R39">
            <v>5069.3272122799699</v>
          </cell>
          <cell r="S39">
            <v>1182.5743580229084</v>
          </cell>
          <cell r="T39">
            <v>330.52333936250193</v>
          </cell>
          <cell r="U39">
            <v>100.34264199026433</v>
          </cell>
          <cell r="V39">
            <v>5.1127624511718755E-13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0.37605574043429502</v>
          </cell>
          <cell r="Q40">
            <v>207.89992021103632</v>
          </cell>
          <cell r="R40">
            <v>940.90400174622562</v>
          </cell>
          <cell r="S40">
            <v>1720.8342701598137</v>
          </cell>
          <cell r="T40">
            <v>1986.2835876358877</v>
          </cell>
          <cell r="U40">
            <v>2044.414832566664</v>
          </cell>
          <cell r="V40">
            <v>2017.6142185956569</v>
          </cell>
        </row>
        <row r="41">
          <cell r="J41">
            <v>0.49395095999999999</v>
          </cell>
          <cell r="K41">
            <v>0.51432732000000003</v>
          </cell>
          <cell r="L41">
            <v>0.49163760000000001</v>
          </cell>
          <cell r="M41">
            <v>0.52670412</v>
          </cell>
          <cell r="N41">
            <v>0.55431503999999998</v>
          </cell>
          <cell r="O41">
            <v>0.62367552000000004</v>
          </cell>
          <cell r="P41">
            <v>84.022016849520895</v>
          </cell>
          <cell r="Q41">
            <v>356.52269415175476</v>
          </cell>
          <cell r="R41">
            <v>521.40963020404945</v>
          </cell>
          <cell r="S41">
            <v>678.61152362201597</v>
          </cell>
          <cell r="T41">
            <v>716.5648533704948</v>
          </cell>
          <cell r="U41">
            <v>754.451989917486</v>
          </cell>
          <cell r="V41">
            <v>765.18173819001083</v>
          </cell>
        </row>
        <row r="42">
          <cell r="J42">
            <v>5.4883440000000012E-2</v>
          </cell>
          <cell r="K42">
            <v>5.7147479999999994E-2</v>
          </cell>
          <cell r="L42">
            <v>5.4626399999999985E-2</v>
          </cell>
          <cell r="M42">
            <v>5.8522680000000001E-2</v>
          </cell>
          <cell r="N42">
            <v>6.1590559999999996E-2</v>
          </cell>
          <cell r="O42">
            <v>6.9297280000000003E-2</v>
          </cell>
          <cell r="P42">
            <v>11.55468894133775</v>
          </cell>
          <cell r="Q42">
            <v>83.490358701026778</v>
          </cell>
          <cell r="R42">
            <v>134.54908074420771</v>
          </cell>
          <cell r="S42">
            <v>196.74495821739251</v>
          </cell>
          <cell r="T42">
            <v>261.68788725948053</v>
          </cell>
          <cell r="U42">
            <v>309.008736325624</v>
          </cell>
          <cell r="V42">
            <v>336.11511241174907</v>
          </cell>
        </row>
        <row r="43">
          <cell r="J43">
            <v>3.695579700924683E-5</v>
          </cell>
          <cell r="K43">
            <v>3.5923790179138187E-5</v>
          </cell>
          <cell r="L43">
            <v>2.9255016941894533E-5</v>
          </cell>
          <cell r="M43">
            <v>2.9722903036743166E-5</v>
          </cell>
          <cell r="N43">
            <v>3.4525045319458011E-5</v>
          </cell>
          <cell r="O43">
            <v>-6.7368164062500005E-12</v>
          </cell>
          <cell r="P43">
            <v>-9.6240234374999996E-13</v>
          </cell>
          <cell r="Q43">
            <v>-9.6240234375000012E-12</v>
          </cell>
          <cell r="R43">
            <v>213.34873242581014</v>
          </cell>
          <cell r="S43">
            <v>568.07922138563606</v>
          </cell>
          <cell r="T43">
            <v>798.40082036521085</v>
          </cell>
          <cell r="U43">
            <v>924.32279831083167</v>
          </cell>
          <cell r="V43">
            <v>976.67200292750113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213.348732425816</v>
          </cell>
          <cell r="S44">
            <v>568.079221385643</v>
          </cell>
          <cell r="T44">
            <v>798.400820365203</v>
          </cell>
          <cell r="U44">
            <v>924.32279831083099</v>
          </cell>
          <cell r="V44">
            <v>976.67200292751102</v>
          </cell>
        </row>
        <row r="45">
          <cell r="J45">
            <v>0.65000000000000013</v>
          </cell>
          <cell r="K45">
            <v>0.65000000000000013</v>
          </cell>
          <cell r="L45">
            <v>0.65000000000000013</v>
          </cell>
          <cell r="M45">
            <v>0.65000000000000013</v>
          </cell>
          <cell r="N45">
            <v>0.65000000000000013</v>
          </cell>
          <cell r="O45">
            <v>0.65000000000000013</v>
          </cell>
          <cell r="P45">
            <v>0.68000000000000016</v>
          </cell>
          <cell r="Q45">
            <v>0.68000000000000016</v>
          </cell>
          <cell r="R45">
            <v>0.71000000000000008</v>
          </cell>
          <cell r="S45">
            <v>0.71000000000000008</v>
          </cell>
          <cell r="T45">
            <v>0.73000000000000009</v>
          </cell>
          <cell r="U45">
            <v>0.73000000000000009</v>
          </cell>
          <cell r="V45">
            <v>0.75000000000000011</v>
          </cell>
        </row>
        <row r="48">
          <cell r="J48">
            <v>1.1677327659574469E-5</v>
          </cell>
          <cell r="K48">
            <v>1.2159038297872342E-5</v>
          </cell>
          <cell r="L48">
            <v>1.1622638297872343E-5</v>
          </cell>
          <cell r="M48">
            <v>1.245163404255319E-5</v>
          </cell>
          <cell r="N48">
            <v>1.2617157446808512E-5</v>
          </cell>
          <cell r="O48">
            <v>1.3260025531914892E-5</v>
          </cell>
          <cell r="P48">
            <v>0.37726040000876315</v>
          </cell>
          <cell r="Q48">
            <v>333.09848361529146</v>
          </cell>
          <cell r="R48">
            <v>2381.6023259941408</v>
          </cell>
          <cell r="S48">
            <v>3584.1729253927979</v>
          </cell>
          <cell r="T48">
            <v>6187.749777856151</v>
          </cell>
          <cell r="U48">
            <v>7009.7388900501164</v>
          </cell>
          <cell r="V48">
            <v>6961.7294611730631</v>
          </cell>
        </row>
        <row r="75">
          <cell r="J75">
            <v>1.0509594893617022E-5</v>
          </cell>
          <cell r="K75">
            <v>1.0943134468085108E-5</v>
          </cell>
          <cell r="L75">
            <v>1.0460374468085109E-5</v>
          </cell>
          <cell r="M75">
            <v>1.1206470638297872E-5</v>
          </cell>
          <cell r="N75">
            <v>1.1355441702127662E-5</v>
          </cell>
          <cell r="O75">
            <v>1.1934022978723402E-5</v>
          </cell>
          <cell r="P75">
            <v>1.192612978723409E-3</v>
          </cell>
          <cell r="Q75">
            <v>118.72493617021254</v>
          </cell>
          <cell r="R75">
            <v>293.83816606116136</v>
          </cell>
          <cell r="S75">
            <v>467.31050966595865</v>
          </cell>
          <cell r="T75">
            <v>801.49115988422318</v>
          </cell>
          <cell r="U75">
            <v>877.84907619614694</v>
          </cell>
          <cell r="V75">
            <v>793.59314093707258</v>
          </cell>
        </row>
        <row r="76">
          <cell r="J76">
            <v>1.1677327659574467E-6</v>
          </cell>
          <cell r="K76">
            <v>1.2159038297872342E-6</v>
          </cell>
          <cell r="L76">
            <v>1.1622638297872342E-6</v>
          </cell>
          <cell r="M76">
            <v>1.2451634042553192E-6</v>
          </cell>
          <cell r="N76">
            <v>1.2617157446808511E-6</v>
          </cell>
          <cell r="O76">
            <v>1.3260025531914893E-6</v>
          </cell>
          <cell r="P76">
            <v>1.2046595744680798E-5</v>
          </cell>
          <cell r="Q76">
            <v>6.4736272340425627</v>
          </cell>
          <cell r="R76">
            <v>35.755573447775561</v>
          </cell>
          <cell r="S76">
            <v>92.605278220502797</v>
          </cell>
          <cell r="T76">
            <v>269.53075288201137</v>
          </cell>
          <cell r="U76">
            <v>354.75631015473817</v>
          </cell>
          <cell r="V76">
            <v>357.75880851063846</v>
          </cell>
        </row>
        <row r="77"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110.85029100653853</v>
          </cell>
          <cell r="S77">
            <v>240.14242217485682</v>
          </cell>
          <cell r="T77">
            <v>663.98868031061875</v>
          </cell>
          <cell r="U77">
            <v>792.10580710882357</v>
          </cell>
          <cell r="V77">
            <v>692.59549173113203</v>
          </cell>
        </row>
        <row r="78"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378.68204947371134</v>
          </cell>
          <cell r="S78">
            <v>367.36193808709805</v>
          </cell>
          <cell r="T78">
            <v>888.00878543158922</v>
          </cell>
          <cell r="U78">
            <v>1002.9520231083403</v>
          </cell>
          <cell r="V78">
            <v>1179.4628099476924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ichtseigenschaften"/>
      <sheetName val="Currency"/>
      <sheetName val="P1-Demand"/>
      <sheetName val="P2 Demand"/>
      <sheetName val="P3 Power"/>
      <sheetName val="P4 Power costs + invest."/>
      <sheetName val="P5 Heat"/>
      <sheetName val="P6 Heat Invest + Cap."/>
      <sheetName val="P7 Jobs "/>
      <sheetName val="P8 Transport"/>
      <sheetName val="P9 Primary + CO2 (2)"/>
      <sheetName val="P9 Primary + CO2"/>
      <sheetName val="P10 Power Invest +Fuel cost (1)"/>
      <sheetName val="P10 Invest + Fuel cost"/>
      <sheetName val="Fig. Energy intensity"/>
      <sheetName val="Overview costs + investments"/>
      <sheetName val="Fuel cost savings"/>
      <sheetName val="Capacity credits"/>
      <sheetName val="Compare MESAP-Excel"/>
      <sheetName val="Compare REF-ADV"/>
      <sheetName val="Compare REF-LDF"/>
      <sheetName val="Compare ADV-LDF"/>
      <sheetName val="Inv PP REF"/>
      <sheetName val="Inv CHP REF"/>
      <sheetName val="Inv Heat REF"/>
      <sheetName val="Inv PP ADV"/>
      <sheetName val="Inv CHP ADV"/>
      <sheetName val="Inv Heat ADV"/>
      <sheetName val="Inv PP LDF"/>
      <sheetName val="Inv CHP LDF"/>
      <sheetName val="Inv Heat LDF"/>
      <sheetName val="Electricity generation REF"/>
      <sheetName val="Electricity demand REF"/>
      <sheetName val="Installed capacity REF"/>
      <sheetName val="Costs Electricity REF"/>
      <sheetName val="Heat supply REF"/>
      <sheetName val="Primary energy demand REF"/>
      <sheetName val="Final energy demand REF"/>
      <sheetName val="Transport REF"/>
      <sheetName val="CO2-emissions REF"/>
      <sheetName val="Electricity generation ADV"/>
      <sheetName val="Electricity demand ADV"/>
      <sheetName val="Installed capacity ADV"/>
      <sheetName val="Costs Electricity ADV"/>
      <sheetName val="Primary energy demand ADV"/>
      <sheetName val="Heat supply ADV"/>
      <sheetName val="Final energy demand ADV"/>
      <sheetName val="Transport ADV"/>
      <sheetName val="CO2-emissions ADV"/>
      <sheetName val="Electricity generation LDF"/>
      <sheetName val="Electricity demand LDF"/>
      <sheetName val="Installed capacity LDF"/>
      <sheetName val="Costs Electricity LDF"/>
      <sheetName val="Heat supply LDF"/>
      <sheetName val="Primary energy demand LDF"/>
      <sheetName val="Final energy demand LDF"/>
      <sheetName val="Transport LDF"/>
      <sheetName val="CO2-emissions LDF"/>
      <sheetName val="heat costs input"/>
      <sheetName val="fuel costs"/>
      <sheetName val="technical lifetime"/>
      <sheetName val="electricity REF"/>
      <sheetName val="capacity REF"/>
      <sheetName val="heat REF"/>
      <sheetName val="trans REF"/>
      <sheetName val="final energy REF"/>
      <sheetName val="prim energy REF"/>
      <sheetName val="costs REF"/>
      <sheetName val="co2 REF"/>
      <sheetName val="electricity ADV"/>
      <sheetName val="capacity ADV"/>
      <sheetName val="heat ADV"/>
      <sheetName val="trans ADV"/>
      <sheetName val="final energy ADV"/>
      <sheetName val="prim energy ADV"/>
      <sheetName val="costs ADV"/>
      <sheetName val="co2 ADV"/>
      <sheetName val="electricity LDF"/>
      <sheetName val="capacity LDF"/>
      <sheetName val="heat LDF"/>
      <sheetName val="trans LDF"/>
      <sheetName val="final energy LDF"/>
      <sheetName val="prim energy LDF"/>
      <sheetName val="costs LDF"/>
      <sheetName val="co2 LDF"/>
      <sheetName val="Py REF"/>
      <sheetName val="Py ADV"/>
      <sheetName val="Py L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>
        <row r="3">
          <cell r="J3">
            <v>237.64214224238563</v>
          </cell>
          <cell r="K3">
            <v>258.70442076213862</v>
          </cell>
          <cell r="L3">
            <v>250.98638999980597</v>
          </cell>
          <cell r="M3">
            <v>230.36697348721478</v>
          </cell>
          <cell r="N3">
            <v>283.82211564209126</v>
          </cell>
          <cell r="O3">
            <v>276.3602482943096</v>
          </cell>
          <cell r="P3">
            <v>338.77753231151434</v>
          </cell>
          <cell r="Q3">
            <v>363.66705531632329</v>
          </cell>
          <cell r="R3">
            <v>395.235551148463</v>
          </cell>
          <cell r="S3">
            <v>433.77790180261502</v>
          </cell>
          <cell r="T3">
            <v>480.63691875001751</v>
          </cell>
          <cell r="U3">
            <v>514.20773199848861</v>
          </cell>
          <cell r="V3">
            <v>554.34165451034301</v>
          </cell>
        </row>
        <row r="4">
          <cell r="J4">
            <v>1503.3264136496966</v>
          </cell>
          <cell r="K4">
            <v>1719.3179275893046</v>
          </cell>
          <cell r="L4">
            <v>1679.1142941333842</v>
          </cell>
          <cell r="M4">
            <v>1726.6726538950199</v>
          </cell>
          <cell r="N4">
            <v>1832.2628331220994</v>
          </cell>
          <cell r="O4">
            <v>1784.4463659811081</v>
          </cell>
          <cell r="P4">
            <v>2056.5980891231957</v>
          </cell>
          <cell r="Q4">
            <v>2494.3159561862212</v>
          </cell>
          <cell r="R4">
            <v>2621.4604309654037</v>
          </cell>
          <cell r="S4">
            <v>2585.0209206732279</v>
          </cell>
          <cell r="T4">
            <v>2021.7044844616628</v>
          </cell>
          <cell r="U4">
            <v>1402.645526298646</v>
          </cell>
          <cell r="V4">
            <v>951.76457989779453</v>
          </cell>
        </row>
        <row r="5">
          <cell r="J5">
            <v>0.39999999831033434</v>
          </cell>
          <cell r="K5">
            <v>0.65999985320282972</v>
          </cell>
          <cell r="L5">
            <v>1.9200004163720448</v>
          </cell>
          <cell r="M5">
            <v>0.999999799553836</v>
          </cell>
          <cell r="N5">
            <v>1.4200002736689699</v>
          </cell>
          <cell r="O5">
            <v>1.3500002768783672</v>
          </cell>
          <cell r="P5">
            <v>9.8716708277913394</v>
          </cell>
          <cell r="Q5">
            <v>23.630361690185254</v>
          </cell>
          <cell r="R5">
            <v>48.505641197961822</v>
          </cell>
          <cell r="S5">
            <v>71.088516177528831</v>
          </cell>
          <cell r="T5">
            <v>76.045273589397766</v>
          </cell>
          <cell r="U5">
            <v>86.380600083955144</v>
          </cell>
          <cell r="V5">
            <v>86.43051320152945</v>
          </cell>
        </row>
        <row r="6">
          <cell r="J6">
            <v>1295.6271030344506</v>
          </cell>
          <cell r="K6">
            <v>1366.0548172608173</v>
          </cell>
          <cell r="L6">
            <v>1401.3088083005359</v>
          </cell>
          <cell r="M6">
            <v>1445.535489159241</v>
          </cell>
          <cell r="N6">
            <v>1586.0385686705663</v>
          </cell>
          <cell r="O6">
            <v>1368.0495944014326</v>
          </cell>
          <cell r="P6">
            <v>1092.8048886853881</v>
          </cell>
          <cell r="Q6">
            <v>577.05400952833338</v>
          </cell>
          <cell r="R6">
            <v>117.58943320718019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J7">
            <v>1262.0369346689442</v>
          </cell>
          <cell r="K7">
            <v>1150.7318840542123</v>
          </cell>
          <cell r="L7">
            <v>1332.9972290743021</v>
          </cell>
          <cell r="M7">
            <v>1468.2397056969212</v>
          </cell>
          <cell r="N7">
            <v>1417.672313220316</v>
          </cell>
          <cell r="O7">
            <v>1348.3742765448844</v>
          </cell>
          <cell r="P7">
            <v>1678.0683118754328</v>
          </cell>
          <cell r="Q7">
            <v>1465.0281644890972</v>
          </cell>
          <cell r="R7">
            <v>1295.8481197430744</v>
          </cell>
          <cell r="S7">
            <v>627.36693813594115</v>
          </cell>
          <cell r="T7">
            <v>193.64724621695379</v>
          </cell>
          <cell r="U7">
            <v>0</v>
          </cell>
          <cell r="V7">
            <v>0</v>
          </cell>
        </row>
        <row r="8"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34.184621465893414</v>
          </cell>
          <cell r="Q9">
            <v>72.702801555015995</v>
          </cell>
          <cell r="R9">
            <v>121.0127555814242</v>
          </cell>
          <cell r="S9">
            <v>213.48521126552316</v>
          </cell>
          <cell r="T9">
            <v>292.39521195531785</v>
          </cell>
          <cell r="U9">
            <v>368.67590897732293</v>
          </cell>
          <cell r="V9">
            <v>518.58307920917673</v>
          </cell>
        </row>
        <row r="10">
          <cell r="J10">
            <v>270.33861885804299</v>
          </cell>
          <cell r="K10">
            <v>281.94206729044231</v>
          </cell>
          <cell r="L10">
            <v>239.70288198206629</v>
          </cell>
          <cell r="M10">
            <v>308.93293807556535</v>
          </cell>
          <cell r="N10">
            <v>344.59793641249593</v>
          </cell>
          <cell r="O10">
            <v>367.18607530804576</v>
          </cell>
          <cell r="P10">
            <v>413.83687374767879</v>
          </cell>
          <cell r="Q10">
            <v>131.06590885182342</v>
          </cell>
          <cell r="R10">
            <v>-5.9932211171025822E-13</v>
          </cell>
          <cell r="S10">
            <v>-1.0824861394908518E-13</v>
          </cell>
          <cell r="T10">
            <v>3.226169954465882E-13</v>
          </cell>
          <cell r="U10">
            <v>-4.6296737969027532E-13</v>
          </cell>
          <cell r="V10">
            <v>2.476770737591912E-13</v>
          </cell>
        </row>
        <row r="11">
          <cell r="J11">
            <v>10.671999954919682</v>
          </cell>
          <cell r="K11">
            <v>13.306997040257672</v>
          </cell>
          <cell r="L11">
            <v>13.795002991589783</v>
          </cell>
          <cell r="M11">
            <v>23.125995364481998</v>
          </cell>
          <cell r="N11">
            <v>25.917004994844117</v>
          </cell>
          <cell r="O11">
            <v>29.759006103424731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J12">
            <v>124.99999947197908</v>
          </cell>
          <cell r="K12">
            <v>130.55552651739504</v>
          </cell>
          <cell r="L12">
            <v>136.11114062822722</v>
          </cell>
          <cell r="M12">
            <v>144.444415491109</v>
          </cell>
          <cell r="N12">
            <v>150.00002890869411</v>
          </cell>
          <cell r="O12">
            <v>144.44447406929069</v>
          </cell>
          <cell r="P12">
            <v>168.05724017599883</v>
          </cell>
          <cell r="Q12">
            <v>202.57344819069198</v>
          </cell>
          <cell r="R12">
            <v>277.46819122142176</v>
          </cell>
          <cell r="S12">
            <v>341.62198621946675</v>
          </cell>
          <cell r="T12">
            <v>388.73889857266767</v>
          </cell>
          <cell r="U12">
            <v>498.81459836564221</v>
          </cell>
          <cell r="V12">
            <v>534.18858853723066</v>
          </cell>
        </row>
        <row r="13"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3.0000006152852625E-3</v>
          </cell>
          <cell r="P13">
            <v>148.07506241687008</v>
          </cell>
          <cell r="Q13">
            <v>248.11879774694515</v>
          </cell>
          <cell r="R13">
            <v>485.0564119796183</v>
          </cell>
          <cell r="S13">
            <v>568.70812942023065</v>
          </cell>
          <cell r="T13">
            <v>670.98770814174486</v>
          </cell>
          <cell r="U13">
            <v>712.63995069263012</v>
          </cell>
          <cell r="V13">
            <v>777.8746188137651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68.202532618056566</v>
          </cell>
          <cell r="S14">
            <v>156.84173453398529</v>
          </cell>
          <cell r="T14">
            <v>290.47086932543073</v>
          </cell>
          <cell r="U14">
            <v>230.4711848558035</v>
          </cell>
          <cell r="V14">
            <v>227.44871895139332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8.6286533077750089</v>
          </cell>
          <cell r="Q15">
            <v>24.327164576406179</v>
          </cell>
          <cell r="R15">
            <v>22.292683856112106</v>
          </cell>
          <cell r="S15">
            <v>21.390065328177808</v>
          </cell>
          <cell r="T15">
            <v>16.453868904209997</v>
          </cell>
          <cell r="U15">
            <v>9.1480228835253143</v>
          </cell>
          <cell r="V15">
            <v>0</v>
          </cell>
        </row>
        <row r="16">
          <cell r="J16">
            <v>61.395601492600541</v>
          </cell>
          <cell r="K16">
            <v>65.295908901265832</v>
          </cell>
          <cell r="L16">
            <v>67.288315587842376</v>
          </cell>
          <cell r="M16">
            <v>75.047221088654879</v>
          </cell>
          <cell r="N16">
            <v>85.379096998065833</v>
          </cell>
          <cell r="O16">
            <v>82.094686178759986</v>
          </cell>
          <cell r="P16">
            <v>77.657879769975153</v>
          </cell>
          <cell r="Q16">
            <v>56.763384011614399</v>
          </cell>
          <cell r="R16">
            <v>33.439025784168152</v>
          </cell>
          <cell r="S16">
            <v>21.390065328177808</v>
          </cell>
          <cell r="T16">
            <v>10.96924593614</v>
          </cell>
          <cell r="U16">
            <v>3.9205812357965635</v>
          </cell>
          <cell r="V16">
            <v>0</v>
          </cell>
        </row>
        <row r="17">
          <cell r="J17">
            <v>867.60500999999999</v>
          </cell>
          <cell r="K17">
            <v>880.66</v>
          </cell>
          <cell r="L17">
            <v>852.36929999999995</v>
          </cell>
          <cell r="M17">
            <v>925.072</v>
          </cell>
          <cell r="N17">
            <v>963.28129999999999</v>
          </cell>
          <cell r="O17">
            <v>864.13599999999997</v>
          </cell>
          <cell r="P17">
            <v>865.01016587564595</v>
          </cell>
          <cell r="Q17">
            <v>849.35000032272103</v>
          </cell>
          <cell r="R17">
            <v>830.89582334122395</v>
          </cell>
          <cell r="S17">
            <v>816.10557976088705</v>
          </cell>
          <cell r="T17">
            <v>824.393441843966</v>
          </cell>
          <cell r="U17">
            <v>804.87073372381406</v>
          </cell>
          <cell r="V17">
            <v>739.56631286607603</v>
          </cell>
        </row>
        <row r="18">
          <cell r="J18">
            <v>550.59807999999998</v>
          </cell>
          <cell r="K18">
            <v>560.78601000000003</v>
          </cell>
          <cell r="L18">
            <v>540.55723999999998</v>
          </cell>
          <cell r="M18">
            <v>554.79100000000005</v>
          </cell>
          <cell r="N18">
            <v>524.40733999999998</v>
          </cell>
          <cell r="O18">
            <v>504.209</v>
          </cell>
          <cell r="P18">
            <v>521.29697791692104</v>
          </cell>
          <cell r="Q18">
            <v>553.05661297669906</v>
          </cell>
          <cell r="R18">
            <v>585.74758517933503</v>
          </cell>
          <cell r="S18">
            <v>619.36989452482703</v>
          </cell>
          <cell r="T18">
            <v>653.92354101317699</v>
          </cell>
          <cell r="U18">
            <v>667.12926627618594</v>
          </cell>
          <cell r="V18">
            <v>640.43368713392397</v>
          </cell>
        </row>
        <row r="19">
          <cell r="J19">
            <v>6.72</v>
          </cell>
          <cell r="K19">
            <v>6.2089999999999996</v>
          </cell>
          <cell r="L19">
            <v>6.0550000000000006</v>
          </cell>
          <cell r="M19">
            <v>6.0810000000000004</v>
          </cell>
          <cell r="N19">
            <v>4.9450000000000003</v>
          </cell>
          <cell r="O19">
            <v>5.6870000000000012</v>
          </cell>
          <cell r="P19">
            <v>34.291713350290003</v>
          </cell>
          <cell r="Q19">
            <v>64.7591009862943</v>
          </cell>
          <cell r="R19">
            <v>97.089162908012995</v>
          </cell>
          <cell r="S19">
            <v>124.823954285714</v>
          </cell>
          <cell r="T19">
            <v>128.549302857143</v>
          </cell>
          <cell r="U19">
            <v>128</v>
          </cell>
          <cell r="V19">
            <v>120</v>
          </cell>
        </row>
        <row r="20">
          <cell r="J20">
            <v>308.55565258677916</v>
          </cell>
          <cell r="K20">
            <v>352.5768291583621</v>
          </cell>
          <cell r="L20">
            <v>388.70220386119439</v>
          </cell>
          <cell r="M20">
            <v>390.32371085677983</v>
          </cell>
          <cell r="N20">
            <v>457.7196542647489</v>
          </cell>
          <cell r="O20">
            <v>511.60363711826955</v>
          </cell>
          <cell r="P20">
            <v>604.1187979977235</v>
          </cell>
          <cell r="Q20">
            <v>667.56273084991722</v>
          </cell>
          <cell r="R20">
            <v>780.09981116620588</v>
          </cell>
          <cell r="S20">
            <v>856.80251277631999</v>
          </cell>
          <cell r="T20">
            <v>911.68382701031169</v>
          </cell>
          <cell r="U20">
            <v>976.56641957892907</v>
          </cell>
          <cell r="V20">
            <v>1012.6216068630027</v>
          </cell>
        </row>
        <row r="21">
          <cell r="J21">
            <v>1234.7073846888986</v>
          </cell>
          <cell r="K21">
            <v>1227.6929897425459</v>
          </cell>
          <cell r="L21">
            <v>1215.5799326514471</v>
          </cell>
          <cell r="M21">
            <v>1160.2890000012983</v>
          </cell>
          <cell r="N21">
            <v>1265.8255224323948</v>
          </cell>
          <cell r="O21">
            <v>1223.4813922606161</v>
          </cell>
          <cell r="P21">
            <v>1490.3214644616471</v>
          </cell>
          <cell r="Q21">
            <v>1717.0406080584444</v>
          </cell>
          <cell r="R21">
            <v>1627.7593689739972</v>
          </cell>
          <cell r="S21">
            <v>1352.2535373826468</v>
          </cell>
          <cell r="T21">
            <v>1050.0362483524955</v>
          </cell>
          <cell r="U21">
            <v>696.20325095959913</v>
          </cell>
          <cell r="V21">
            <v>299.47164410294562</v>
          </cell>
        </row>
        <row r="22">
          <cell r="J22">
            <v>113.43118000845809</v>
          </cell>
          <cell r="K22">
            <v>110.30882861258247</v>
          </cell>
          <cell r="L22">
            <v>118.64734024052306</v>
          </cell>
          <cell r="M22">
            <v>107.81700000012049</v>
          </cell>
          <cell r="N22">
            <v>111.5855540719389</v>
          </cell>
          <cell r="O22">
            <v>112.35494418997706</v>
          </cell>
          <cell r="P22">
            <v>19.652869405441148</v>
          </cell>
          <cell r="Q22">
            <v>10.326984230893128</v>
          </cell>
          <cell r="R22">
            <v>0.41449550312910988</v>
          </cell>
          <cell r="S22">
            <v>0.19961751226343077</v>
          </cell>
          <cell r="T22">
            <v>0</v>
          </cell>
          <cell r="U22">
            <v>0</v>
          </cell>
          <cell r="V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J24">
            <v>1038.7067392263134</v>
          </cell>
          <cell r="K24">
            <v>1068.7828600996959</v>
          </cell>
          <cell r="L24">
            <v>1112.6554006143499</v>
          </cell>
          <cell r="M24">
            <v>1084.0793779210017</v>
          </cell>
          <cell r="N24">
            <v>1147.3092212073682</v>
          </cell>
          <cell r="O24">
            <v>1204.5992757710883</v>
          </cell>
          <cell r="P24">
            <v>988.83990439047886</v>
          </cell>
          <cell r="Q24">
            <v>686.08338142957814</v>
          </cell>
          <cell r="R24">
            <v>421.3224878865305</v>
          </cell>
          <cell r="S24">
            <v>176.36794318804294</v>
          </cell>
          <cell r="T24">
            <v>0</v>
          </cell>
          <cell r="U24">
            <v>0</v>
          </cell>
          <cell r="V24">
            <v>3.5672357606384796E-11</v>
          </cell>
        </row>
        <row r="25">
          <cell r="J25">
            <v>438.86695527211833</v>
          </cell>
          <cell r="K25">
            <v>525.95061410413507</v>
          </cell>
          <cell r="L25">
            <v>489.65194591452371</v>
          </cell>
          <cell r="M25">
            <v>496.86700000055561</v>
          </cell>
          <cell r="N25">
            <v>555.79601104607377</v>
          </cell>
          <cell r="O25">
            <v>570.83671644852416</v>
          </cell>
          <cell r="P25">
            <v>573.65132318584972</v>
          </cell>
          <cell r="Q25">
            <v>485.1671166515319</v>
          </cell>
          <cell r="R25">
            <v>402.80808894251862</v>
          </cell>
          <cell r="S25">
            <v>309.99728948076046</v>
          </cell>
          <cell r="T25">
            <v>113.53080733211074</v>
          </cell>
          <cell r="U25">
            <v>0</v>
          </cell>
          <cell r="V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J27">
            <v>0.10199996403867259</v>
          </cell>
          <cell r="K27">
            <v>0.10200003570416681</v>
          </cell>
          <cell r="L27">
            <v>0.10199996581916428</v>
          </cell>
          <cell r="M27">
            <v>0.10200000000011258</v>
          </cell>
          <cell r="N27">
            <v>0.1019999671582844</v>
          </cell>
          <cell r="O27">
            <v>0.10356557802658795</v>
          </cell>
          <cell r="P27">
            <v>18.743052255594588</v>
          </cell>
          <cell r="Q27">
            <v>28.442018019219201</v>
          </cell>
          <cell r="R27">
            <v>38.671299999664697</v>
          </cell>
          <cell r="S27">
            <v>56.949693915768862</v>
          </cell>
          <cell r="T27">
            <v>74.73806474558188</v>
          </cell>
          <cell r="U27">
            <v>109.41946796682144</v>
          </cell>
          <cell r="V27">
            <v>227.41127974070307</v>
          </cell>
        </row>
        <row r="28">
          <cell r="J28">
            <v>3.6050187290034219</v>
          </cell>
          <cell r="K28">
            <v>3.3234411633370446</v>
          </cell>
          <cell r="L28">
            <v>3.8776287005839731</v>
          </cell>
          <cell r="M28">
            <v>2.2350000000022474</v>
          </cell>
          <cell r="N28">
            <v>3.2337889587909898</v>
          </cell>
          <cell r="O28">
            <v>8.6139957211738327</v>
          </cell>
          <cell r="P28">
            <v>6.658854575020551</v>
          </cell>
          <cell r="Q28">
            <v>2.7642530553481161E-14</v>
          </cell>
          <cell r="R28">
            <v>-2.2984764155219583E-13</v>
          </cell>
          <cell r="S28">
            <v>-8.9492692666895244E-15</v>
          </cell>
          <cell r="T28">
            <v>8.8456097771139718E-14</v>
          </cell>
          <cell r="U28">
            <v>-2.476770737591912E-13</v>
          </cell>
          <cell r="V28">
            <v>3.5382439108455887E-13</v>
          </cell>
        </row>
        <row r="29">
          <cell r="J29">
            <v>0.12699995522462146</v>
          </cell>
          <cell r="K29">
            <v>0.12700004445518762</v>
          </cell>
          <cell r="L29">
            <v>0.12699995744150813</v>
          </cell>
          <cell r="M29">
            <v>0.12700000000014205</v>
          </cell>
          <cell r="N29">
            <v>0.12699995910884393</v>
          </cell>
          <cell r="O29">
            <v>0.12699993691537617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J30">
            <v>86.125247413274792</v>
          </cell>
          <cell r="K30">
            <v>83.347529175029266</v>
          </cell>
          <cell r="L30">
            <v>86.125248916659814</v>
          </cell>
          <cell r="M30">
            <v>88.902400254431242</v>
          </cell>
          <cell r="N30">
            <v>91.680148513145156</v>
          </cell>
          <cell r="O30">
            <v>94.457473992991368</v>
          </cell>
          <cell r="P30">
            <v>116.24832952129447</v>
          </cell>
          <cell r="Q30">
            <v>161.21899296149678</v>
          </cell>
          <cell r="R30">
            <v>211.51046100014409</v>
          </cell>
          <cell r="S30">
            <v>272.5128330342053</v>
          </cell>
          <cell r="T30">
            <v>337.62412326607466</v>
          </cell>
          <cell r="U30">
            <v>422.25217311066478</v>
          </cell>
          <cell r="V30">
            <v>484.30179944779354</v>
          </cell>
        </row>
        <row r="31">
          <cell r="J31">
            <v>6.828007592702888</v>
          </cell>
          <cell r="K31">
            <v>6.2329921818010989</v>
          </cell>
          <cell r="L31">
            <v>13.636965430166315</v>
          </cell>
          <cell r="M31">
            <v>15.94100000001783</v>
          </cell>
          <cell r="N31">
            <v>21.813922976403024</v>
          </cell>
          <cell r="O31">
            <v>31.747984229837513</v>
          </cell>
          <cell r="P31">
            <v>99.050461803423403</v>
          </cell>
          <cell r="Q31">
            <v>145.79271855378536</v>
          </cell>
          <cell r="R31">
            <v>298.43676225295911</v>
          </cell>
          <cell r="S31">
            <v>449.73825512950947</v>
          </cell>
          <cell r="T31">
            <v>594.1445583713795</v>
          </cell>
          <cell r="U31">
            <v>622.46608666611201</v>
          </cell>
          <cell r="V31">
            <v>667.07308723939559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21.200425733816768</v>
          </cell>
          <cell r="S32">
            <v>77.499322370190114</v>
          </cell>
          <cell r="T32">
            <v>170.29621099816606</v>
          </cell>
          <cell r="U32">
            <v>156.6661851067432</v>
          </cell>
          <cell r="V32">
            <v>159.58686297593198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24.025432208759078</v>
          </cell>
          <cell r="Q33">
            <v>34.518650649119124</v>
          </cell>
          <cell r="R33">
            <v>37.280142701048739</v>
          </cell>
          <cell r="S33">
            <v>32.261661952830735</v>
          </cell>
          <cell r="T33">
            <v>15.485597737358711</v>
          </cell>
          <cell r="U33">
            <v>10.4527784727171</v>
          </cell>
          <cell r="V33">
            <v>0</v>
          </cell>
        </row>
        <row r="34">
          <cell r="J34">
            <v>151.57634456499576</v>
          </cell>
          <cell r="K34">
            <v>168.1463740178321</v>
          </cell>
          <cell r="L34">
            <v>185.27302652776339</v>
          </cell>
          <cell r="M34">
            <v>166.46462208020989</v>
          </cell>
          <cell r="N34">
            <v>179.98374938463618</v>
          </cell>
          <cell r="O34">
            <v>189.37712586883509</v>
          </cell>
          <cell r="P34">
            <v>96.10172883503634</v>
          </cell>
          <cell r="Q34">
            <v>80.543518181277975</v>
          </cell>
          <cell r="R34">
            <v>55.920214051573105</v>
          </cell>
          <cell r="S34">
            <v>32.261661952830735</v>
          </cell>
          <cell r="T34">
            <v>23.228396606038064</v>
          </cell>
          <cell r="U34">
            <v>6.9685189818113988</v>
          </cell>
          <cell r="V34">
            <v>0</v>
          </cell>
        </row>
        <row r="35">
          <cell r="J35">
            <v>292.89200145526456</v>
          </cell>
          <cell r="K35">
            <v>374.58500150965074</v>
          </cell>
          <cell r="L35">
            <v>558.47600157832858</v>
          </cell>
          <cell r="M35">
            <v>620.3600015443692</v>
          </cell>
          <cell r="N35">
            <v>558.5400019268601</v>
          </cell>
          <cell r="O35">
            <v>832.75200000000211</v>
          </cell>
          <cell r="P35">
            <v>906.16428555433401</v>
          </cell>
          <cell r="Q35">
            <v>1031.7020142407157</v>
          </cell>
          <cell r="R35">
            <v>875.30575629014061</v>
          </cell>
          <cell r="S35">
            <v>1011.0949406629863</v>
          </cell>
          <cell r="T35">
            <v>1342.9192897770608</v>
          </cell>
          <cell r="U35">
            <v>995.2027688851133</v>
          </cell>
          <cell r="V35">
            <v>802.2061900570319</v>
          </cell>
        </row>
        <row r="36">
          <cell r="J36">
            <v>2.9606555555555585</v>
          </cell>
          <cell r="K36">
            <v>3.6666833333333395</v>
          </cell>
          <cell r="L36">
            <v>3.8626305555555476</v>
          </cell>
          <cell r="M36">
            <v>6.2099999999999991</v>
          </cell>
          <cell r="N36">
            <v>4.5659250000000142</v>
          </cell>
          <cell r="O36">
            <v>5.0238888888888917</v>
          </cell>
          <cell r="P36">
            <v>12.051544693265964</v>
          </cell>
          <cell r="Q36">
            <v>43.443746722934975</v>
          </cell>
          <cell r="R36">
            <v>114.01706392814606</v>
          </cell>
          <cell r="S36">
            <v>324.73728231601785</v>
          </cell>
          <cell r="T36">
            <v>402.17121797973465</v>
          </cell>
          <cell r="U36">
            <v>404.67085430909623</v>
          </cell>
          <cell r="V36">
            <v>388.40307954583187</v>
          </cell>
        </row>
        <row r="37">
          <cell r="J37">
            <v>93.55129906448731</v>
          </cell>
          <cell r="K37">
            <v>104.91251895087467</v>
          </cell>
          <cell r="L37">
            <v>105.82702894172984</v>
          </cell>
          <cell r="M37">
            <v>92.90399907096004</v>
          </cell>
          <cell r="N37">
            <v>122.81361877186409</v>
          </cell>
          <cell r="O37">
            <v>100.82699999999983</v>
          </cell>
          <cell r="P37">
            <v>98.738537843035758</v>
          </cell>
          <cell r="Q37">
            <v>92.377719124148442</v>
          </cell>
          <cell r="R37">
            <v>77.311615802311195</v>
          </cell>
          <cell r="S37">
            <v>43.946092659465123</v>
          </cell>
          <cell r="T37">
            <v>5.6359760045648599</v>
          </cell>
          <cell r="U37">
            <v>0</v>
          </cell>
          <cell r="V37">
            <v>0</v>
          </cell>
        </row>
        <row r="38">
          <cell r="J38">
            <v>241.29145000000062</v>
          </cell>
          <cell r="K38">
            <v>265.41290999999904</v>
          </cell>
          <cell r="L38">
            <v>257.06925000000018</v>
          </cell>
          <cell r="M38">
            <v>282.19699999999978</v>
          </cell>
          <cell r="N38">
            <v>294.35643000000096</v>
          </cell>
          <cell r="O38">
            <v>315.5350000000002</v>
          </cell>
          <cell r="P38">
            <v>292.59098970367137</v>
          </cell>
          <cell r="Q38">
            <v>153.35600316330542</v>
          </cell>
          <cell r="R38">
            <v>71.809114750757701</v>
          </cell>
          <cell r="S38">
            <v>66.847947148893439</v>
          </cell>
          <cell r="T38">
            <v>34.595444528780796</v>
          </cell>
          <cell r="U38">
            <v>7.4186204801632636</v>
          </cell>
          <cell r="V38">
            <v>0</v>
          </cell>
        </row>
        <row r="39">
          <cell r="J39">
            <v>4225.7110894802609</v>
          </cell>
          <cell r="K39">
            <v>4484.8771195394629</v>
          </cell>
          <cell r="L39">
            <v>4635.2303994799458</v>
          </cell>
          <cell r="M39">
            <v>4753.8369993846754</v>
          </cell>
          <cell r="N39">
            <v>5792.3814293012974</v>
          </cell>
          <cell r="O39">
            <v>5871.5920000000051</v>
          </cell>
          <cell r="P39">
            <v>5785.1941652409459</v>
          </cell>
          <cell r="Q39">
            <v>4232.1552720884556</v>
          </cell>
          <cell r="R39">
            <v>2930.9452815487025</v>
          </cell>
          <cell r="S39">
            <v>1007.458244667043</v>
          </cell>
          <cell r="T39">
            <v>62.988788493087156</v>
          </cell>
          <cell r="U39">
            <v>0.77478044793964362</v>
          </cell>
          <cell r="V39">
            <v>-9.774398803710938E-13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6.4702101412345359</v>
          </cell>
          <cell r="Q40">
            <v>46.73239040454277</v>
          </cell>
          <cell r="R40">
            <v>107.91482849910324</v>
          </cell>
          <cell r="S40">
            <v>196.37353984391297</v>
          </cell>
          <cell r="T40">
            <v>296.23940190767701</v>
          </cell>
          <cell r="U40">
            <v>369.43769294016147</v>
          </cell>
          <cell r="V40">
            <v>425.83899151988322</v>
          </cell>
        </row>
        <row r="41">
          <cell r="J41">
            <v>211.82429431396605</v>
          </cell>
          <cell r="K41">
            <v>264.17067225157632</v>
          </cell>
          <cell r="L41">
            <v>337.19564514318176</v>
          </cell>
          <cell r="M41">
            <v>413.12397066794949</v>
          </cell>
          <cell r="N41">
            <v>501.51755963692557</v>
          </cell>
          <cell r="O41">
            <v>664.7227566053798</v>
          </cell>
          <cell r="P41">
            <v>701.80518028235281</v>
          </cell>
          <cell r="Q41">
            <v>798.81544425739162</v>
          </cell>
          <cell r="R41">
            <v>994.74018152727285</v>
          </cell>
          <cell r="S41">
            <v>1250.896111699351</v>
          </cell>
          <cell r="T41">
            <v>1501.4827642945188</v>
          </cell>
          <cell r="U41">
            <v>1606.0675401950052</v>
          </cell>
          <cell r="V41">
            <v>1552.7272829818185</v>
          </cell>
        </row>
        <row r="42">
          <cell r="J42">
            <v>0.2048111396671671</v>
          </cell>
          <cell r="K42">
            <v>0.24338588029126615</v>
          </cell>
          <cell r="L42">
            <v>0.30427747907338276</v>
          </cell>
          <cell r="M42">
            <v>0.37879352020620088</v>
          </cell>
          <cell r="N42">
            <v>0.4519680664341868</v>
          </cell>
          <cell r="O42">
            <v>0.58667114023885181</v>
          </cell>
          <cell r="P42">
            <v>1.0502255704071006</v>
          </cell>
          <cell r="Q42">
            <v>5.3774129908401553</v>
          </cell>
          <cell r="R42">
            <v>19.646221390909091</v>
          </cell>
          <cell r="S42">
            <v>63.693517575394004</v>
          </cell>
          <cell r="T42">
            <v>93.240802358331607</v>
          </cell>
          <cell r="U42">
            <v>121.41122055549414</v>
          </cell>
          <cell r="V42">
            <v>117.27272930290908</v>
          </cell>
        </row>
        <row r="43">
          <cell r="J43">
            <v>1.4552645839233398E-6</v>
          </cell>
          <cell r="K43">
            <v>1.5096507223205568E-6</v>
          </cell>
          <cell r="L43">
            <v>1.578328535522461E-6</v>
          </cell>
          <cell r="M43">
            <v>1.5443692064208986E-6</v>
          </cell>
          <cell r="N43">
            <v>1.9268601383056643E-6</v>
          </cell>
          <cell r="O43">
            <v>2.1654052734375001E-12</v>
          </cell>
          <cell r="P43">
            <v>2.000000000002049</v>
          </cell>
          <cell r="Q43">
            <v>3.9999999999956772</v>
          </cell>
          <cell r="R43">
            <v>19.999999999998717</v>
          </cell>
          <cell r="S43">
            <v>177.34185253501934</v>
          </cell>
          <cell r="T43">
            <v>350.29214753036683</v>
          </cell>
          <cell r="U43">
            <v>252.44344032739929</v>
          </cell>
          <cell r="V43">
            <v>81.671799897157939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J45">
            <v>0.65000000000000013</v>
          </cell>
          <cell r="K45">
            <v>0.65000000000000013</v>
          </cell>
          <cell r="L45">
            <v>0.65000000000000013</v>
          </cell>
          <cell r="M45">
            <v>0.65000000000000013</v>
          </cell>
          <cell r="N45">
            <v>0.65000000000000013</v>
          </cell>
          <cell r="O45">
            <v>0.65000000000000013</v>
          </cell>
          <cell r="P45">
            <v>0.68000000000000016</v>
          </cell>
          <cell r="Q45">
            <v>0.68000000000000016</v>
          </cell>
          <cell r="R45">
            <v>0.71000000000000008</v>
          </cell>
          <cell r="S45">
            <v>0.71000000000000008</v>
          </cell>
          <cell r="T45">
            <v>0.73000000000000009</v>
          </cell>
          <cell r="U45">
            <v>0.73000000000000009</v>
          </cell>
          <cell r="V45">
            <v>0.75000000000000011</v>
          </cell>
        </row>
        <row r="48">
          <cell r="J48">
            <v>2.1800680851063842E-6</v>
          </cell>
          <cell r="K48">
            <v>2.6110723404255336E-6</v>
          </cell>
          <cell r="L48">
            <v>3.2730127659574486E-6</v>
          </cell>
          <cell r="M48">
            <v>4.0561276595744701E-6</v>
          </cell>
          <cell r="N48">
            <v>4.8550212765957468E-6</v>
          </cell>
          <cell r="O48">
            <v>6.3229597046808533E-6</v>
          </cell>
          <cell r="P48">
            <v>6.4702168931494297</v>
          </cell>
          <cell r="Q48">
            <v>46.763036361989577</v>
          </cell>
          <cell r="R48">
            <v>261.67321908306889</v>
          </cell>
          <cell r="S48">
            <v>645.01976881951271</v>
          </cell>
          <cell r="T48">
            <v>1234.9488059993955</v>
          </cell>
          <cell r="U48">
            <v>1228.4626807249447</v>
          </cell>
          <cell r="V48">
            <v>1304.6770845478984</v>
          </cell>
        </row>
        <row r="75">
          <cell r="J75">
            <v>2.1778880170212774E-6</v>
          </cell>
          <cell r="K75">
            <v>2.608461268085108E-6</v>
          </cell>
          <cell r="L75">
            <v>3.2697397531914912E-6</v>
          </cell>
          <cell r="M75">
            <v>4.0520715319148963E-6</v>
          </cell>
          <cell r="N75">
            <v>4.8501662553191508E-6</v>
          </cell>
          <cell r="O75">
            <v>6.3130593446808532E-6</v>
          </cell>
          <cell r="P75">
            <v>6.7404255319148983E-6</v>
          </cell>
          <cell r="Q75">
            <v>7.6595744680851103E-6</v>
          </cell>
          <cell r="R75">
            <v>18.194281296113829</v>
          </cell>
          <cell r="S75">
            <v>53.369865755228474</v>
          </cell>
          <cell r="T75">
            <v>96.232951375637342</v>
          </cell>
          <cell r="U75">
            <v>61.276614796101235</v>
          </cell>
          <cell r="V75">
            <v>76.595763433944811</v>
          </cell>
        </row>
        <row r="76">
          <cell r="J76">
            <v>2.1800680851063845E-9</v>
          </cell>
          <cell r="K76">
            <v>2.6110723404255334E-9</v>
          </cell>
          <cell r="L76">
            <v>3.2730127659574482E-9</v>
          </cell>
          <cell r="M76">
            <v>4.0561276595744702E-9</v>
          </cell>
          <cell r="N76">
            <v>4.8550212765957473E-9</v>
          </cell>
          <cell r="O76">
            <v>9.9003599999999916E-9</v>
          </cell>
          <cell r="P76">
            <v>1.1489361702127665E-8</v>
          </cell>
          <cell r="Q76">
            <v>3.0638297872340448E-2</v>
          </cell>
          <cell r="R76">
            <v>4.1493009118541049E-2</v>
          </cell>
          <cell r="S76">
            <v>0.79007088367549272</v>
          </cell>
          <cell r="T76">
            <v>1.7244647744568535</v>
          </cell>
          <cell r="U76">
            <v>3.0638320917296342</v>
          </cell>
          <cell r="V76">
            <v>7.6595767226305638</v>
          </cell>
        </row>
        <row r="77"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3.1785846144467062E-8</v>
          </cell>
          <cell r="S77">
            <v>1.8608596980456341E-7</v>
          </cell>
          <cell r="T77">
            <v>6.0664607204662301E-7</v>
          </cell>
          <cell r="U77">
            <v>1.1230849524517061E-6</v>
          </cell>
          <cell r="V77">
            <v>1.1327939131146159E-6</v>
          </cell>
        </row>
        <row r="78"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46.119657895074113</v>
          </cell>
          <cell r="S78">
            <v>160.14523524643445</v>
          </cell>
          <cell r="T78">
            <v>379.98490701138149</v>
          </cell>
          <cell r="U78">
            <v>407.54716981132071</v>
          </cell>
          <cell r="V78">
            <v>407.54716981132071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ichtseigenschaften"/>
      <sheetName val="Currency"/>
      <sheetName val="P1-Demand"/>
      <sheetName val="P2 Demand"/>
      <sheetName val="P3 Power"/>
      <sheetName val="P4 Power costs + invest."/>
      <sheetName val="P5 Heat"/>
      <sheetName val="P6 Heat Invest + Cap."/>
      <sheetName val="P7 Jobs "/>
      <sheetName val="P8 Transport"/>
      <sheetName val="P9 Primary + CO2 (2)"/>
      <sheetName val="P9 Primary + CO2"/>
      <sheetName val="P10 Power Invest +Fuel cost (1)"/>
      <sheetName val="P10 Invest + Fuel cost"/>
      <sheetName val="Fig. Energy intensity"/>
      <sheetName val="Overview costs + investments"/>
      <sheetName val="Fuel cost savings"/>
      <sheetName val="Capacity credits"/>
      <sheetName val="Compare MESAP-Excel"/>
      <sheetName val="Compare REF-ADV"/>
      <sheetName val="Compare REF-LDF"/>
      <sheetName val="Compare ADV-LDF"/>
      <sheetName val="Inv PP REF"/>
      <sheetName val="Inv CHP REF"/>
      <sheetName val="Inv Heat REF"/>
      <sheetName val="Inv PP ADV"/>
      <sheetName val="Inv CHP ADV"/>
      <sheetName val="Inv Heat ADV"/>
      <sheetName val="Inv PP LDF"/>
      <sheetName val="Inv CHP LDF"/>
      <sheetName val="Inv Heat LDF"/>
      <sheetName val="Electricity generation REF"/>
      <sheetName val="Electricity demand REF"/>
      <sheetName val="Installed capacity REF"/>
      <sheetName val="Costs Electricity REF"/>
      <sheetName val="Heat supply REF"/>
      <sheetName val="Primary energy demand REF"/>
      <sheetName val="Final energy demand REF"/>
      <sheetName val="Transport REF"/>
      <sheetName val="CO2-emissions REF"/>
      <sheetName val="Electricity generation ADV"/>
      <sheetName val="Electricity demand ADV"/>
      <sheetName val="Installed capacity ADV"/>
      <sheetName val="Costs Electricity ADV"/>
      <sheetName val="Primary energy demand ADV"/>
      <sheetName val="Heat supply ADV"/>
      <sheetName val="Final energy demand ADV"/>
      <sheetName val="Transport ADV"/>
      <sheetName val="CO2-emissions ADV"/>
      <sheetName val="Electricity generation LDF"/>
      <sheetName val="Electricity demand LDF"/>
      <sheetName val="Installed capacity LDF"/>
      <sheetName val="Costs Electricity LDF"/>
      <sheetName val="Heat supply LDF"/>
      <sheetName val="Primary energy demand LDF"/>
      <sheetName val="Final energy demand LDF"/>
      <sheetName val="Transport LDF"/>
      <sheetName val="CO2-emissions LDF"/>
      <sheetName val="heat costs input"/>
      <sheetName val="fuel costs"/>
      <sheetName val="technical lifetime"/>
      <sheetName val="electricity REF"/>
      <sheetName val="capacity REF"/>
      <sheetName val="heat REF"/>
      <sheetName val="trans REF"/>
      <sheetName val="final energy REF"/>
      <sheetName val="prim energy REF"/>
      <sheetName val="costs REF"/>
      <sheetName val="co2 REF"/>
      <sheetName val="electricity ADV"/>
      <sheetName val="capacity ADV"/>
      <sheetName val="heat ADV"/>
      <sheetName val="trans ADV"/>
      <sheetName val="final energy ADV"/>
      <sheetName val="prim energy ADV"/>
      <sheetName val="costs ADV"/>
      <sheetName val="co2 ADV"/>
      <sheetName val="electricity LDF"/>
      <sheetName val="capacity LDF"/>
      <sheetName val="heat LDF"/>
      <sheetName val="trans LDF"/>
      <sheetName val="final energy LDF"/>
      <sheetName val="prim energy LDF"/>
      <sheetName val="costs LDF"/>
      <sheetName val="co2 LDF"/>
      <sheetName val="Py REF"/>
      <sheetName val="Py ADV"/>
      <sheetName val="Py L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>
        <row r="3">
          <cell r="J3">
            <v>179.29970833333337</v>
          </cell>
          <cell r="K3">
            <v>226.05656555750801</v>
          </cell>
          <cell r="L3">
            <v>252.03302777777762</v>
          </cell>
          <cell r="M3">
            <v>272.03378142759061</v>
          </cell>
          <cell r="N3">
            <v>305.85693547192608</v>
          </cell>
          <cell r="O3">
            <v>383.76933333333312</v>
          </cell>
          <cell r="P3">
            <v>510.90634941600035</v>
          </cell>
          <cell r="Q3">
            <v>609.93212946480037</v>
          </cell>
          <cell r="R3">
            <v>742.26947547270231</v>
          </cell>
          <cell r="S3">
            <v>852.75900856550481</v>
          </cell>
          <cell r="T3">
            <v>1006.5405651372173</v>
          </cell>
          <cell r="U3">
            <v>1155.2749754371152</v>
          </cell>
          <cell r="V3">
            <v>1286.9616281054352</v>
          </cell>
        </row>
        <row r="4">
          <cell r="J4">
            <v>1142.5279999918939</v>
          </cell>
          <cell r="K4">
            <v>1177.8337046819843</v>
          </cell>
          <cell r="L4">
            <v>1212.2759999940588</v>
          </cell>
          <cell r="M4">
            <v>1229.0525509670929</v>
          </cell>
          <cell r="N4">
            <v>1261.6065604401529</v>
          </cell>
          <cell r="O4">
            <v>1308.9939999946721</v>
          </cell>
          <cell r="P4">
            <v>1646.3777577386988</v>
          </cell>
          <cell r="Q4">
            <v>1671.2579341856797</v>
          </cell>
          <cell r="R4">
            <v>1704.0588527383943</v>
          </cell>
          <cell r="S4">
            <v>1710.2802554508819</v>
          </cell>
          <cell r="T4">
            <v>1739.3205565320343</v>
          </cell>
          <cell r="U4">
            <v>1812.2089268759989</v>
          </cell>
          <cell r="V4">
            <v>1976.9150000500363</v>
          </cell>
        </row>
        <row r="5"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24.130520642237304</v>
          </cell>
          <cell r="R5">
            <v>91.611549335783835</v>
          </cell>
          <cell r="S5">
            <v>237.41512179772408</v>
          </cell>
          <cell r="T5">
            <v>294.26565391461236</v>
          </cell>
          <cell r="U5">
            <v>323.75423601299747</v>
          </cell>
          <cell r="V5">
            <v>352.40380479555938</v>
          </cell>
        </row>
        <row r="6">
          <cell r="J6">
            <v>652.44453758378324</v>
          </cell>
          <cell r="K6">
            <v>794.80953819593401</v>
          </cell>
          <cell r="L6">
            <v>692.04175262068884</v>
          </cell>
          <cell r="M6">
            <v>646.69140806249948</v>
          </cell>
          <cell r="N6">
            <v>750.93564669774457</v>
          </cell>
          <cell r="O6">
            <v>1052.8895648423095</v>
          </cell>
          <cell r="P6">
            <v>927.75736378691897</v>
          </cell>
          <cell r="Q6">
            <v>725.50708698322603</v>
          </cell>
          <cell r="R6">
            <v>294.56714960004007</v>
          </cell>
          <cell r="S6">
            <v>122.03384033461326</v>
          </cell>
          <cell r="T6">
            <v>0</v>
          </cell>
          <cell r="U6">
            <v>0</v>
          </cell>
          <cell r="V6">
            <v>0</v>
          </cell>
        </row>
        <row r="7">
          <cell r="J7">
            <v>337.36199999760623</v>
          </cell>
          <cell r="K7">
            <v>321.95691927580407</v>
          </cell>
          <cell r="L7">
            <v>705.48599999654027</v>
          </cell>
          <cell r="M7">
            <v>722.21373614005552</v>
          </cell>
          <cell r="N7">
            <v>575.5637994662178</v>
          </cell>
          <cell r="O7">
            <v>582.34499999763023</v>
          </cell>
          <cell r="P7">
            <v>1074.5914272665602</v>
          </cell>
          <cell r="Q7">
            <v>1659.3352280955833</v>
          </cell>
          <cell r="R7">
            <v>1845.1707313969837</v>
          </cell>
          <cell r="S7">
            <v>1806.6491860254173</v>
          </cell>
          <cell r="T7">
            <v>1344.8101610266815</v>
          </cell>
          <cell r="U7">
            <v>608.31627418690823</v>
          </cell>
          <cell r="V7">
            <v>0</v>
          </cell>
        </row>
        <row r="8"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5.1498771863603743</v>
          </cell>
          <cell r="Q9">
            <v>141.58552920953895</v>
          </cell>
          <cell r="R9">
            <v>498.13779951332458</v>
          </cell>
          <cell r="S9">
            <v>753.77342300135479</v>
          </cell>
          <cell r="T9">
            <v>889.44774198156608</v>
          </cell>
          <cell r="U9">
            <v>947.58127582101054</v>
          </cell>
          <cell r="V9">
            <v>1044.6255642154081</v>
          </cell>
        </row>
        <row r="10">
          <cell r="J10">
            <v>1252.4649999911148</v>
          </cell>
          <cell r="K10">
            <v>1635.8935898327168</v>
          </cell>
          <cell r="L10">
            <v>2290.1539999887773</v>
          </cell>
          <cell r="M10">
            <v>2820.5149695281607</v>
          </cell>
          <cell r="N10">
            <v>3086.5029246229378</v>
          </cell>
          <cell r="O10">
            <v>3518.6929999856839</v>
          </cell>
          <cell r="P10">
            <v>4857.3518216106177</v>
          </cell>
          <cell r="Q10">
            <v>3558.6588474443838</v>
          </cell>
          <cell r="R10">
            <v>2083.5313874815529</v>
          </cell>
          <cell r="S10">
            <v>391.20680191156583</v>
          </cell>
          <cell r="T10">
            <v>-2.86288366055076E-4</v>
          </cell>
          <cell r="U10">
            <v>-3.4149081324911715E-4</v>
          </cell>
          <cell r="V10">
            <v>4.4173741158195945E-5</v>
          </cell>
        </row>
        <row r="11">
          <cell r="J11">
            <v>50.497999999641557</v>
          </cell>
          <cell r="K11">
            <v>57.542985572258452</v>
          </cell>
          <cell r="L11">
            <v>42.67999999979083</v>
          </cell>
          <cell r="M11">
            <v>55.079979876593882</v>
          </cell>
          <cell r="N11">
            <v>64.606977490103461</v>
          </cell>
          <cell r="O11">
            <v>38.508999999843262</v>
          </cell>
          <cell r="P11">
            <v>27.914287604311724</v>
          </cell>
          <cell r="Q11">
            <v>15.095917679692253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J12">
            <v>31.641124999775538</v>
          </cell>
          <cell r="K12">
            <v>39.892323331138904</v>
          </cell>
          <cell r="L12">
            <v>44.476416666448685</v>
          </cell>
          <cell r="M12">
            <v>48.005940794419054</v>
          </cell>
          <cell r="N12">
            <v>53.974731194513915</v>
          </cell>
          <cell r="O12">
            <v>67.723999999724356</v>
          </cell>
          <cell r="P12">
            <v>115.56582786321579</v>
          </cell>
          <cell r="Q12">
            <v>336.07285980796155</v>
          </cell>
          <cell r="R12">
            <v>614.92277706166669</v>
          </cell>
          <cell r="S12">
            <v>914.42888114503558</v>
          </cell>
          <cell r="T12">
            <v>1068.9995524638787</v>
          </cell>
          <cell r="U12">
            <v>1093.9345743466276</v>
          </cell>
          <cell r="V12">
            <v>1126.3610119260086</v>
          </cell>
        </row>
        <row r="13">
          <cell r="J13">
            <v>0.24199999999828301</v>
          </cell>
          <cell r="K13">
            <v>0.41699989544569693</v>
          </cell>
          <cell r="L13">
            <v>0.56099999999724992</v>
          </cell>
          <cell r="M13">
            <v>0.73399973183405798</v>
          </cell>
          <cell r="N13">
            <v>1.1709995920087806</v>
          </cell>
          <cell r="O13">
            <v>1.6649999999932237</v>
          </cell>
          <cell r="P13">
            <v>52.419303169335556</v>
          </cell>
          <cell r="Q13">
            <v>402.17534403728837</v>
          </cell>
          <cell r="R13">
            <v>1419.9790147046494</v>
          </cell>
          <cell r="S13">
            <v>1737.87869155934</v>
          </cell>
          <cell r="T13">
            <v>1814.6381991401092</v>
          </cell>
          <cell r="U13">
            <v>1839.5127046193033</v>
          </cell>
          <cell r="V13">
            <v>1913.0492260330363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55.875748021404661</v>
          </cell>
          <cell r="T14">
            <v>336.20254025667037</v>
          </cell>
          <cell r="U14">
            <v>743.4976684506654</v>
          </cell>
          <cell r="V14">
            <v>1097.9929067880389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4.7809883856471211</v>
          </cell>
          <cell r="Q15">
            <v>11.629824460080171</v>
          </cell>
          <cell r="R15">
            <v>12.319317787253146</v>
          </cell>
          <cell r="S15">
            <v>12.720869368267461</v>
          </cell>
          <cell r="T15">
            <v>9.4202294045062338</v>
          </cell>
          <cell r="U15">
            <v>3.8900364956812141</v>
          </cell>
          <cell r="V15">
            <v>0</v>
          </cell>
        </row>
        <row r="16">
          <cell r="J16">
            <v>29.045462411587899</v>
          </cell>
          <cell r="K16">
            <v>35.383262521626719</v>
          </cell>
          <cell r="L16">
            <v>30.808247375920828</v>
          </cell>
          <cell r="M16">
            <v>28.789355669550282</v>
          </cell>
          <cell r="N16">
            <v>33.430091666682628</v>
          </cell>
          <cell r="O16">
            <v>46.87243515340316</v>
          </cell>
          <cell r="P16">
            <v>43.028895470824111</v>
          </cell>
          <cell r="Q16">
            <v>27.136257073520394</v>
          </cell>
          <cell r="R16">
            <v>18.478976680879718</v>
          </cell>
          <cell r="S16">
            <v>12.720869368267461</v>
          </cell>
          <cell r="T16">
            <v>6.2801529363374904</v>
          </cell>
          <cell r="U16">
            <v>1.6671584981490919</v>
          </cell>
          <cell r="V16">
            <v>0</v>
          </cell>
        </row>
        <row r="17">
          <cell r="J17">
            <v>853.78099999999995</v>
          </cell>
          <cell r="K17">
            <v>975.64200000000005</v>
          </cell>
          <cell r="L17">
            <v>884.65599999999995</v>
          </cell>
          <cell r="M17">
            <v>862.20899999999995</v>
          </cell>
          <cell r="N17">
            <v>980.30799999999999</v>
          </cell>
          <cell r="O17">
            <v>1091.845</v>
          </cell>
          <cell r="P17">
            <v>1107.02317777847</v>
          </cell>
          <cell r="Q17">
            <v>1436.58322815308</v>
          </cell>
          <cell r="R17">
            <v>1502.88264686057</v>
          </cell>
          <cell r="S17">
            <v>1498.81001628544</v>
          </cell>
          <cell r="T17">
            <v>1487.38609652543</v>
          </cell>
          <cell r="U17">
            <v>1209.30761787701</v>
          </cell>
          <cell r="V17">
            <v>1072.2130150115599</v>
          </cell>
        </row>
        <row r="18">
          <cell r="J18">
            <v>364.13</v>
          </cell>
          <cell r="K18">
            <v>443.80900000000003</v>
          </cell>
          <cell r="L18">
            <v>507.25900000000001</v>
          </cell>
          <cell r="M18">
            <v>571.46199999999999</v>
          </cell>
          <cell r="N18">
            <v>754.42700000000002</v>
          </cell>
          <cell r="O18">
            <v>852.93299999999999</v>
          </cell>
          <cell r="P18">
            <v>864.78996569304604</v>
          </cell>
          <cell r="Q18">
            <v>800.71852060991603</v>
          </cell>
          <cell r="R18">
            <v>829.17663275065797</v>
          </cell>
          <cell r="S18">
            <v>860.42797231200996</v>
          </cell>
          <cell r="T18">
            <v>892.43165791525701</v>
          </cell>
          <cell r="U18">
            <v>855.36392483983605</v>
          </cell>
          <cell r="V18">
            <v>811.40444379253097</v>
          </cell>
        </row>
        <row r="19"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117.752723619105</v>
          </cell>
          <cell r="R19">
            <v>259.11769773458099</v>
          </cell>
          <cell r="S19">
            <v>416.336115634843</v>
          </cell>
          <cell r="T19">
            <v>594.954438610171</v>
          </cell>
          <cell r="U19">
            <v>884.85923259293304</v>
          </cell>
          <cell r="V19">
            <v>1014.25555474066</v>
          </cell>
        </row>
        <row r="20">
          <cell r="J20">
            <v>248.63139176859283</v>
          </cell>
          <cell r="K20">
            <v>291.46806118736174</v>
          </cell>
          <cell r="L20">
            <v>338.49249485179377</v>
          </cell>
          <cell r="M20">
            <v>371.74638631412711</v>
          </cell>
          <cell r="N20">
            <v>438.03944444444426</v>
          </cell>
          <cell r="O20">
            <v>538.81055555555531</v>
          </cell>
          <cell r="P20">
            <v>744.69900502352084</v>
          </cell>
          <cell r="Q20">
            <v>897.57837973020378</v>
          </cell>
          <cell r="R20">
            <v>1129.3660467352558</v>
          </cell>
          <cell r="S20">
            <v>1323.3853832627929</v>
          </cell>
          <cell r="T20">
            <v>1550.0129159740848</v>
          </cell>
          <cell r="U20">
            <v>1762.5371698772472</v>
          </cell>
          <cell r="V20">
            <v>1903.3124868614068</v>
          </cell>
        </row>
        <row r="21">
          <cell r="J21">
            <v>5217.7902486962057</v>
          </cell>
          <cell r="K21">
            <v>5381.5754845808306</v>
          </cell>
          <cell r="L21">
            <v>5541.5804264414655</v>
          </cell>
          <cell r="M21">
            <v>5619.6257234414979</v>
          </cell>
          <cell r="N21">
            <v>5771.2799999813842</v>
          </cell>
          <cell r="O21">
            <v>5992.7209999815395</v>
          </cell>
          <cell r="P21">
            <v>5857.091999524474</v>
          </cell>
          <cell r="Q21">
            <v>5482.0966472126511</v>
          </cell>
          <cell r="R21">
            <v>4973.2532776172511</v>
          </cell>
          <cell r="S21">
            <v>4224.850049486733</v>
          </cell>
          <cell r="T21">
            <v>3471.9584131622869</v>
          </cell>
          <cell r="U21">
            <v>2415.9531753600099</v>
          </cell>
          <cell r="V21">
            <v>1891.0372592534829</v>
          </cell>
        </row>
        <row r="22">
          <cell r="J22">
            <v>90.736986934882253</v>
          </cell>
          <cell r="K22">
            <v>92.645973911453282</v>
          </cell>
          <cell r="L22">
            <v>94.433024307719194</v>
          </cell>
          <cell r="M22">
            <v>95.264012263795053</v>
          </cell>
          <cell r="N22">
            <v>96.803999999688102</v>
          </cell>
          <cell r="O22">
            <v>98.80599999969553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J24">
            <v>1188.6826761757181</v>
          </cell>
          <cell r="K24">
            <v>1231.0243801018312</v>
          </cell>
          <cell r="L24">
            <v>1290.2737034005163</v>
          </cell>
          <cell r="M24">
            <v>1338.8876329978759</v>
          </cell>
          <cell r="N24">
            <v>1360.5242645400326</v>
          </cell>
          <cell r="O24">
            <v>1499.8926266863828</v>
          </cell>
          <cell r="P24">
            <v>1519.5401725227291</v>
          </cell>
          <cell r="Q24">
            <v>831.17467284670056</v>
          </cell>
          <cell r="R24">
            <v>567.98189052171972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J25">
            <v>28.333995920219568</v>
          </cell>
          <cell r="K25">
            <v>29.736991626242681</v>
          </cell>
          <cell r="L25">
            <v>43.860011289872908</v>
          </cell>
          <cell r="M25">
            <v>51.204006591738462</v>
          </cell>
          <cell r="N25">
            <v>74.425999999760066</v>
          </cell>
          <cell r="O25">
            <v>66.731999999794411</v>
          </cell>
          <cell r="P25">
            <v>116.04680914975512</v>
          </cell>
          <cell r="Q25">
            <v>202.00504044528677</v>
          </cell>
          <cell r="R25">
            <v>263.33009425835843</v>
          </cell>
          <cell r="S25">
            <v>270.44869454371451</v>
          </cell>
          <cell r="T25">
            <v>219.66676640060624</v>
          </cell>
          <cell r="U25">
            <v>122.2855762922796</v>
          </cell>
          <cell r="V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0.20516656929645402</v>
          </cell>
          <cell r="Q27">
            <v>0.57987207457043921</v>
          </cell>
          <cell r="R27">
            <v>9.2167970416479079</v>
          </cell>
          <cell r="S27">
            <v>28.022649603615065</v>
          </cell>
          <cell r="T27">
            <v>61.245642524038871</v>
          </cell>
          <cell r="U27">
            <v>118.67716415577934</v>
          </cell>
          <cell r="V27">
            <v>239.13156831186154</v>
          </cell>
        </row>
        <row r="28">
          <cell r="J28">
            <v>406.76094143095031</v>
          </cell>
          <cell r="K28">
            <v>350.82790120898437</v>
          </cell>
          <cell r="L28">
            <v>780.55120091931803</v>
          </cell>
          <cell r="M28">
            <v>639.75408235862392</v>
          </cell>
          <cell r="N28">
            <v>566.28599999817266</v>
          </cell>
          <cell r="O28">
            <v>584.13899999820057</v>
          </cell>
          <cell r="P28">
            <v>330.24403415829681</v>
          </cell>
          <cell r="Q28">
            <v>245.31136110406544</v>
          </cell>
          <cell r="R28">
            <v>1.5757642341590212E-5</v>
          </cell>
          <cell r="S28">
            <v>2.5528404164482568E-7</v>
          </cell>
          <cell r="T28">
            <v>-2.593087817095588E-6</v>
          </cell>
          <cell r="U28">
            <v>-2.8315414320104264E-6</v>
          </cell>
          <cell r="V28">
            <v>-5.6611902573529415E-13</v>
          </cell>
        </row>
        <row r="29">
          <cell r="J29">
            <v>9.0599986954609157</v>
          </cell>
          <cell r="K29">
            <v>10.179997133374265</v>
          </cell>
          <cell r="L29">
            <v>10.220002630699984</v>
          </cell>
          <cell r="M29">
            <v>11.480001477875881</v>
          </cell>
          <cell r="N29">
            <v>13.319999999957011</v>
          </cell>
          <cell r="O29">
            <v>3.4599999999893387</v>
          </cell>
          <cell r="P29">
            <v>3.3803634750749065</v>
          </cell>
          <cell r="Q29">
            <v>1.6719644816781016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J30">
            <v>19.99999712022279</v>
          </cell>
          <cell r="K30">
            <v>19.99999436812233</v>
          </cell>
          <cell r="L30">
            <v>20.000005148140815</v>
          </cell>
          <cell r="M30">
            <v>20.000002574696651</v>
          </cell>
          <cell r="N30">
            <v>19.99999999993544</v>
          </cell>
          <cell r="O30">
            <v>19.999999999938375</v>
          </cell>
          <cell r="P30">
            <v>47.641586312164236</v>
          </cell>
          <cell r="Q30">
            <v>165.56088531168976</v>
          </cell>
          <cell r="R30">
            <v>270.59074742174465</v>
          </cell>
          <cell r="S30">
            <v>516.11478648209027</v>
          </cell>
          <cell r="T30">
            <v>605.58576258921198</v>
          </cell>
          <cell r="U30">
            <v>752.52616756172563</v>
          </cell>
          <cell r="V30">
            <v>774.78628133043151</v>
          </cell>
        </row>
        <row r="31">
          <cell r="J31">
            <v>3.7929994538502454</v>
          </cell>
          <cell r="K31">
            <v>6.5249981625998856</v>
          </cell>
          <cell r="L31">
            <v>8.7800022600338572</v>
          </cell>
          <cell r="M31">
            <v>11.493001479549452</v>
          </cell>
          <cell r="N31">
            <v>18.345999999940808</v>
          </cell>
          <cell r="O31">
            <v>26.071999999919704</v>
          </cell>
          <cell r="P31">
            <v>93.961850232230233</v>
          </cell>
          <cell r="Q31">
            <v>481.70350358161051</v>
          </cell>
          <cell r="R31">
            <v>815.00407971739912</v>
          </cell>
          <cell r="S31">
            <v>917.61534112847971</v>
          </cell>
          <cell r="T31">
            <v>1101.5656055360646</v>
          </cell>
          <cell r="U31">
            <v>1317.1273253104555</v>
          </cell>
          <cell r="V31">
            <v>1504.9346699093153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8.3643926147540562</v>
          </cell>
          <cell r="T32">
            <v>54.916691600151566</v>
          </cell>
          <cell r="U32">
            <v>149.46014880167502</v>
          </cell>
          <cell r="V32">
            <v>268.49860301682696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16.434906077517507</v>
          </cell>
          <cell r="Q33">
            <v>40.857765414878067</v>
          </cell>
          <cell r="R33">
            <v>40.930234510843803</v>
          </cell>
          <cell r="S33">
            <v>37.550985702317412</v>
          </cell>
          <cell r="T33">
            <v>27.097933362524014</v>
          </cell>
          <cell r="U33">
            <v>13.52641501532513</v>
          </cell>
          <cell r="V33">
            <v>0</v>
          </cell>
        </row>
        <row r="34">
          <cell r="J34">
            <v>143.23415266718737</v>
          </cell>
          <cell r="K34">
            <v>148.33627324913192</v>
          </cell>
          <cell r="L34">
            <v>155.47562872493791</v>
          </cell>
          <cell r="M34">
            <v>161.33353936357895</v>
          </cell>
          <cell r="N34">
            <v>163.94073545557572</v>
          </cell>
          <cell r="O34">
            <v>180.73437330899503</v>
          </cell>
          <cell r="P34">
            <v>147.91415469765764</v>
          </cell>
          <cell r="Q34">
            <v>95.33478596804882</v>
          </cell>
          <cell r="R34">
            <v>61.395351766265705</v>
          </cell>
          <cell r="S34">
            <v>37.550985702317412</v>
          </cell>
          <cell r="T34">
            <v>18.065288908349345</v>
          </cell>
          <cell r="U34">
            <v>5.7970350065679135</v>
          </cell>
          <cell r="V34">
            <v>0</v>
          </cell>
        </row>
        <row r="35">
          <cell r="J35">
            <v>4.2610015626700042</v>
          </cell>
          <cell r="K35">
            <v>4.2610019203700071</v>
          </cell>
          <cell r="L35">
            <v>3.1110020247399963</v>
          </cell>
          <cell r="M35">
            <v>1.9180020757399983</v>
          </cell>
          <cell r="N35">
            <v>7.6270021149600069</v>
          </cell>
          <cell r="O35">
            <v>16.050999999999974</v>
          </cell>
          <cell r="P35">
            <v>35.984682584400453</v>
          </cell>
          <cell r="Q35">
            <v>119.84335035236556</v>
          </cell>
          <cell r="R35">
            <v>274.79497234866943</v>
          </cell>
          <cell r="S35">
            <v>544.41687108561803</v>
          </cell>
          <cell r="T35">
            <v>634.22697929676872</v>
          </cell>
          <cell r="U35">
            <v>797.70519596721101</v>
          </cell>
          <cell r="V35">
            <v>672.51493509612067</v>
          </cell>
        </row>
        <row r="36">
          <cell r="J36">
            <v>9.9458333333333293</v>
          </cell>
          <cell r="K36">
            <v>11.11000000000004</v>
          </cell>
          <cell r="L36">
            <v>12.392222222222211</v>
          </cell>
          <cell r="M36">
            <v>13.325277777777794</v>
          </cell>
          <cell r="N36">
            <v>14.102499999999997</v>
          </cell>
          <cell r="O36">
            <v>16.826944444444408</v>
          </cell>
          <cell r="P36">
            <v>31.041890848464117</v>
          </cell>
          <cell r="Q36">
            <v>103.25805761184428</v>
          </cell>
          <cell r="R36">
            <v>252.12628484636775</v>
          </cell>
          <cell r="S36">
            <v>454.89756395844228</v>
          </cell>
          <cell r="T36">
            <v>567.56701409424716</v>
          </cell>
          <cell r="U36">
            <v>568.59471925345292</v>
          </cell>
          <cell r="V36">
            <v>556.35031669364707</v>
          </cell>
        </row>
        <row r="37">
          <cell r="J37">
            <v>26.846999731529955</v>
          </cell>
          <cell r="K37">
            <v>39.407999605920097</v>
          </cell>
          <cell r="L37">
            <v>39.351999606479886</v>
          </cell>
          <cell r="M37">
            <v>33.951999660480027</v>
          </cell>
          <cell r="N37">
            <v>28.943999710560007</v>
          </cell>
          <cell r="O37">
            <v>29.364999999999949</v>
          </cell>
          <cell r="P37">
            <v>31.52637884258187</v>
          </cell>
          <cell r="Q37">
            <v>33.695526894705218</v>
          </cell>
          <cell r="R37">
            <v>30.105174457619803</v>
          </cell>
          <cell r="S37">
            <v>20.500430897392405</v>
          </cell>
          <cell r="T37">
            <v>10.096826157966239</v>
          </cell>
          <cell r="U37">
            <v>0</v>
          </cell>
          <cell r="V37">
            <v>0</v>
          </cell>
        </row>
        <row r="38">
          <cell r="J38">
            <v>28.269000000000045</v>
          </cell>
          <cell r="K38">
            <v>34.987000000000123</v>
          </cell>
          <cell r="L38">
            <v>50.855000000000032</v>
          </cell>
          <cell r="M38">
            <v>57.490000000000073</v>
          </cell>
          <cell r="N38">
            <v>82.889000000000081</v>
          </cell>
          <cell r="O38">
            <v>96.578999999999752</v>
          </cell>
          <cell r="P38">
            <v>90.627782318156278</v>
          </cell>
          <cell r="Q38">
            <v>78.955294821872442</v>
          </cell>
          <cell r="R38">
            <v>65.020882002193829</v>
          </cell>
          <cell r="S38">
            <v>25.932612841588956</v>
          </cell>
          <cell r="T38">
            <v>4.3512514285714285</v>
          </cell>
          <cell r="U38">
            <v>0</v>
          </cell>
          <cell r="V38">
            <v>0</v>
          </cell>
        </row>
        <row r="39">
          <cell r="J39">
            <v>1525.9079987058005</v>
          </cell>
          <cell r="K39">
            <v>1880.218998473714</v>
          </cell>
          <cell r="L39">
            <v>2355.2979983687792</v>
          </cell>
          <cell r="M39">
            <v>2548.5449982637811</v>
          </cell>
          <cell r="N39">
            <v>2916.1249981744813</v>
          </cell>
          <cell r="O39">
            <v>3399.2649999999935</v>
          </cell>
          <cell r="P39">
            <v>4446.32698773026</v>
          </cell>
          <cell r="Q39">
            <v>3951.9148563987151</v>
          </cell>
          <cell r="R39">
            <v>1992.1522701028209</v>
          </cell>
          <cell r="S39">
            <v>666.91916234705957</v>
          </cell>
          <cell r="T39">
            <v>203.95509765849039</v>
          </cell>
          <cell r="U39">
            <v>1.4210472106933595E-12</v>
          </cell>
          <cell r="V39">
            <v>1.1654090881347657E-12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2.5948329574599982</v>
          </cell>
          <cell r="Q40">
            <v>45.494235594390155</v>
          </cell>
          <cell r="R40">
            <v>210.08625179389739</v>
          </cell>
          <cell r="S40">
            <v>393.76729141373778</v>
          </cell>
          <cell r="T40">
            <v>511.20808895167642</v>
          </cell>
          <cell r="U40">
            <v>563.32059420317955</v>
          </cell>
          <cell r="V40">
            <v>592.26227618107055</v>
          </cell>
        </row>
        <row r="41">
          <cell r="J41">
            <v>2.0000000912272722E-8</v>
          </cell>
          <cell r="K41">
            <v>2.0000000912272722E-8</v>
          </cell>
          <cell r="L41">
            <v>2.0000000912272722E-8</v>
          </cell>
          <cell r="M41">
            <v>2.0000000912272722E-8</v>
          </cell>
          <cell r="N41">
            <v>2.0000000912272722E-8</v>
          </cell>
          <cell r="O41">
            <v>2.2162500867272731E-8</v>
          </cell>
          <cell r="P41">
            <v>4.1579999572027972</v>
          </cell>
          <cell r="Q41">
            <v>87.479999144055952</v>
          </cell>
          <cell r="R41">
            <v>284.92363575944051</v>
          </cell>
          <cell r="S41">
            <v>534.78408985174838</v>
          </cell>
          <cell r="T41">
            <v>871.26545283356631</v>
          </cell>
          <cell r="U41">
            <v>1415.3236335440561</v>
          </cell>
          <cell r="V41">
            <v>1414.0636328391608</v>
          </cell>
        </row>
        <row r="42">
          <cell r="J42">
            <v>2.0000001304999992E-8</v>
          </cell>
          <cell r="K42">
            <v>2.0000001304999992E-8</v>
          </cell>
          <cell r="L42">
            <v>2.0000001304999992E-8</v>
          </cell>
          <cell r="M42">
            <v>2.0000001304999992E-8</v>
          </cell>
          <cell r="N42">
            <v>2.0000001304999992E-8</v>
          </cell>
          <cell r="O42">
            <v>2.0000001304999992E-8</v>
          </cell>
          <cell r="P42">
            <v>0.50049896693161366</v>
          </cell>
          <cell r="Q42">
            <v>5.3600000210209791</v>
          </cell>
          <cell r="R42">
            <v>16.848000043426573</v>
          </cell>
          <cell r="S42">
            <v>29.540000072377619</v>
          </cell>
          <cell r="T42">
            <v>42.112000101328675</v>
          </cell>
          <cell r="U42">
            <v>55.764000130279726</v>
          </cell>
          <cell r="V42">
            <v>71.324000159230792</v>
          </cell>
        </row>
        <row r="43">
          <cell r="J43">
            <v>1.5626700040898324E-6</v>
          </cell>
          <cell r="K43">
            <v>1.920370007048607E-6</v>
          </cell>
          <cell r="L43">
            <v>2.0247399961252212E-6</v>
          </cell>
          <cell r="M43">
            <v>2.0757399982384444E-6</v>
          </cell>
          <cell r="N43">
            <v>2.1149600072250367E-6</v>
          </cell>
          <cell r="O43">
            <v>-2.4435997009277344E-14</v>
          </cell>
          <cell r="P43">
            <v>-0.18973040483094195</v>
          </cell>
          <cell r="Q43">
            <v>2.0895709762573242E-9</v>
          </cell>
          <cell r="R43">
            <v>4.42951453125E-7</v>
          </cell>
          <cell r="S43">
            <v>10.999999217686977</v>
          </cell>
          <cell r="T43">
            <v>122.99092153956676</v>
          </cell>
          <cell r="U43">
            <v>298.79622293050903</v>
          </cell>
          <cell r="V43">
            <v>309.12294071583671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J45">
            <v>0.65000000000000013</v>
          </cell>
          <cell r="K45">
            <v>0.65000000000000013</v>
          </cell>
          <cell r="L45">
            <v>0.65000000000000013</v>
          </cell>
          <cell r="M45">
            <v>0.65000000000000013</v>
          </cell>
          <cell r="N45">
            <v>0.65000000000000013</v>
          </cell>
          <cell r="O45">
            <v>0.67000000000000015</v>
          </cell>
          <cell r="P45">
            <v>0.68000000000000016</v>
          </cell>
          <cell r="Q45">
            <v>0.69000000000000006</v>
          </cell>
          <cell r="R45">
            <v>0.72000000000000008</v>
          </cell>
          <cell r="S45">
            <v>0.72499999999999998</v>
          </cell>
          <cell r="T45">
            <v>0.7400000000000001</v>
          </cell>
          <cell r="U45">
            <v>0.7400000000000001</v>
          </cell>
          <cell r="V45">
            <v>0.77000000000000013</v>
          </cell>
        </row>
        <row r="48">
          <cell r="J48">
            <v>2.181818181818182E-15</v>
          </cell>
          <cell r="K48">
            <v>2.181818181818182E-15</v>
          </cell>
          <cell r="L48">
            <v>2.181818181818182E-15</v>
          </cell>
          <cell r="M48">
            <v>2.181818181818182E-15</v>
          </cell>
          <cell r="N48">
            <v>2.181818181818182E-15</v>
          </cell>
          <cell r="O48">
            <v>2.181818181818182E-15</v>
          </cell>
          <cell r="P48">
            <v>2.5948330821353229</v>
          </cell>
          <cell r="Q48">
            <v>45.494237649427006</v>
          </cell>
          <cell r="R48">
            <v>215.95198605963165</v>
          </cell>
          <cell r="S48">
            <v>552.92343873319567</v>
          </cell>
          <cell r="T48">
            <v>1385.8740885329469</v>
          </cell>
          <cell r="U48">
            <v>2553.6587724930946</v>
          </cell>
          <cell r="V48">
            <v>3450.9343076994433</v>
          </cell>
        </row>
        <row r="75">
          <cell r="J75">
            <v>1.090909090909091E-15</v>
          </cell>
          <cell r="K75">
            <v>1.090909090909091E-15</v>
          </cell>
          <cell r="L75">
            <v>1.090909090909091E-15</v>
          </cell>
          <cell r="M75">
            <v>1.090909090909091E-15</v>
          </cell>
          <cell r="N75">
            <v>1.090909090909091E-15</v>
          </cell>
          <cell r="O75">
            <v>1.090909090909091E-15</v>
          </cell>
          <cell r="P75">
            <v>1.0285714285714291E-7</v>
          </cell>
          <cell r="Q75">
            <v>1.9459459459459477E-6</v>
          </cell>
          <cell r="R75">
            <v>5.5384615384615303</v>
          </cell>
          <cell r="S75">
            <v>35.083536585365835</v>
          </cell>
          <cell r="T75">
            <v>160.8279069767442</v>
          </cell>
          <cell r="U75">
            <v>427.2</v>
          </cell>
          <cell r="V75">
            <v>585.31914893617056</v>
          </cell>
        </row>
        <row r="76">
          <cell r="J76">
            <v>1.090909090909091E-15</v>
          </cell>
          <cell r="K76">
            <v>1.090909090909091E-15</v>
          </cell>
          <cell r="L76">
            <v>1.090909090909091E-15</v>
          </cell>
          <cell r="M76">
            <v>1.090909090909091E-15</v>
          </cell>
          <cell r="N76">
            <v>1.090909090909091E-15</v>
          </cell>
          <cell r="O76">
            <v>1.090909090909091E-15</v>
          </cell>
          <cell r="P76">
            <v>2.1818181818181819E-8</v>
          </cell>
          <cell r="Q76">
            <v>1.0909090909090909E-7</v>
          </cell>
          <cell r="R76">
            <v>0.32727272727272727</v>
          </cell>
          <cell r="S76">
            <v>2.2406493506493503</v>
          </cell>
          <cell r="T76">
            <v>9.8618181818181831</v>
          </cell>
          <cell r="U76">
            <v>27.34714285714286</v>
          </cell>
          <cell r="V76">
            <v>52.028571428571432</v>
          </cell>
        </row>
        <row r="77"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1.6200000000000006</v>
          </cell>
          <cell r="T77">
            <v>14.100000000000001</v>
          </cell>
          <cell r="U77">
            <v>46.406250000000007</v>
          </cell>
          <cell r="V77">
            <v>94.500000000000028</v>
          </cell>
        </row>
        <row r="78"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55.971820747284013</v>
          </cell>
          <cell r="T78">
            <v>298.75704256588602</v>
          </cell>
          <cell r="U78">
            <v>596.4269681804318</v>
          </cell>
          <cell r="V78">
            <v>760.33280134876509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ichtseigenschaften"/>
      <sheetName val="Currency"/>
      <sheetName val="P1-Demand"/>
      <sheetName val="P2 Demand"/>
      <sheetName val="P3 Power"/>
      <sheetName val="P4 Power costs + invest."/>
      <sheetName val="P5 Heat"/>
      <sheetName val="P6 Heat Invest + Cap."/>
      <sheetName val="P7 Jobs "/>
      <sheetName val="P8 Transport"/>
      <sheetName val="P9 Primary + CO2 (2)"/>
      <sheetName val="P9 Primary + CO2"/>
      <sheetName val="P10 Power Invest +Fuel cost (1)"/>
      <sheetName val="P10 Invest + Fuel cost"/>
      <sheetName val="Fig. Energy intensity"/>
      <sheetName val="Overview costs + investments"/>
      <sheetName val="Fuel cost savings"/>
      <sheetName val="Capacity credits"/>
      <sheetName val="Compare MESAP-Excel"/>
      <sheetName val="Compare REF-ADV"/>
      <sheetName val="Compare REF-LDF"/>
      <sheetName val="Compare ADV-LDF"/>
      <sheetName val="Inv PP REF"/>
      <sheetName val="Inv CHP REF"/>
      <sheetName val="Inv Heat REF"/>
      <sheetName val="Inv PP ADV"/>
      <sheetName val="Inv CHP ADV"/>
      <sheetName val="Inv Heat ADV"/>
      <sheetName val="Inv PP LDF"/>
      <sheetName val="Inv CHP LDF"/>
      <sheetName val="Inv Heat LDF"/>
      <sheetName val="Electricity generation REF"/>
      <sheetName val="Electricity demand REF"/>
      <sheetName val="Installed capacity REF"/>
      <sheetName val="Costs Electricity REF"/>
      <sheetName val="Heat supply REF"/>
      <sheetName val="Primary energy demand REF"/>
      <sheetName val="Final energy demand REF"/>
      <sheetName val="Transport REF"/>
      <sheetName val="CO2-emissions REF"/>
      <sheetName val="Electricity generation ADV"/>
      <sheetName val="Electricity demand ADV"/>
      <sheetName val="Installed capacity ADV"/>
      <sheetName val="Costs Electricity ADV"/>
      <sheetName val="Primary energy demand ADV"/>
      <sheetName val="Heat supply ADV"/>
      <sheetName val="Final energy demand ADV"/>
      <sheetName val="Transport ADV"/>
      <sheetName val="CO2-emissions ADV"/>
      <sheetName val="Electricity generation LDF"/>
      <sheetName val="Electricity demand LDF"/>
      <sheetName val="Installed capacity LDF"/>
      <sheetName val="Costs Electricity LDF"/>
      <sheetName val="Heat supply LDF"/>
      <sheetName val="Primary energy demand LDF"/>
      <sheetName val="Final energy demand LDF"/>
      <sheetName val="Transport LDF"/>
      <sheetName val="CO2-emissions LDF"/>
      <sheetName val="heat costs input"/>
      <sheetName val="fuel costs"/>
      <sheetName val="technical lifetime"/>
      <sheetName val="electricity REF"/>
      <sheetName val="capacity REF"/>
      <sheetName val="heat REF"/>
      <sheetName val="trans REF"/>
      <sheetName val="final energy REF"/>
      <sheetName val="prim energy REF"/>
      <sheetName val="costs REF"/>
      <sheetName val="co2 REF"/>
      <sheetName val="electricity ADV"/>
      <sheetName val="capacity ADV"/>
      <sheetName val="heat ADV"/>
      <sheetName val="trans ADV"/>
      <sheetName val="final energy ADV"/>
      <sheetName val="prim energy ADV"/>
      <sheetName val="costs ADV"/>
      <sheetName val="co2 ADV"/>
      <sheetName val="electricity LDF"/>
      <sheetName val="capacity LDF"/>
      <sheetName val="heat LDF"/>
      <sheetName val="trans LDF"/>
      <sheetName val="final energy LDF"/>
      <sheetName val="prim energy LDF"/>
      <sheetName val="costs LDF"/>
      <sheetName val="co2 LDF"/>
      <sheetName val="Py REF"/>
      <sheetName val="Py ADV"/>
      <sheetName val="Py L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>
        <row r="3">
          <cell r="J3">
            <v>433.55167860533237</v>
          </cell>
          <cell r="K3">
            <v>461.98980555555562</v>
          </cell>
          <cell r="L3">
            <v>398.74053334113648</v>
          </cell>
          <cell r="M3">
            <v>428.22500077880727</v>
          </cell>
          <cell r="N3">
            <v>444.13771843374047</v>
          </cell>
          <cell r="O3">
            <v>422.28670960636549</v>
          </cell>
          <cell r="P3">
            <v>459.71304740024954</v>
          </cell>
          <cell r="Q3">
            <v>460.06401586359942</v>
          </cell>
          <cell r="R3">
            <v>459.19302616014039</v>
          </cell>
          <cell r="S3">
            <v>457.71518316955382</v>
          </cell>
          <cell r="T3">
            <v>452.34752242793792</v>
          </cell>
          <cell r="U3">
            <v>446.77002917352297</v>
          </cell>
          <cell r="V3">
            <v>428.32966546487751</v>
          </cell>
        </row>
        <row r="4">
          <cell r="J4">
            <v>34.414005047005084</v>
          </cell>
          <cell r="K4">
            <v>33.478000016153736</v>
          </cell>
          <cell r="L4">
            <v>28.292990558274553</v>
          </cell>
          <cell r="M4">
            <v>33.594994901727027</v>
          </cell>
          <cell r="N4">
            <v>38.268000038698979</v>
          </cell>
          <cell r="O4">
            <v>44.068006957345702</v>
          </cell>
          <cell r="P4">
            <v>258.15908962729969</v>
          </cell>
          <cell r="Q4">
            <v>509.09709925360346</v>
          </cell>
          <cell r="R4">
            <v>555.27628589674691</v>
          </cell>
          <cell r="S4">
            <v>507.16866054569749</v>
          </cell>
          <cell r="T4">
            <v>481.97629632766808</v>
          </cell>
          <cell r="U4">
            <v>470.56935183408586</v>
          </cell>
          <cell r="V4">
            <v>406.75306041264776</v>
          </cell>
        </row>
        <row r="5">
          <cell r="J5">
            <v>2577.5263780085688</v>
          </cell>
          <cell r="K5">
            <v>2433.7870011743439</v>
          </cell>
          <cell r="L5">
            <v>2023.6453246841954</v>
          </cell>
          <cell r="M5">
            <v>2317.5706482926148</v>
          </cell>
          <cell r="N5">
            <v>2402.0290024290798</v>
          </cell>
          <cell r="O5">
            <v>1836.0962898782464</v>
          </cell>
          <cell r="P5">
            <v>1839.9430472928404</v>
          </cell>
          <cell r="Q5">
            <v>1874.8637645113051</v>
          </cell>
          <cell r="R5">
            <v>1784.8433883195587</v>
          </cell>
          <cell r="S5">
            <v>1603.2157351214057</v>
          </cell>
          <cell r="T5">
            <v>1428.8669280930051</v>
          </cell>
          <cell r="U5">
            <v>1362.747348586696</v>
          </cell>
          <cell r="V5">
            <v>1343.4565481757263</v>
          </cell>
        </row>
        <row r="6">
          <cell r="J6">
            <v>773.51868880172685</v>
          </cell>
          <cell r="K6">
            <v>862.59220463842678</v>
          </cell>
          <cell r="L6">
            <v>680.64200809097701</v>
          </cell>
          <cell r="M6">
            <v>697.04586935200825</v>
          </cell>
          <cell r="N6">
            <v>710.46652131550195</v>
          </cell>
          <cell r="O6">
            <v>894.75550890569446</v>
          </cell>
          <cell r="P6">
            <v>843.64583689397512</v>
          </cell>
          <cell r="Q6">
            <v>294.5466451960362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J7">
            <v>2767.106405811533</v>
          </cell>
          <cell r="K7">
            <v>2831.5440013662692</v>
          </cell>
          <cell r="L7">
            <v>2572.0901416612883</v>
          </cell>
          <cell r="M7">
            <v>2789.0525767419708</v>
          </cell>
          <cell r="N7">
            <v>2816.4570028481803</v>
          </cell>
          <cell r="O7">
            <v>2619.3964135436927</v>
          </cell>
          <cell r="P7">
            <v>3024.8423361505547</v>
          </cell>
          <cell r="Q7">
            <v>2701.0741095683284</v>
          </cell>
          <cell r="R7">
            <v>2033.4963464998796</v>
          </cell>
          <cell r="S7">
            <v>1407.7425849566553</v>
          </cell>
          <cell r="T7">
            <v>837.70737892695763</v>
          </cell>
          <cell r="U7">
            <v>424.42741601507333</v>
          </cell>
          <cell r="V7">
            <v>0</v>
          </cell>
        </row>
        <row r="8"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J9">
            <v>2.3000003373078358E-2</v>
          </cell>
          <cell r="K9">
            <v>2.7000000013027981E-2</v>
          </cell>
          <cell r="L9">
            <v>5.9999979977254665E-3</v>
          </cell>
          <cell r="M9">
            <v>0.10999998330674118</v>
          </cell>
          <cell r="N9">
            <v>3.4000000034382909E-2</v>
          </cell>
          <cell r="O9">
            <v>3.0451825106646005E-3</v>
          </cell>
          <cell r="P9">
            <v>4.4175735346956913</v>
          </cell>
          <cell r="Q9">
            <v>42.62785521283346</v>
          </cell>
          <cell r="R9">
            <v>239.59162143197551</v>
          </cell>
          <cell r="S9">
            <v>251.18696800592605</v>
          </cell>
          <cell r="T9">
            <v>263.55175543293285</v>
          </cell>
          <cell r="U9">
            <v>283.46713282659692</v>
          </cell>
          <cell r="V9">
            <v>324.58894220929295</v>
          </cell>
        </row>
        <row r="10">
          <cell r="J10">
            <v>587.62508617848835</v>
          </cell>
          <cell r="K10">
            <v>556.32100026844284</v>
          </cell>
          <cell r="L10">
            <v>613.56079524707854</v>
          </cell>
          <cell r="M10">
            <v>656.71990033820964</v>
          </cell>
          <cell r="N10">
            <v>758.9390007674881</v>
          </cell>
          <cell r="O10">
            <v>580.76009168894188</v>
          </cell>
          <cell r="P10">
            <v>714.29375976719598</v>
          </cell>
          <cell r="Q10">
            <v>172.6925871422477</v>
          </cell>
          <cell r="R10">
            <v>-7.5803536653880248E-3</v>
          </cell>
          <cell r="S10">
            <v>-2.9420339864148701E-2</v>
          </cell>
          <cell r="T10">
            <v>1.9356757815994646E-2</v>
          </cell>
          <cell r="U10">
            <v>1.6927671448212268E-2</v>
          </cell>
          <cell r="V10">
            <v>-5.6611902573529415E-13</v>
          </cell>
        </row>
        <row r="11">
          <cell r="J11">
            <v>103.09501511945662</v>
          </cell>
          <cell r="K11">
            <v>102.80800004960672</v>
          </cell>
          <cell r="L11">
            <v>61.529979466674824</v>
          </cell>
          <cell r="M11">
            <v>73.425988857098005</v>
          </cell>
          <cell r="N11">
            <v>104.77500010595475</v>
          </cell>
          <cell r="O11">
            <v>74.627011781923883</v>
          </cell>
          <cell r="P11">
            <v>69.811234332443632</v>
          </cell>
          <cell r="Q11">
            <v>21.996994141235895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J12">
            <v>108.39193256294607</v>
          </cell>
          <cell r="K12">
            <v>115.50213894462082</v>
          </cell>
          <cell r="L12">
            <v>99.686133400154858</v>
          </cell>
          <cell r="M12">
            <v>107.07444371998035</v>
          </cell>
          <cell r="N12">
            <v>111.04005945632711</v>
          </cell>
          <cell r="O12">
            <v>105.57217928778428</v>
          </cell>
          <cell r="P12">
            <v>105.21043960249582</v>
          </cell>
          <cell r="Q12">
            <v>221.86525560550129</v>
          </cell>
          <cell r="R12">
            <v>298.39738927032397</v>
          </cell>
          <cell r="S12">
            <v>352.10151527171598</v>
          </cell>
          <cell r="T12">
            <v>352.70309620751726</v>
          </cell>
          <cell r="U12">
            <v>362.02616161488527</v>
          </cell>
          <cell r="V12">
            <v>364.1343786383004</v>
          </cell>
        </row>
        <row r="13">
          <cell r="J13">
            <v>0</v>
          </cell>
          <cell r="K13">
            <v>0</v>
          </cell>
          <cell r="L13">
            <v>9.9999966628758208E-4</v>
          </cell>
          <cell r="M13">
            <v>9.9999984824310044E-4</v>
          </cell>
          <cell r="N13">
            <v>1.7000000017191472E-2</v>
          </cell>
          <cell r="O13">
            <v>4.5000007104487545E-2</v>
          </cell>
          <cell r="P13">
            <v>6.7037037036651634</v>
          </cell>
          <cell r="Q13">
            <v>120.61685120777682</v>
          </cell>
          <cell r="R13">
            <v>288.74366866630851</v>
          </cell>
          <cell r="S13">
            <v>322.55926810706359</v>
          </cell>
          <cell r="T13">
            <v>341.60070002223483</v>
          </cell>
          <cell r="U13">
            <v>402.42287557762523</v>
          </cell>
          <cell r="V13">
            <v>423.67398772581396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55.123961419761805</v>
          </cell>
          <cell r="R14">
            <v>164.87808214863887</v>
          </cell>
          <cell r="S14">
            <v>278.17667846448882</v>
          </cell>
          <cell r="T14">
            <v>445.67187440333095</v>
          </cell>
          <cell r="U14">
            <v>636.64112402260992</v>
          </cell>
          <cell r="V14">
            <v>854.06154175401775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4.2528699708924007</v>
          </cell>
          <cell r="Q15">
            <v>12.503437714423676</v>
          </cell>
          <cell r="R15">
            <v>12.743503718540602</v>
          </cell>
          <cell r="S15">
            <v>12.008301580932477</v>
          </cell>
          <cell r="T15">
            <v>9.4145084394511063</v>
          </cell>
          <cell r="U15">
            <v>5.3819606578862134</v>
          </cell>
          <cell r="V15">
            <v>0</v>
          </cell>
        </row>
        <row r="16">
          <cell r="J16">
            <v>40.331424639088013</v>
          </cell>
          <cell r="K16">
            <v>46.10079577778663</v>
          </cell>
          <cell r="L16">
            <v>35.580764770255726</v>
          </cell>
          <cell r="M16">
            <v>36.223024866456825</v>
          </cell>
          <cell r="N16">
            <v>35.676479402965967</v>
          </cell>
          <cell r="O16">
            <v>43.39663235604494</v>
          </cell>
          <cell r="P16">
            <v>38.275829738031625</v>
          </cell>
          <cell r="Q16">
            <v>29.174688000321911</v>
          </cell>
          <cell r="R16">
            <v>19.115255577810903</v>
          </cell>
          <cell r="S16">
            <v>12.008301580932477</v>
          </cell>
          <cell r="T16">
            <v>6.2763389596340708</v>
          </cell>
          <cell r="U16">
            <v>2.3065545676655197</v>
          </cell>
          <cell r="V16">
            <v>0</v>
          </cell>
        </row>
        <row r="17">
          <cell r="J17">
            <v>1303.828</v>
          </cell>
          <cell r="K17">
            <v>1344.0509999999999</v>
          </cell>
          <cell r="L17">
            <v>1357.38</v>
          </cell>
          <cell r="M17">
            <v>1602.4580000000001</v>
          </cell>
          <cell r="N17">
            <v>1854.2329999999999</v>
          </cell>
          <cell r="O17">
            <v>2168.6469999999999</v>
          </cell>
          <cell r="P17">
            <v>1692.1785410124501</v>
          </cell>
          <cell r="Q17">
            <v>1459.6368815681001</v>
          </cell>
          <cell r="R17">
            <v>1194.5085807785699</v>
          </cell>
          <cell r="S17">
            <v>924.99591931953296</v>
          </cell>
          <cell r="T17">
            <v>773.79509866635999</v>
          </cell>
          <cell r="U17">
            <v>624.12996571179701</v>
          </cell>
          <cell r="V17">
            <v>478.890817129612</v>
          </cell>
        </row>
        <row r="18">
          <cell r="J18">
            <v>1320.5410000000002</v>
          </cell>
          <cell r="K18">
            <v>1390.8240000000001</v>
          </cell>
          <cell r="L18">
            <v>1418.222</v>
          </cell>
          <cell r="M18">
            <v>1796.6189999999999</v>
          </cell>
          <cell r="N18">
            <v>1772.4949999999999</v>
          </cell>
          <cell r="O18">
            <v>1691.924</v>
          </cell>
          <cell r="P18">
            <v>1726.71279695148</v>
          </cell>
          <cell r="Q18">
            <v>1803.0808537017699</v>
          </cell>
          <cell r="R18">
            <v>1877.08491265204</v>
          </cell>
          <cell r="S18">
            <v>1883.02740718619</v>
          </cell>
          <cell r="T18">
            <v>1902.2462842214702</v>
          </cell>
          <cell r="U18">
            <v>1903.5963954209799</v>
          </cell>
          <cell r="V18">
            <v>1885.6325924478499</v>
          </cell>
        </row>
        <row r="19">
          <cell r="J19">
            <v>108.377</v>
          </cell>
          <cell r="K19">
            <v>91.210999999999999</v>
          </cell>
          <cell r="L19">
            <v>27.454000000000001</v>
          </cell>
          <cell r="M19">
            <v>35.375999999999998</v>
          </cell>
          <cell r="N19">
            <v>28.106000000000002</v>
          </cell>
          <cell r="O19">
            <v>26.925999999999998</v>
          </cell>
          <cell r="P19">
            <v>34.534255939029698</v>
          </cell>
          <cell r="Q19">
            <v>171.72198606683597</v>
          </cell>
          <cell r="R19">
            <v>341.288165936734</v>
          </cell>
          <cell r="S19">
            <v>495.53352820689298</v>
          </cell>
          <cell r="T19">
            <v>548.10486155533795</v>
          </cell>
          <cell r="U19">
            <v>592.92346742620703</v>
          </cell>
          <cell r="V19">
            <v>628.54419748261603</v>
          </cell>
        </row>
        <row r="20">
          <cell r="J20">
            <v>367.62321861876035</v>
          </cell>
          <cell r="K20">
            <v>396.6631906021592</v>
          </cell>
          <cell r="L20">
            <v>423.14176294486327</v>
          </cell>
          <cell r="M20">
            <v>448.84112074123527</v>
          </cell>
          <cell r="N20">
            <v>458.15063765646067</v>
          </cell>
          <cell r="O20">
            <v>470.5474114916633</v>
          </cell>
          <cell r="P20">
            <v>510.94406719324616</v>
          </cell>
          <cell r="Q20">
            <v>514.20978055086505</v>
          </cell>
          <cell r="R20">
            <v>519.05701982303435</v>
          </cell>
          <cell r="S20">
            <v>525.7901893612534</v>
          </cell>
          <cell r="T20">
            <v>529.62103476003585</v>
          </cell>
          <cell r="U20">
            <v>522.10382417734024</v>
          </cell>
          <cell r="V20">
            <v>513.38828304073093</v>
          </cell>
        </row>
        <row r="21">
          <cell r="J21">
            <v>437.26695398913694</v>
          </cell>
          <cell r="K21">
            <v>487.40090221160324</v>
          </cell>
          <cell r="L21">
            <v>500.61105367360705</v>
          </cell>
          <cell r="M21">
            <v>517.55605464156054</v>
          </cell>
          <cell r="N21">
            <v>523.10094566667578</v>
          </cell>
          <cell r="O21">
            <v>557.65756863106003</v>
          </cell>
          <cell r="P21">
            <v>751.68104893810607</v>
          </cell>
          <cell r="Q21">
            <v>891.04767504513825</v>
          </cell>
          <cell r="R21">
            <v>854.55390429404076</v>
          </cell>
          <cell r="S21">
            <v>804.56388399524815</v>
          </cell>
          <cell r="T21">
            <v>772.33791496866831</v>
          </cell>
          <cell r="U21">
            <v>640.49686396100935</v>
          </cell>
          <cell r="V21">
            <v>546.86325458897966</v>
          </cell>
        </row>
        <row r="22">
          <cell r="J22">
            <v>1.5089998412173924</v>
          </cell>
          <cell r="K22">
            <v>1.7559996476896327</v>
          </cell>
          <cell r="L22">
            <v>2.4040002577477408</v>
          </cell>
          <cell r="M22">
            <v>2.3570002488429411</v>
          </cell>
          <cell r="N22">
            <v>2.3519997557030514</v>
          </cell>
          <cell r="O22">
            <v>4.6979710925252469</v>
          </cell>
          <cell r="P22">
            <v>4.9377943505327488</v>
          </cell>
          <cell r="Q22">
            <v>1.0444409090087776</v>
          </cell>
          <cell r="R22">
            <v>0.47218409024381242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J23">
            <v>3944.5575849389143</v>
          </cell>
          <cell r="K23">
            <v>3982.4852009845704</v>
          </cell>
          <cell r="L23">
            <v>3772.1784044385727</v>
          </cell>
          <cell r="M23">
            <v>3831.277404491409</v>
          </cell>
          <cell r="N23">
            <v>4100.6035740794814</v>
          </cell>
          <cell r="O23">
            <v>3577.3809877209665</v>
          </cell>
          <cell r="P23">
            <v>3621.1751477739117</v>
          </cell>
          <cell r="Q23">
            <v>3534.0523229363794</v>
          </cell>
          <cell r="R23">
            <v>3366.5682782093081</v>
          </cell>
          <cell r="S23">
            <v>3250.9208296712</v>
          </cell>
          <cell r="T23">
            <v>3213.2689875652013</v>
          </cell>
          <cell r="U23">
            <v>2931.6226271463152</v>
          </cell>
          <cell r="V23">
            <v>2789.0025984037957</v>
          </cell>
        </row>
        <row r="24">
          <cell r="J24">
            <v>917.48999215682579</v>
          </cell>
          <cell r="K24">
            <v>995.86216954251859</v>
          </cell>
          <cell r="L24">
            <v>813.73632859526742</v>
          </cell>
          <cell r="M24">
            <v>834.17902164451777</v>
          </cell>
          <cell r="N24">
            <v>930.44672853163797</v>
          </cell>
          <cell r="O24">
            <v>1030.9065059705295</v>
          </cell>
          <cell r="P24">
            <v>930.60198630658533</v>
          </cell>
          <cell r="Q24">
            <v>143.36926259376793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J25">
            <v>3780.8586021639303</v>
          </cell>
          <cell r="K25">
            <v>4159.0691655561077</v>
          </cell>
          <cell r="L25">
            <v>3770.080404213641</v>
          </cell>
          <cell r="M25">
            <v>3820.3794033408371</v>
          </cell>
          <cell r="N25">
            <v>3592.9346268099207</v>
          </cell>
          <cell r="O25">
            <v>3654.7985113567947</v>
          </cell>
          <cell r="P25">
            <v>3712.3929097539535</v>
          </cell>
          <cell r="Q25">
            <v>3203.9281660845995</v>
          </cell>
          <cell r="R25">
            <v>2267.8094499708177</v>
          </cell>
          <cell r="S25">
            <v>1316.7345313824283</v>
          </cell>
          <cell r="T25">
            <v>492.85342317050623</v>
          </cell>
          <cell r="U25">
            <v>113.70276004612192</v>
          </cell>
          <cell r="V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J27">
            <v>2.8479997003228297</v>
          </cell>
          <cell r="K27">
            <v>3.2079993563714959</v>
          </cell>
          <cell r="L27">
            <v>4.9290005284686309</v>
          </cell>
          <cell r="M27">
            <v>5.0470005328427359</v>
          </cell>
          <cell r="N27">
            <v>3.6559996202595033</v>
          </cell>
          <cell r="O27">
            <v>3.9495767903110068</v>
          </cell>
          <cell r="P27">
            <v>13.764064940154498</v>
          </cell>
          <cell r="Q27">
            <v>114.84952537732367</v>
          </cell>
          <cell r="R27">
            <v>241.04246604984866</v>
          </cell>
          <cell r="S27">
            <v>441.25637960588011</v>
          </cell>
          <cell r="T27">
            <v>666.0674382308141</v>
          </cell>
          <cell r="U27">
            <v>840.44524279035113</v>
          </cell>
          <cell r="V27">
            <v>935.13616534715504</v>
          </cell>
        </row>
        <row r="28">
          <cell r="J28">
            <v>314.41796691576099</v>
          </cell>
          <cell r="K28">
            <v>238.57895213334481</v>
          </cell>
          <cell r="L28">
            <v>361.6980387798834</v>
          </cell>
          <cell r="M28">
            <v>356.9040376805379</v>
          </cell>
          <cell r="N28">
            <v>353.05996332845342</v>
          </cell>
          <cell r="O28">
            <v>291.28120769348664</v>
          </cell>
          <cell r="P28">
            <v>101.18428382740238</v>
          </cell>
          <cell r="Q28">
            <v>20.247753246390033</v>
          </cell>
          <cell r="R28">
            <v>-4.9203704385196465E-13</v>
          </cell>
          <cell r="S28">
            <v>0</v>
          </cell>
          <cell r="T28">
            <v>5.6611902573529415E-13</v>
          </cell>
          <cell r="U28">
            <v>-2.8305951286764708E-13</v>
          </cell>
          <cell r="V28">
            <v>2.8305951286764708E-13</v>
          </cell>
        </row>
        <row r="29">
          <cell r="J29">
            <v>100.1769894590028</v>
          </cell>
          <cell r="K29">
            <v>96.2069806977658</v>
          </cell>
          <cell r="L29">
            <v>101.94301092994074</v>
          </cell>
          <cell r="M29">
            <v>103.82501096144193</v>
          </cell>
          <cell r="N29">
            <v>112.04098836255351</v>
          </cell>
          <cell r="O29">
            <v>73.009550758890612</v>
          </cell>
          <cell r="P29">
            <v>70.742311050989485</v>
          </cell>
          <cell r="Q29">
            <v>9.5579508395845281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J30">
            <v>97.72261471726128</v>
          </cell>
          <cell r="K30">
            <v>105.44208717823778</v>
          </cell>
          <cell r="L30">
            <v>112.48073705975553</v>
          </cell>
          <cell r="M30">
            <v>119.31221259652058</v>
          </cell>
          <cell r="N30">
            <v>121.78686235027105</v>
          </cell>
          <cell r="O30">
            <v>125.0606440643395</v>
          </cell>
          <cell r="P30">
            <v>126.05252631851975</v>
          </cell>
          <cell r="Q30">
            <v>158.78164280999439</v>
          </cell>
          <cell r="R30">
            <v>182.44689890604357</v>
          </cell>
          <cell r="S30">
            <v>215.56910468859175</v>
          </cell>
          <cell r="T30">
            <v>261.26862654216296</v>
          </cell>
          <cell r="U30">
            <v>322.69993221572804</v>
          </cell>
          <cell r="V30">
            <v>369.13269684756119</v>
          </cell>
        </row>
        <row r="31">
          <cell r="J31">
            <v>1.9499997948137322</v>
          </cell>
          <cell r="K31">
            <v>2.6799994623053669</v>
          </cell>
          <cell r="L31">
            <v>2.9430003155372653</v>
          </cell>
          <cell r="M31">
            <v>3.6410003844026937</v>
          </cell>
          <cell r="N31">
            <v>4.3099995523299892</v>
          </cell>
          <cell r="O31">
            <v>4.9819693450320912</v>
          </cell>
          <cell r="P31">
            <v>23.490827703375839</v>
          </cell>
          <cell r="Q31">
            <v>162.485164272937</v>
          </cell>
          <cell r="R31">
            <v>336.69423829185206</v>
          </cell>
          <cell r="S31">
            <v>608.6525782424053</v>
          </cell>
          <cell r="T31">
            <v>838.24408371266122</v>
          </cell>
          <cell r="U31">
            <v>932.78901772837298</v>
          </cell>
          <cell r="V31">
            <v>984.35385826016318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65.386289103767339</v>
          </cell>
          <cell r="R32">
            <v>183.87644188952572</v>
          </cell>
          <cell r="S32">
            <v>260.19305111149782</v>
          </cell>
          <cell r="T32">
            <v>262.20481571005666</v>
          </cell>
          <cell r="U32">
            <v>170.55414006918281</v>
          </cell>
          <cell r="V32">
            <v>69.07746373755532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12.086440163292629</v>
          </cell>
          <cell r="Q33">
            <v>28.083761260485115</v>
          </cell>
          <cell r="R33">
            <v>25.320285008250316</v>
          </cell>
          <cell r="S33">
            <v>20.116411449764694</v>
          </cell>
          <cell r="T33">
            <v>10.88847270182117</v>
          </cell>
          <cell r="U33">
            <v>8.4028622259238725E-2</v>
          </cell>
          <cell r="V33">
            <v>0</v>
          </cell>
        </row>
        <row r="34">
          <cell r="J34">
            <v>119.09191130144828</v>
          </cell>
          <cell r="K34">
            <v>129.45963065529855</v>
          </cell>
          <cell r="L34">
            <v>102.54175865043727</v>
          </cell>
          <cell r="M34">
            <v>105.35706642486653</v>
          </cell>
          <cell r="N34">
            <v>116.95717482494254</v>
          </cell>
          <cell r="O34">
            <v>128.57915067332584</v>
          </cell>
          <cell r="P34">
            <v>108.77796146963374</v>
          </cell>
          <cell r="Q34">
            <v>65.528776274465258</v>
          </cell>
          <cell r="R34">
            <v>37.980427512375478</v>
          </cell>
          <cell r="S34">
            <v>20.116411449764694</v>
          </cell>
          <cell r="T34">
            <v>7.2589818012141141</v>
          </cell>
          <cell r="U34">
            <v>3.601226668253088E-2</v>
          </cell>
          <cell r="V34">
            <v>0</v>
          </cell>
        </row>
        <row r="35">
          <cell r="J35">
            <v>0.13800463553000017</v>
          </cell>
          <cell r="K35">
            <v>4.2120049140900209</v>
          </cell>
          <cell r="L35">
            <v>10.578004110850001</v>
          </cell>
          <cell r="M35">
            <v>8.7990041821099698</v>
          </cell>
          <cell r="N35">
            <v>17.564005202900024</v>
          </cell>
          <cell r="O35">
            <v>21.574999999999974</v>
          </cell>
          <cell r="P35">
            <v>50.805522820857639</v>
          </cell>
          <cell r="Q35">
            <v>160.73577661142798</v>
          </cell>
          <cell r="R35">
            <v>379.99673311243237</v>
          </cell>
          <cell r="S35">
            <v>701.42215003163744</v>
          </cell>
          <cell r="T35">
            <v>1214.6848238353896</v>
          </cell>
          <cell r="U35">
            <v>1005.3912669723171</v>
          </cell>
          <cell r="V35">
            <v>908.1817123153711</v>
          </cell>
        </row>
        <row r="36">
          <cell r="J36">
            <v>103.61083333333346</v>
          </cell>
          <cell r="K36">
            <v>108.46333333333376</v>
          </cell>
          <cell r="L36">
            <v>100.11916666666677</v>
          </cell>
          <cell r="M36">
            <v>104.44166666666652</v>
          </cell>
          <cell r="N36">
            <v>111.41416666666619</v>
          </cell>
          <cell r="O36">
            <v>98.988611111110998</v>
          </cell>
          <cell r="P36">
            <v>112.38509411067142</v>
          </cell>
          <cell r="Q36">
            <v>149.93842439141238</v>
          </cell>
          <cell r="R36">
            <v>233.23375152674268</v>
          </cell>
          <cell r="S36">
            <v>432.30471715785825</v>
          </cell>
          <cell r="T36">
            <v>527.04717674232029</v>
          </cell>
          <cell r="U36">
            <v>528.66599841857953</v>
          </cell>
          <cell r="V36">
            <v>508.44067351076802</v>
          </cell>
        </row>
        <row r="37">
          <cell r="J37">
            <v>63.271999367280038</v>
          </cell>
          <cell r="K37">
            <v>60.632999393669998</v>
          </cell>
          <cell r="L37">
            <v>52.406999475930078</v>
          </cell>
          <cell r="M37">
            <v>38.174999618249963</v>
          </cell>
          <cell r="N37">
            <v>45.022999549769892</v>
          </cell>
          <cell r="O37">
            <v>34.063000000000002</v>
          </cell>
          <cell r="P37">
            <v>34.260770132461701</v>
          </cell>
          <cell r="Q37">
            <v>34.56819614299954</v>
          </cell>
          <cell r="R37">
            <v>29.533048009989884</v>
          </cell>
          <cell r="S37">
            <v>18.526464565030526</v>
          </cell>
          <cell r="T37">
            <v>0</v>
          </cell>
          <cell r="U37">
            <v>0</v>
          </cell>
          <cell r="V37">
            <v>0</v>
          </cell>
        </row>
        <row r="38">
          <cell r="J38">
            <v>1707.0300000000018</v>
          </cell>
          <cell r="K38">
            <v>1844.5940000000053</v>
          </cell>
          <cell r="L38">
            <v>1418.5700000000027</v>
          </cell>
          <cell r="M38">
            <v>1644.8849999999975</v>
          </cell>
          <cell r="N38">
            <v>1392.6359999999931</v>
          </cell>
          <cell r="O38">
            <v>1384.8429999999992</v>
          </cell>
          <cell r="P38">
            <v>1191.7555011375566</v>
          </cell>
          <cell r="Q38">
            <v>996.94008753560433</v>
          </cell>
          <cell r="R38">
            <v>777.31749139038118</v>
          </cell>
          <cell r="S38">
            <v>514.50256164975906</v>
          </cell>
          <cell r="T38">
            <v>207.29640476408829</v>
          </cell>
          <cell r="U38">
            <v>81.435537442042474</v>
          </cell>
          <cell r="V38">
            <v>1.4114914325587714E-5</v>
          </cell>
        </row>
        <row r="39">
          <cell r="J39">
            <v>3374.65799599719</v>
          </cell>
          <cell r="K39">
            <v>3673.2829956922542</v>
          </cell>
          <cell r="L39">
            <v>3936.3779964132264</v>
          </cell>
          <cell r="M39">
            <v>4019.8829961996344</v>
          </cell>
          <cell r="N39">
            <v>4201.8529952473218</v>
          </cell>
          <cell r="O39">
            <v>4206.6659999999974</v>
          </cell>
          <cell r="P39">
            <v>4442.9883803948705</v>
          </cell>
          <cell r="Q39">
            <v>3601.3197440254617</v>
          </cell>
          <cell r="R39">
            <v>2416.8079823755152</v>
          </cell>
          <cell r="S39">
            <v>752.64408982326893</v>
          </cell>
          <cell r="T39">
            <v>-1.1804466247558595E-12</v>
          </cell>
          <cell r="U39">
            <v>-3.7593841552734377E-13</v>
          </cell>
          <cell r="V39">
            <v>1.2255592346191406E-12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0.9876908189715603</v>
          </cell>
          <cell r="Q40">
            <v>24.570160910707958</v>
          </cell>
          <cell r="R40">
            <v>83.196138507532169</v>
          </cell>
          <cell r="S40">
            <v>197.99769377180399</v>
          </cell>
          <cell r="T40">
            <v>290.17340459936895</v>
          </cell>
          <cell r="U40">
            <v>326.7356977365759</v>
          </cell>
          <cell r="V40">
            <v>327.76966726418976</v>
          </cell>
        </row>
        <row r="41">
          <cell r="J41">
            <v>540.17819523076196</v>
          </cell>
          <cell r="K41">
            <v>620.01179571066541</v>
          </cell>
          <cell r="L41">
            <v>569.13929339202969</v>
          </cell>
          <cell r="M41">
            <v>599.10749489586817</v>
          </cell>
          <cell r="N41">
            <v>592.39529005277222</v>
          </cell>
          <cell r="O41">
            <v>531.07290054858026</v>
          </cell>
          <cell r="P41">
            <v>470.87742180870816</v>
          </cell>
          <cell r="Q41">
            <v>422.30893598720138</v>
          </cell>
          <cell r="R41">
            <v>403.32253083612136</v>
          </cell>
          <cell r="S41">
            <v>397.51509981268242</v>
          </cell>
          <cell r="T41">
            <v>410.69153382953937</v>
          </cell>
          <cell r="U41">
            <v>415.5829963545462</v>
          </cell>
          <cell r="V41">
            <v>441.6815991239161</v>
          </cell>
        </row>
        <row r="42">
          <cell r="J42">
            <v>60.01979959878372</v>
          </cell>
          <cell r="K42">
            <v>68.890199632371662</v>
          </cell>
          <cell r="L42">
            <v>63.237699365811622</v>
          </cell>
          <cell r="M42">
            <v>66.567499444242515</v>
          </cell>
          <cell r="N42">
            <v>65.821699103633492</v>
          </cell>
          <cell r="O42">
            <v>59.008100060953353</v>
          </cell>
          <cell r="P42">
            <v>59.5530408454255</v>
          </cell>
          <cell r="Q42">
            <v>75.458090991767463</v>
          </cell>
          <cell r="R42">
            <v>95.417659340574048</v>
          </cell>
          <cell r="S42">
            <v>121.35337413812326</v>
          </cell>
          <cell r="T42">
            <v>160.57174905948926</v>
          </cell>
          <cell r="U42">
            <v>179.18224624981295</v>
          </cell>
          <cell r="V42">
            <v>198.68727232447549</v>
          </cell>
        </row>
        <row r="43">
          <cell r="J43">
            <v>4.6355300001770853E-6</v>
          </cell>
          <cell r="K43">
            <v>4.9140900210800177E-6</v>
          </cell>
          <cell r="L43">
            <v>4.1108500025024417E-6</v>
          </cell>
          <cell r="M43">
            <v>4.1821099712677005E-6</v>
          </cell>
          <cell r="N43">
            <v>5.2029000208568579E-6</v>
          </cell>
          <cell r="O43">
            <v>-2.2556304931640627E-14</v>
          </cell>
          <cell r="P43">
            <v>3.2387672390213013E-6</v>
          </cell>
          <cell r="Q43">
            <v>1.052058994216919E-6</v>
          </cell>
          <cell r="R43">
            <v>19.717467950261398</v>
          </cell>
          <cell r="S43">
            <v>105.15858634208431</v>
          </cell>
          <cell r="T43">
            <v>511.95876781446168</v>
          </cell>
          <cell r="U43">
            <v>728.70061724587106</v>
          </cell>
          <cell r="V43">
            <v>936.67025500546106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200</v>
          </cell>
          <cell r="V44">
            <v>400</v>
          </cell>
        </row>
        <row r="45">
          <cell r="J45">
            <v>0.65000000000000013</v>
          </cell>
          <cell r="K45">
            <v>0.65000000000000013</v>
          </cell>
          <cell r="L45">
            <v>0.65000000000000013</v>
          </cell>
          <cell r="M45">
            <v>0.65000000000000013</v>
          </cell>
          <cell r="N45">
            <v>0.65000000000000013</v>
          </cell>
          <cell r="O45">
            <v>0.67000000000000015</v>
          </cell>
          <cell r="P45">
            <v>0.68000000000000016</v>
          </cell>
          <cell r="Q45">
            <v>0.69000000000000006</v>
          </cell>
          <cell r="R45">
            <v>0.72000000000000008</v>
          </cell>
          <cell r="S45">
            <v>0.72499999999999998</v>
          </cell>
          <cell r="T45">
            <v>0.7400000000000001</v>
          </cell>
          <cell r="U45">
            <v>0.7400000000000001</v>
          </cell>
          <cell r="V45">
            <v>0.77000000000000013</v>
          </cell>
        </row>
        <row r="48">
          <cell r="J48">
            <v>5.7758181818181818E-6</v>
          </cell>
          <cell r="K48">
            <v>6.182072727272728E-6</v>
          </cell>
          <cell r="L48">
            <v>5.8621090909090907E-6</v>
          </cell>
          <cell r="M48">
            <v>7.0187999999999996E-6</v>
          </cell>
          <cell r="N48">
            <v>7.5076363636363638E-6</v>
          </cell>
          <cell r="O48">
            <v>7.514618181818182E-6</v>
          </cell>
          <cell r="P48">
            <v>0.98769914642217849</v>
          </cell>
          <cell r="Q48">
            <v>307.49909134868869</v>
          </cell>
          <cell r="R48">
            <v>999.07025258265708</v>
          </cell>
          <cell r="S48">
            <v>1814.0497907100512</v>
          </cell>
          <cell r="T48">
            <v>3062.3327261124618</v>
          </cell>
          <cell r="U48">
            <v>3948.3940531259532</v>
          </cell>
          <cell r="V48">
            <v>4691.9914939956097</v>
          </cell>
        </row>
        <row r="75">
          <cell r="J75">
            <v>5.1982363636363635E-6</v>
          </cell>
          <cell r="K75">
            <v>5.563865454545455E-6</v>
          </cell>
          <cell r="L75">
            <v>5.2758981818181811E-6</v>
          </cell>
          <cell r="M75">
            <v>6.3169199999999993E-6</v>
          </cell>
          <cell r="N75">
            <v>6.756872727272728E-6</v>
          </cell>
          <cell r="O75">
            <v>6.7631563636363641E-6</v>
          </cell>
          <cell r="P75">
            <v>7.4181818181818176E-6</v>
          </cell>
          <cell r="Q75">
            <v>14.234328263319163</v>
          </cell>
          <cell r="R75">
            <v>58.052158620394266</v>
          </cell>
          <cell r="S75">
            <v>119.91191264713433</v>
          </cell>
          <cell r="T75">
            <v>227.66381496669123</v>
          </cell>
          <cell r="U75">
            <v>334.92230172367681</v>
          </cell>
          <cell r="V75">
            <v>421.5997402597402</v>
          </cell>
        </row>
        <row r="76">
          <cell r="J76">
            <v>5.7758181818181815E-7</v>
          </cell>
          <cell r="K76">
            <v>6.1820727272727274E-7</v>
          </cell>
          <cell r="L76">
            <v>5.8621090909090916E-7</v>
          </cell>
          <cell r="M76">
            <v>7.0187999999999998E-7</v>
          </cell>
          <cell r="N76">
            <v>7.5076363636363631E-7</v>
          </cell>
          <cell r="O76">
            <v>7.5146181818181807E-7</v>
          </cell>
          <cell r="P76">
            <v>9.0926880000000003E-7</v>
          </cell>
          <cell r="Q76">
            <v>2.1089853977317712</v>
          </cell>
          <cell r="R76">
            <v>13.415126558391366</v>
          </cell>
          <cell r="S76">
            <v>39.419302647884109</v>
          </cell>
          <cell r="T76">
            <v>104.80024308234124</v>
          </cell>
          <cell r="U76">
            <v>161.75812913809568</v>
          </cell>
          <cell r="V76">
            <v>227.06493506493504</v>
          </cell>
        </row>
        <row r="77"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119.22221761681413</v>
          </cell>
          <cell r="R77">
            <v>400.32559303689283</v>
          </cell>
          <cell r="S77">
            <v>713.95766900440401</v>
          </cell>
          <cell r="T77">
            <v>1325.0612742624733</v>
          </cell>
          <cell r="U77">
            <v>1698.4572963197227</v>
          </cell>
          <cell r="V77">
            <v>1950.6854587295823</v>
          </cell>
        </row>
        <row r="78"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26.853148636586482</v>
          </cell>
          <cell r="R78">
            <v>95.326711821281748</v>
          </cell>
          <cell r="S78">
            <v>204.39348306283799</v>
          </cell>
          <cell r="T78">
            <v>406.75729908819943</v>
          </cell>
          <cell r="U78">
            <v>619.32536411608942</v>
          </cell>
          <cell r="V78">
            <v>841.73268718558882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ichtseigenschaften"/>
      <sheetName val="Currency"/>
      <sheetName val="P1-Demand"/>
      <sheetName val="P2 Demand"/>
      <sheetName val="P3 Power"/>
      <sheetName val="P4 Power costs + invest."/>
      <sheetName val="P5 Heat"/>
      <sheetName val="P6 Heat Invest + Cap."/>
      <sheetName val="P7 Jobs "/>
      <sheetName val="P8 Transport"/>
      <sheetName val="P9 Primary + CO2 (2)"/>
      <sheetName val="P9 Primary + CO2"/>
      <sheetName val="P10 Power Invest +Fuel cost (1)"/>
      <sheetName val="P10 Invest + Fuel cost"/>
      <sheetName val="Fig. Energy intensity"/>
      <sheetName val="Overview costs + investments"/>
      <sheetName val="Fuel cost savings"/>
      <sheetName val="Capacity credits"/>
      <sheetName val="Compare MESAP-Excel"/>
      <sheetName val="Compare REF-ADV"/>
      <sheetName val="Compare REF-LDF"/>
      <sheetName val="Compare ADV-LDF"/>
      <sheetName val="Inv PP REF"/>
      <sheetName val="Inv CHP REF"/>
      <sheetName val="Inv Heat REF"/>
      <sheetName val="Inv PP ADV"/>
      <sheetName val="Inv CHP ADV"/>
      <sheetName val="Inv Heat ADV"/>
      <sheetName val="Inv PP LDF"/>
      <sheetName val="Inv CHP LDF"/>
      <sheetName val="Inv Heat LDF"/>
      <sheetName val="Electricity generation REF"/>
      <sheetName val="Electricity demand REF"/>
      <sheetName val="Installed capacity REF"/>
      <sheetName val="Costs Electricity REF"/>
      <sheetName val="Heat supply REF"/>
      <sheetName val="Primary energy demand REF"/>
      <sheetName val="Final energy demand REF"/>
      <sheetName val="Transport REF"/>
      <sheetName val="CO2-emissions REF"/>
      <sheetName val="Electricity generation ADV"/>
      <sheetName val="Electricity demand ADV"/>
      <sheetName val="Installed capacity ADV"/>
      <sheetName val="Costs Electricity ADV"/>
      <sheetName val="Primary energy demand ADV"/>
      <sheetName val="Heat supply ADV"/>
      <sheetName val="Final energy demand ADV"/>
      <sheetName val="Transport ADV"/>
      <sheetName val="CO2-emissions ADV"/>
      <sheetName val="Electricity generation LDF"/>
      <sheetName val="Electricity demand LDF"/>
      <sheetName val="Installed capacity LDF"/>
      <sheetName val="Costs Electricity LDF"/>
      <sheetName val="Heat supply LDF"/>
      <sheetName val="Primary energy demand LDF"/>
      <sheetName val="Final energy demand LDF"/>
      <sheetName val="Transport LDF"/>
      <sheetName val="CO2-emissions LDF"/>
      <sheetName val="heat costs input"/>
      <sheetName val="fuel costs"/>
      <sheetName val="technical lifetime"/>
      <sheetName val="electricity REF"/>
      <sheetName val="capacity REF"/>
      <sheetName val="heat REF"/>
      <sheetName val="trans REF"/>
      <sheetName val="final energy REF"/>
      <sheetName val="prim energy REF"/>
      <sheetName val="costs REF"/>
      <sheetName val="co2 REF"/>
      <sheetName val="electricity ADV"/>
      <sheetName val="capacity ADV"/>
      <sheetName val="heat ADV"/>
      <sheetName val="trans ADV"/>
      <sheetName val="final energy ADV"/>
      <sheetName val="prim energy ADV"/>
      <sheetName val="costs ADV"/>
      <sheetName val="co2 ADV"/>
      <sheetName val="electricity LDF"/>
      <sheetName val="capacity LDF"/>
      <sheetName val="heat LDF"/>
      <sheetName val="trans LDF"/>
      <sheetName val="final energy LDF"/>
      <sheetName val="prim energy LDF"/>
      <sheetName val="costs LDF"/>
      <sheetName val="co2 LDF"/>
      <sheetName val="Py REF"/>
      <sheetName val="Py ADV"/>
      <sheetName val="Py L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>
        <row r="3">
          <cell r="J3">
            <v>1155.0245618726835</v>
          </cell>
          <cell r="K3">
            <v>1567.6207670595475</v>
          </cell>
          <cell r="L3">
            <v>1733.5820711342665</v>
          </cell>
          <cell r="M3">
            <v>2010.5761077701791</v>
          </cell>
          <cell r="N3">
            <v>2376.9067251465754</v>
          </cell>
          <cell r="O3">
            <v>2732.4115822190342</v>
          </cell>
          <cell r="P3">
            <v>2999.580234229556</v>
          </cell>
          <cell r="Q3">
            <v>2979.3732370501648</v>
          </cell>
          <cell r="R3">
            <v>2964.1442766033074</v>
          </cell>
          <cell r="S3">
            <v>2955.2851928939444</v>
          </cell>
          <cell r="T3">
            <v>2945.1992887224251</v>
          </cell>
          <cell r="U3">
            <v>2934.9043408907614</v>
          </cell>
          <cell r="V3">
            <v>2901.1000671145407</v>
          </cell>
        </row>
        <row r="4"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348.06055607712153</v>
          </cell>
          <cell r="Q4">
            <v>1552.0489040924431</v>
          </cell>
          <cell r="R4">
            <v>2026.2250673086328</v>
          </cell>
          <cell r="S4">
            <v>2106.8302598996029</v>
          </cell>
          <cell r="T4">
            <v>1614.3644978152067</v>
          </cell>
          <cell r="U4">
            <v>1311.6316199428477</v>
          </cell>
          <cell r="V4">
            <v>1047.6884545045207</v>
          </cell>
        </row>
        <row r="5">
          <cell r="J5">
            <v>1220.7821295075601</v>
          </cell>
          <cell r="K5">
            <v>1466.1521314872123</v>
          </cell>
          <cell r="L5">
            <v>1496.926058264198</v>
          </cell>
          <cell r="M5">
            <v>1777.4320635906336</v>
          </cell>
          <cell r="N5">
            <v>2072.4851383333462</v>
          </cell>
          <cell r="O5">
            <v>2332.9643906517572</v>
          </cell>
          <cell r="P5">
            <v>2545.2706974525404</v>
          </cell>
          <cell r="Q5">
            <v>2606.0114793334319</v>
          </cell>
          <cell r="R5">
            <v>2592.6014549906818</v>
          </cell>
          <cell r="S5">
            <v>2427.0436551995963</v>
          </cell>
          <cell r="T5">
            <v>2337.9055544551925</v>
          </cell>
          <cell r="U5">
            <v>1995.8310977490096</v>
          </cell>
          <cell r="V5">
            <v>1980.6196475564666</v>
          </cell>
        </row>
        <row r="6">
          <cell r="J6">
            <v>1816.6038097322323</v>
          </cell>
          <cell r="K6">
            <v>1973.5987096412907</v>
          </cell>
          <cell r="L6">
            <v>1922.5664520060163</v>
          </cell>
          <cell r="M6">
            <v>2420.3482621245589</v>
          </cell>
          <cell r="N6">
            <v>2081.354603483403</v>
          </cell>
          <cell r="O6">
            <v>2303.8916329988037</v>
          </cell>
          <cell r="P6">
            <v>2019.1947582787222</v>
          </cell>
          <cell r="Q6">
            <v>1751.0295328222433</v>
          </cell>
          <cell r="R6">
            <v>766.28148000035583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J7">
            <v>1768.5831876214329</v>
          </cell>
          <cell r="K7">
            <v>2630.6262359193825</v>
          </cell>
          <cell r="L7">
            <v>3021.067117587681</v>
          </cell>
          <cell r="M7">
            <v>3215.2281150302106</v>
          </cell>
          <cell r="N7">
            <v>3962.0912644599639</v>
          </cell>
          <cell r="O7">
            <v>4803.5901552770565</v>
          </cell>
          <cell r="P7">
            <v>5906.9061043624706</v>
          </cell>
          <cell r="Q7">
            <v>6635.2259822984852</v>
          </cell>
          <cell r="R7">
            <v>6510.8652471031355</v>
          </cell>
          <cell r="S7">
            <v>5239.229270995892</v>
          </cell>
          <cell r="T7">
            <v>3603.8199233415871</v>
          </cell>
          <cell r="U7">
            <v>1591.8839861949934</v>
          </cell>
          <cell r="V7">
            <v>0</v>
          </cell>
        </row>
        <row r="8"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J9">
            <v>3.980000422221238</v>
          </cell>
          <cell r="K9">
            <v>4.9400004430283051</v>
          </cell>
          <cell r="L9">
            <v>5.8990002296041997</v>
          </cell>
          <cell r="M9">
            <v>6.3790002282194997</v>
          </cell>
          <cell r="N9">
            <v>7.3380004897936928</v>
          </cell>
          <cell r="O9">
            <v>8.9091470437254987</v>
          </cell>
          <cell r="P9">
            <v>127.33428670916129</v>
          </cell>
          <cell r="Q9">
            <v>253.41532356908505</v>
          </cell>
          <cell r="R9">
            <v>603.44666550028012</v>
          </cell>
          <cell r="S9">
            <v>879.5748606709551</v>
          </cell>
          <cell r="T9">
            <v>959.11838735869776</v>
          </cell>
          <cell r="U9">
            <v>1207.6335200875249</v>
          </cell>
          <cell r="V9">
            <v>1375.114015104102</v>
          </cell>
        </row>
        <row r="10">
          <cell r="J10">
            <v>14246.156511313866</v>
          </cell>
          <cell r="K10">
            <v>16474.760477486747</v>
          </cell>
          <cell r="L10">
            <v>18710.390728256334</v>
          </cell>
          <cell r="M10">
            <v>19651.596703069059</v>
          </cell>
          <cell r="N10">
            <v>20778.303386901251</v>
          </cell>
          <cell r="O10">
            <v>19413.695714615369</v>
          </cell>
          <cell r="P10">
            <v>16091.966134573429</v>
          </cell>
          <cell r="Q10">
            <v>9943.4443821762379</v>
          </cell>
          <cell r="R10">
            <v>3952.2523519807287</v>
          </cell>
          <cell r="S10">
            <v>-3.147561068469802E-3</v>
          </cell>
          <cell r="T10">
            <v>-5.8575005228977137E-3</v>
          </cell>
          <cell r="U10">
            <v>2.0211729752333861E-3</v>
          </cell>
          <cell r="V10">
            <v>-8.9581046898624202E-4</v>
          </cell>
        </row>
        <row r="11"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J12">
            <v>204.47821613666466</v>
          </cell>
          <cell r="K12">
            <v>277.44617765966012</v>
          </cell>
          <cell r="L12">
            <v>306.89015083384004</v>
          </cell>
          <cell r="M12">
            <v>355.80166959370871</v>
          </cell>
          <cell r="N12">
            <v>420.59771826621386</v>
          </cell>
          <cell r="O12">
            <v>483.51230550476322</v>
          </cell>
          <cell r="P12">
            <v>645.18903939719189</v>
          </cell>
          <cell r="Q12">
            <v>1038.3733466599608</v>
          </cell>
          <cell r="R12">
            <v>1424.5385569173282</v>
          </cell>
          <cell r="S12">
            <v>1474.4483490989383</v>
          </cell>
          <cell r="T12">
            <v>1477.0918833741184</v>
          </cell>
          <cell r="U12">
            <v>1510.828990256208</v>
          </cell>
          <cell r="V12">
            <v>1602.1402459829185</v>
          </cell>
        </row>
        <row r="13"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105.81040904744492</v>
          </cell>
          <cell r="Q13">
            <v>717.04659369070851</v>
          </cell>
          <cell r="R13">
            <v>1475.0918490006852</v>
          </cell>
          <cell r="S13">
            <v>2079.8618209839101</v>
          </cell>
          <cell r="T13">
            <v>2125.4630152276391</v>
          </cell>
          <cell r="U13">
            <v>2179.5410535646042</v>
          </cell>
          <cell r="V13">
            <v>2200.1824241665627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235.40946567693138</v>
          </cell>
          <cell r="T14">
            <v>1047.4706333718707</v>
          </cell>
          <cell r="U14">
            <v>2084.5224484354762</v>
          </cell>
          <cell r="V14">
            <v>2593.8992790174216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10.76931343569062</v>
          </cell>
          <cell r="Q15">
            <v>33.923337322425411</v>
          </cell>
          <cell r="R15">
            <v>37.044284356088703</v>
          </cell>
          <cell r="S15">
            <v>36.652469810014495</v>
          </cell>
          <cell r="T15">
            <v>0</v>
          </cell>
          <cell r="U15">
            <v>0</v>
          </cell>
          <cell r="V15">
            <v>0</v>
          </cell>
        </row>
        <row r="16">
          <cell r="J16">
            <v>80.871382983503509</v>
          </cell>
          <cell r="K16">
            <v>87.860467354663271</v>
          </cell>
          <cell r="L16">
            <v>85.588622825195259</v>
          </cell>
          <cell r="M16">
            <v>107.74882446748737</v>
          </cell>
          <cell r="N16">
            <v>92.657535441959638</v>
          </cell>
          <cell r="O16">
            <v>102.56488986372008</v>
          </cell>
          <cell r="P16">
            <v>96.923820921215551</v>
          </cell>
          <cell r="Q16">
            <v>79.154453752325949</v>
          </cell>
          <cell r="R16">
            <v>55.566426534133058</v>
          </cell>
          <cell r="S16">
            <v>36.652469810014495</v>
          </cell>
          <cell r="T16">
            <v>0</v>
          </cell>
          <cell r="U16">
            <v>0</v>
          </cell>
          <cell r="V16">
            <v>0</v>
          </cell>
        </row>
        <row r="17">
          <cell r="J17">
            <v>2349.3829999999998</v>
          </cell>
          <cell r="K17">
            <v>2728.2310000000002</v>
          </cell>
          <cell r="L17">
            <v>3134.7089999999998</v>
          </cell>
          <cell r="M17">
            <v>3198.2449999999999</v>
          </cell>
          <cell r="N17">
            <v>3439.22</v>
          </cell>
          <cell r="O17">
            <v>3861.6190000000001</v>
          </cell>
          <cell r="P17">
            <v>4003.6832954425199</v>
          </cell>
          <cell r="Q17">
            <v>3975.5587771498899</v>
          </cell>
          <cell r="R17">
            <v>3732.1307474482001</v>
          </cell>
          <cell r="S17">
            <v>3458.0426945173399</v>
          </cell>
          <cell r="T17">
            <v>3152.99302372999</v>
          </cell>
          <cell r="U17">
            <v>2755.23633969312</v>
          </cell>
          <cell r="V17">
            <v>2486.1887687900398</v>
          </cell>
        </row>
        <row r="18">
          <cell r="J18">
            <v>313.447</v>
          </cell>
          <cell r="K18">
            <v>331.45699999999999</v>
          </cell>
          <cell r="L18">
            <v>358.85500000000002</v>
          </cell>
          <cell r="M18">
            <v>307.83800000000002</v>
          </cell>
          <cell r="N18">
            <v>484.62900000000002</v>
          </cell>
          <cell r="O18">
            <v>441.96100000000001</v>
          </cell>
          <cell r="P18">
            <v>877.95250031434011</v>
          </cell>
          <cell r="Q18">
            <v>1010.64315852195</v>
          </cell>
          <cell r="R18">
            <v>1162.9475219976</v>
          </cell>
          <cell r="S18">
            <v>1302.37789003846</v>
          </cell>
          <cell r="T18">
            <v>1421.6829351639999</v>
          </cell>
          <cell r="U18">
            <v>1478.3579009243499</v>
          </cell>
          <cell r="V18">
            <v>1472.7815519022299</v>
          </cell>
        </row>
        <row r="19">
          <cell r="J19">
            <v>1133.8009999999999</v>
          </cell>
          <cell r="K19">
            <v>1421.1790000000001</v>
          </cell>
          <cell r="L19">
            <v>1571.7429999999999</v>
          </cell>
          <cell r="M19">
            <v>1507.9369999999999</v>
          </cell>
          <cell r="N19">
            <v>1801.0730000000001</v>
          </cell>
          <cell r="O19">
            <v>2303.2860000000001</v>
          </cell>
          <cell r="P19">
            <v>2612.6628029374701</v>
          </cell>
          <cell r="Q19">
            <v>2787.9762068046998</v>
          </cell>
          <cell r="R19">
            <v>2857.9052105382302</v>
          </cell>
          <cell r="S19">
            <v>2900.6258274351399</v>
          </cell>
          <cell r="T19">
            <v>2907.8658051270604</v>
          </cell>
          <cell r="U19">
            <v>2806.2052875937202</v>
          </cell>
          <cell r="V19">
            <v>2735.4912788633101</v>
          </cell>
        </row>
        <row r="20">
          <cell r="J20">
            <v>553.13170555555689</v>
          </cell>
          <cell r="K20">
            <v>713.39378483322525</v>
          </cell>
          <cell r="L20">
            <v>857.12440780234897</v>
          </cell>
          <cell r="M20">
            <v>888.29783068201732</v>
          </cell>
          <cell r="N20">
            <v>1081.2457653220165</v>
          </cell>
          <cell r="O20">
            <v>1347.9905057177384</v>
          </cell>
          <cell r="P20">
            <v>1692.6669054619424</v>
          </cell>
          <cell r="Q20">
            <v>1789.4866979172953</v>
          </cell>
          <cell r="R20">
            <v>1886.2336204279343</v>
          </cell>
          <cell r="S20">
            <v>2037.989524407252</v>
          </cell>
          <cell r="T20">
            <v>2203.899498119983</v>
          </cell>
          <cell r="U20">
            <v>2302.251182764021</v>
          </cell>
          <cell r="V20">
            <v>2325.6194471672143</v>
          </cell>
        </row>
        <row r="21">
          <cell r="J21">
            <v>6926.9509999877409</v>
          </cell>
          <cell r="K21">
            <v>6291.3855400522161</v>
          </cell>
          <cell r="L21">
            <v>5436.0344160077038</v>
          </cell>
          <cell r="M21">
            <v>4974.9427572361901</v>
          </cell>
          <cell r="N21">
            <v>4287.1296831163563</v>
          </cell>
          <cell r="O21">
            <v>3690.4639999981559</v>
          </cell>
          <cell r="P21">
            <v>3586.0383789351558</v>
          </cell>
          <cell r="Q21">
            <v>3225.5694294665764</v>
          </cell>
          <cell r="R21">
            <v>3193.0084433112179</v>
          </cell>
          <cell r="S21">
            <v>2196.3564153189723</v>
          </cell>
          <cell r="T21">
            <v>1861.656344656139</v>
          </cell>
          <cell r="U21">
            <v>1476.4014050966562</v>
          </cell>
          <cell r="V21">
            <v>1127.4315156744753</v>
          </cell>
        </row>
        <row r="22">
          <cell r="J22">
            <v>0.21599999999961778</v>
          </cell>
          <cell r="K22">
            <v>0.12299999100777195</v>
          </cell>
          <cell r="L22">
            <v>0.18500001415764153</v>
          </cell>
          <cell r="M22">
            <v>0.12300001872183647</v>
          </cell>
          <cell r="N22">
            <v>0.15399998861707437</v>
          </cell>
          <cell r="O22">
            <v>0.15399999999992342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J23">
            <v>595.55399999894576</v>
          </cell>
          <cell r="K23">
            <v>698.29094894965942</v>
          </cell>
          <cell r="L23">
            <v>790.79706051795119</v>
          </cell>
          <cell r="M23">
            <v>805.97312267719269</v>
          </cell>
          <cell r="N23">
            <v>936.84793075278503</v>
          </cell>
          <cell r="O23">
            <v>1153.7349999994265</v>
          </cell>
          <cell r="P23">
            <v>1306.3176708873325</v>
          </cell>
          <cell r="Q23">
            <v>1401.1135728724066</v>
          </cell>
          <cell r="R23">
            <v>1455.8471145561844</v>
          </cell>
          <cell r="S23">
            <v>1563.8057677071085</v>
          </cell>
          <cell r="T23">
            <v>1752.1676808860495</v>
          </cell>
          <cell r="U23">
            <v>1664.9781300203649</v>
          </cell>
          <cell r="V23">
            <v>1533.3068613172866</v>
          </cell>
        </row>
        <row r="24">
          <cell r="J24">
            <v>1542.7753369580194</v>
          </cell>
          <cell r="K24">
            <v>1741.4493337681033</v>
          </cell>
          <cell r="L24">
            <v>1681.4093330773487</v>
          </cell>
          <cell r="M24">
            <v>1807.3097254968543</v>
          </cell>
          <cell r="N24">
            <v>2013.9745138582125</v>
          </cell>
          <cell r="O24">
            <v>2507.0651435318214</v>
          </cell>
          <cell r="P24">
            <v>2812.6497469526639</v>
          </cell>
          <cell r="Q24">
            <v>1889.8475548635497</v>
          </cell>
          <cell r="R24">
            <v>4.2160037323521811E-2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J25">
            <v>630.9789999988833</v>
          </cell>
          <cell r="K25">
            <v>856.21193740444289</v>
          </cell>
          <cell r="L25">
            <v>934.91707154713606</v>
          </cell>
          <cell r="M25">
            <v>1244.4271894142992</v>
          </cell>
          <cell r="N25">
            <v>1503.8308888441727</v>
          </cell>
          <cell r="O25">
            <v>1805.1569999991063</v>
          </cell>
          <cell r="P25">
            <v>2312.0315130388071</v>
          </cell>
          <cell r="Q25">
            <v>2072.6761069526797</v>
          </cell>
          <cell r="R25">
            <v>1732.6012946955541</v>
          </cell>
          <cell r="S25">
            <v>1347.373656588672</v>
          </cell>
          <cell r="T25">
            <v>317.28149288194516</v>
          </cell>
          <cell r="U25">
            <v>85.437701459219582</v>
          </cell>
          <cell r="V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J27">
            <v>90.041999999840556</v>
          </cell>
          <cell r="K27">
            <v>111.74199183081662</v>
          </cell>
          <cell r="L27">
            <v>133.44001021186889</v>
          </cell>
          <cell r="M27">
            <v>144.28902196223626</v>
          </cell>
          <cell r="N27">
            <v>165.98798773098019</v>
          </cell>
          <cell r="O27">
            <v>201.52710155657701</v>
          </cell>
          <cell r="P27">
            <v>263.69873551293432</v>
          </cell>
          <cell r="Q27">
            <v>431.39338543883349</v>
          </cell>
          <cell r="R27">
            <v>584.94082561064749</v>
          </cell>
          <cell r="S27">
            <v>744.00123828722053</v>
          </cell>
          <cell r="T27">
            <v>1007.296996745187</v>
          </cell>
          <cell r="U27">
            <v>1159.9194906369944</v>
          </cell>
          <cell r="V27">
            <v>1251.4489823986676</v>
          </cell>
        </row>
        <row r="28">
          <cell r="J28">
            <v>3683.1099999934695</v>
          </cell>
          <cell r="K28">
            <v>3802.4527220119926</v>
          </cell>
          <cell r="L28">
            <v>3789.4852900009237</v>
          </cell>
          <cell r="M28">
            <v>3811.0435800790547</v>
          </cell>
          <cell r="N28">
            <v>4081.8876982868292</v>
          </cell>
          <cell r="O28">
            <v>4265.9879999978848</v>
          </cell>
          <cell r="P28">
            <v>3141.4458424612458</v>
          </cell>
          <cell r="Q28">
            <v>1382.2279415455905</v>
          </cell>
          <cell r="R28">
            <v>3.9998426439201808E-4</v>
          </cell>
          <cell r="S28">
            <v>-5.5279870290850469E-4</v>
          </cell>
          <cell r="T28">
            <v>5.6611902573529415E-13</v>
          </cell>
          <cell r="U28">
            <v>-5.6611902573529415E-13</v>
          </cell>
          <cell r="V28">
            <v>5.6611902573529415E-13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J30">
            <v>85.397183333182198</v>
          </cell>
          <cell r="K30">
            <v>96.510104055493812</v>
          </cell>
          <cell r="L30">
            <v>115.82864775299933</v>
          </cell>
          <cell r="M30">
            <v>119.93661376236425</v>
          </cell>
          <cell r="N30">
            <v>144.56895690013965</v>
          </cell>
          <cell r="O30">
            <v>178.07504983772836</v>
          </cell>
          <cell r="P30">
            <v>219.6351378698474</v>
          </cell>
          <cell r="Q30">
            <v>521.90364663074467</v>
          </cell>
          <cell r="R30">
            <v>797.55700351748635</v>
          </cell>
          <cell r="S30">
            <v>821.00192633220502</v>
          </cell>
          <cell r="T30">
            <v>904.09236036165566</v>
          </cell>
          <cell r="U30">
            <v>944.51961386632877</v>
          </cell>
          <cell r="V30">
            <v>967.71205095392475</v>
          </cell>
        </row>
        <row r="31">
          <cell r="J31">
            <v>115.33599999979573</v>
          </cell>
          <cell r="K31">
            <v>177.14798704914483</v>
          </cell>
          <cell r="L31">
            <v>300.57502300234233</v>
          </cell>
          <cell r="M31">
            <v>351.58605351492361</v>
          </cell>
          <cell r="N31">
            <v>539.3069601370687</v>
          </cell>
          <cell r="O31">
            <v>891.95899999955634</v>
          </cell>
          <cell r="P31">
            <v>1075.2059275081081</v>
          </cell>
          <cell r="Q31">
            <v>1338.8591456957738</v>
          </cell>
          <cell r="R31">
            <v>1410.9517847708883</v>
          </cell>
          <cell r="S31">
            <v>1466.067907225414</v>
          </cell>
          <cell r="T31">
            <v>1562.7441478172877</v>
          </cell>
          <cell r="U31">
            <v>1618.7287375197993</v>
          </cell>
          <cell r="V31">
            <v>1623.5013825712444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60.540300139302914</v>
          </cell>
          <cell r="T32">
            <v>92.219659521184894</v>
          </cell>
          <cell r="U32">
            <v>111.87800629879334</v>
          </cell>
          <cell r="V32">
            <v>189.88320263991162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36.773228507891304</v>
          </cell>
          <cell r="Q33">
            <v>91.520504392253201</v>
          </cell>
          <cell r="R33">
            <v>84.134445093866702</v>
          </cell>
          <cell r="S33">
            <v>69.121517680994813</v>
          </cell>
          <cell r="T33">
            <v>41.532353437555962</v>
          </cell>
          <cell r="U33">
            <v>0</v>
          </cell>
          <cell r="V33">
            <v>0</v>
          </cell>
        </row>
        <row r="34">
          <cell r="J34">
            <v>254.72766303925536</v>
          </cell>
          <cell r="K34">
            <v>284.35953891879694</v>
          </cell>
          <cell r="L34">
            <v>275.09779559719038</v>
          </cell>
          <cell r="M34">
            <v>290.70054959380684</v>
          </cell>
          <cell r="N34">
            <v>325.86633727865257</v>
          </cell>
          <cell r="O34">
            <v>401.84285646692751</v>
          </cell>
          <cell r="P34">
            <v>330.95905657102179</v>
          </cell>
          <cell r="Q34">
            <v>213.54784358192407</v>
          </cell>
          <cell r="R34">
            <v>126.20166764080003</v>
          </cell>
          <cell r="S34">
            <v>69.121517680994813</v>
          </cell>
          <cell r="T34">
            <v>27.688235625037304</v>
          </cell>
          <cell r="U34">
            <v>0</v>
          </cell>
          <cell r="V34">
            <v>0</v>
          </cell>
        </row>
        <row r="35">
          <cell r="J35">
            <v>29.176013216470061</v>
          </cell>
          <cell r="K35">
            <v>42.808015172709922</v>
          </cell>
          <cell r="L35">
            <v>64.496014503060266</v>
          </cell>
          <cell r="M35">
            <v>72.643015656659728</v>
          </cell>
          <cell r="N35">
            <v>94.80001716924022</v>
          </cell>
          <cell r="O35">
            <v>86.013999999999982</v>
          </cell>
          <cell r="P35">
            <v>193.0922055224535</v>
          </cell>
          <cell r="Q35">
            <v>682.61518845033686</v>
          </cell>
          <cell r="R35">
            <v>943.13951735527644</v>
          </cell>
          <cell r="S35">
            <v>1759.510350700546</v>
          </cell>
          <cell r="T35">
            <v>2081.112033478691</v>
          </cell>
          <cell r="U35">
            <v>2123.6372924614993</v>
          </cell>
          <cell r="V35">
            <v>2009.7241508076879</v>
          </cell>
        </row>
        <row r="36">
          <cell r="J36">
            <v>36.994444444444433</v>
          </cell>
          <cell r="K36">
            <v>66.653055555555568</v>
          </cell>
          <cell r="L36">
            <v>94.170000000000115</v>
          </cell>
          <cell r="M36">
            <v>118.72027777777757</v>
          </cell>
          <cell r="N36">
            <v>148.65666666666701</v>
          </cell>
          <cell r="O36">
            <v>179.67027777777753</v>
          </cell>
          <cell r="P36">
            <v>206.45361747622454</v>
          </cell>
          <cell r="Q36">
            <v>367.93008254353953</v>
          </cell>
          <cell r="R36">
            <v>697.82784209102522</v>
          </cell>
          <cell r="S36">
            <v>966.83971257914379</v>
          </cell>
          <cell r="T36">
            <v>947.12942124406652</v>
          </cell>
          <cell r="U36">
            <v>868.81861583664261</v>
          </cell>
          <cell r="V36">
            <v>861.96752640966611</v>
          </cell>
        </row>
        <row r="37">
          <cell r="J37">
            <v>584.58199415418051</v>
          </cell>
          <cell r="K37">
            <v>743.95199256048045</v>
          </cell>
          <cell r="L37">
            <v>636.99499363005111</v>
          </cell>
          <cell r="M37">
            <v>674.20699325792793</v>
          </cell>
          <cell r="N37">
            <v>805.94799194052223</v>
          </cell>
          <cell r="O37">
            <v>876.5569999999999</v>
          </cell>
          <cell r="P37">
            <v>928.36863220850705</v>
          </cell>
          <cell r="Q37">
            <v>939.47854222164028</v>
          </cell>
          <cell r="R37">
            <v>842.09973948200684</v>
          </cell>
          <cell r="S37">
            <v>523.72763158590703</v>
          </cell>
          <cell r="T37">
            <v>111.31086975979818</v>
          </cell>
          <cell r="U37">
            <v>0</v>
          </cell>
          <cell r="V37">
            <v>0</v>
          </cell>
        </row>
        <row r="38">
          <cell r="J38">
            <v>61.831999999999987</v>
          </cell>
          <cell r="K38">
            <v>82.196999999999832</v>
          </cell>
          <cell r="L38">
            <v>290.70000000000027</v>
          </cell>
          <cell r="M38">
            <v>288.08699999999885</v>
          </cell>
          <cell r="N38">
            <v>433.07500000000118</v>
          </cell>
          <cell r="O38">
            <v>695.13899999999762</v>
          </cell>
          <cell r="P38">
            <v>956.99882311215151</v>
          </cell>
          <cell r="Q38">
            <v>397.04379800676764</v>
          </cell>
          <cell r="R38">
            <v>152.4404346365308</v>
          </cell>
          <cell r="S38">
            <v>23.868917911576059</v>
          </cell>
          <cell r="T38">
            <v>10.457406267007865</v>
          </cell>
          <cell r="U38">
            <v>5.8304615259151689</v>
          </cell>
          <cell r="V38">
            <v>2.8881358557460726E-2</v>
          </cell>
        </row>
        <row r="39">
          <cell r="J39">
            <v>5115.7979926293538</v>
          </cell>
          <cell r="K39">
            <v>5888.1389922667995</v>
          </cell>
          <cell r="L39">
            <v>6531.6839918668966</v>
          </cell>
          <cell r="M39">
            <v>7212.4349910853916</v>
          </cell>
          <cell r="N39">
            <v>8580.8109908902625</v>
          </cell>
          <cell r="O39">
            <v>10299.108999999995</v>
          </cell>
          <cell r="P39">
            <v>12529.878945743818</v>
          </cell>
          <cell r="Q39">
            <v>8443.5701117663266</v>
          </cell>
          <cell r="R39">
            <v>4785.8319803503173</v>
          </cell>
          <cell r="S39">
            <v>1295.0240472819805</v>
          </cell>
          <cell r="T39">
            <v>119.92219588704133</v>
          </cell>
          <cell r="U39">
            <v>-2.8120193481445313E-12</v>
          </cell>
          <cell r="V39">
            <v>-3.9097595214843751E-13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173.44940841100279</v>
          </cell>
          <cell r="R40">
            <v>434.83130518939254</v>
          </cell>
          <cell r="S40">
            <v>795.84548482093419</v>
          </cell>
          <cell r="T40">
            <v>1055.1354740825516</v>
          </cell>
          <cell r="U40">
            <v>1146.2540108948899</v>
          </cell>
          <cell r="V40">
            <v>1102.9879583978427</v>
          </cell>
        </row>
        <row r="41">
          <cell r="J41">
            <v>1925.8638590095593</v>
          </cell>
          <cell r="K41">
            <v>2598.3804148084955</v>
          </cell>
          <cell r="L41">
            <v>2583.1188144509188</v>
          </cell>
          <cell r="M41">
            <v>2807.8417795308987</v>
          </cell>
          <cell r="N41">
            <v>3077.1597725094971</v>
          </cell>
          <cell r="O41">
            <v>3077.1597725094975</v>
          </cell>
          <cell r="P41">
            <v>4067.9336050362044</v>
          </cell>
          <cell r="Q41">
            <v>4686.7487515320918</v>
          </cell>
          <cell r="R41">
            <v>5378.4410083225112</v>
          </cell>
          <cell r="S41">
            <v>5779.1687092462762</v>
          </cell>
          <cell r="T41">
            <v>5969.3978151857518</v>
          </cell>
          <cell r="U41">
            <v>6121.8803608508497</v>
          </cell>
          <cell r="V41">
            <v>6287.9607376384638</v>
          </cell>
        </row>
        <row r="42">
          <cell r="J42">
            <v>2.0000001304999992E-8</v>
          </cell>
          <cell r="K42">
            <v>2.0000001304999992E-8</v>
          </cell>
          <cell r="L42">
            <v>2.0000001304999992E-8</v>
          </cell>
          <cell r="M42">
            <v>0.16560001219000001</v>
          </cell>
          <cell r="N42">
            <v>0.16020001179249996</v>
          </cell>
          <cell r="O42">
            <v>0.18540001364749997</v>
          </cell>
          <cell r="P42">
            <v>2.0000000610252338</v>
          </cell>
          <cell r="Q42">
            <v>20.000000572690269</v>
          </cell>
          <cell r="R42">
            <v>63.529413333484705</v>
          </cell>
          <cell r="S42">
            <v>105.88235521456794</v>
          </cell>
          <cell r="T42">
            <v>148.23529661493805</v>
          </cell>
          <cell r="U42">
            <v>190.58823715992742</v>
          </cell>
          <cell r="V42">
            <v>204.54545412377618</v>
          </cell>
        </row>
        <row r="43">
          <cell r="J43">
            <v>1.3216470060419083E-5</v>
          </cell>
          <cell r="K43">
            <v>1.5172709917476655E-5</v>
          </cell>
          <cell r="L43">
            <v>1.4503060261470796E-5</v>
          </cell>
          <cell r="M43">
            <v>1.5656659733001709E-5</v>
          </cell>
          <cell r="N43">
            <v>1.7169240218582155E-5</v>
          </cell>
          <cell r="O43">
            <v>-1.5037536621093749E-14</v>
          </cell>
          <cell r="P43">
            <v>4.5533875023193357E-6</v>
          </cell>
          <cell r="Q43">
            <v>-4.2905811665039064E-6</v>
          </cell>
          <cell r="R43">
            <v>7.2695878594744263</v>
          </cell>
          <cell r="S43">
            <v>372.67879658912597</v>
          </cell>
          <cell r="T43">
            <v>665.86960584705093</v>
          </cell>
          <cell r="U43">
            <v>729.3371794988692</v>
          </cell>
          <cell r="V43">
            <v>721.40605515877792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J45">
            <v>0.65000000000000013</v>
          </cell>
          <cell r="K45">
            <v>0.65000000000000013</v>
          </cell>
          <cell r="L45">
            <v>0.65000000000000013</v>
          </cell>
          <cell r="M45">
            <v>0.65000000000000013</v>
          </cell>
          <cell r="N45">
            <v>0.65000000000000013</v>
          </cell>
          <cell r="O45">
            <v>0.67000000000000015</v>
          </cell>
          <cell r="P45">
            <v>0.68000000000000016</v>
          </cell>
          <cell r="Q45">
            <v>0.69000000000000006</v>
          </cell>
          <cell r="R45">
            <v>0.72000000000000008</v>
          </cell>
          <cell r="S45">
            <v>0.72499999999999998</v>
          </cell>
          <cell r="T45">
            <v>0.7400000000000001</v>
          </cell>
          <cell r="U45">
            <v>0.7400000000000001</v>
          </cell>
          <cell r="V45">
            <v>0.77000000000000013</v>
          </cell>
        </row>
        <row r="48">
          <cell r="J48">
            <v>4.6690909091999991E-5</v>
          </cell>
          <cell r="K48">
            <v>6.7527272728363635E-5</v>
          </cell>
          <cell r="L48">
            <v>9.6763636364727279E-5</v>
          </cell>
          <cell r="M48">
            <v>1.1139185454545454E-4</v>
          </cell>
          <cell r="N48">
            <v>1.4760970909090905E-4</v>
          </cell>
          <cell r="O48">
            <v>1.4761123636363634E-4</v>
          </cell>
          <cell r="P48">
            <v>1.4812686545454537E-4</v>
          </cell>
          <cell r="Q48">
            <v>173.44955923410976</v>
          </cell>
          <cell r="R48">
            <v>449.52245012687615</v>
          </cell>
          <cell r="S48">
            <v>1604.6095320960815</v>
          </cell>
          <cell r="T48">
            <v>4766.4754158665146</v>
          </cell>
          <cell r="U48">
            <v>8253.669865272459</v>
          </cell>
          <cell r="V48">
            <v>9718.8756233949989</v>
          </cell>
        </row>
        <row r="75">
          <cell r="J75">
            <v>4.6690909090909087E-5</v>
          </cell>
          <cell r="K75">
            <v>6.7527272727272724E-5</v>
          </cell>
          <cell r="L75">
            <v>9.6763636363636369E-5</v>
          </cell>
          <cell r="M75">
            <v>1.1138181818181819E-4</v>
          </cell>
          <cell r="N75">
            <v>1.4759999999999998E-4</v>
          </cell>
          <cell r="O75">
            <v>1.4759999999999998E-4</v>
          </cell>
          <cell r="P75">
            <v>1.4807231999999993E-4</v>
          </cell>
          <cell r="Q75">
            <v>1.5027765242553174E-4</v>
          </cell>
          <cell r="R75">
            <v>14.691143301119991</v>
          </cell>
          <cell r="S75">
            <v>305.28993680104827</v>
          </cell>
          <cell r="T75">
            <v>1823.066897655199</v>
          </cell>
          <cell r="U75">
            <v>3313.821836383544</v>
          </cell>
          <cell r="V75">
            <v>3811.8865774152173</v>
          </cell>
        </row>
        <row r="76">
          <cell r="J76">
            <v>1.090909090909091E-15</v>
          </cell>
          <cell r="K76">
            <v>1.090909090909091E-15</v>
          </cell>
          <cell r="L76">
            <v>1.090909090909091E-15</v>
          </cell>
          <cell r="M76">
            <v>1.0036363636363635E-8</v>
          </cell>
          <cell r="N76">
            <v>9.7090909090909071E-9</v>
          </cell>
          <cell r="O76">
            <v>1.1236363636363635E-8</v>
          </cell>
          <cell r="P76">
            <v>5.4545454545454545E-8</v>
          </cell>
          <cell r="Q76">
            <v>5.4545454545454538E-7</v>
          </cell>
          <cell r="R76">
            <v>1.6363636363636365E-6</v>
          </cell>
          <cell r="S76">
            <v>2.8132403941910972E-6</v>
          </cell>
          <cell r="T76">
            <v>4.4629073958373072E-6</v>
          </cell>
          <cell r="U76">
            <v>7.0449502186353433E-6</v>
          </cell>
          <cell r="V76">
            <v>9.7402597402597399E-6</v>
          </cell>
        </row>
        <row r="77"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40.634999999999984</v>
          </cell>
          <cell r="T77">
            <v>230.54850000000002</v>
          </cell>
          <cell r="U77">
            <v>604.59918750000054</v>
          </cell>
          <cell r="V77">
            <v>1025.0625000000002</v>
          </cell>
        </row>
        <row r="78"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166.88934184462408</v>
          </cell>
          <cell r="T78">
            <v>518.03424677280123</v>
          </cell>
          <cell r="U78">
            <v>992.59436871480489</v>
          </cell>
          <cell r="V78">
            <v>995.1560961843461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ichtseigenschaften"/>
      <sheetName val="Currency"/>
      <sheetName val="P1-Demand"/>
      <sheetName val="P2 Demand"/>
      <sheetName val="P3 Power"/>
      <sheetName val="P4 Power costs + invest."/>
      <sheetName val="P5 Heat"/>
      <sheetName val="P6 Heat Invest + Cap."/>
      <sheetName val="P7 Jobs "/>
      <sheetName val="P8 Transport"/>
      <sheetName val="P9 Primary + CO2 (2)"/>
      <sheetName val="P9 Primary + CO2"/>
      <sheetName val="P10 Power Invest +Fuel cost (1)"/>
      <sheetName val="P10 Invest + Fuel cost"/>
      <sheetName val="Fig. Energy intensity"/>
      <sheetName val="Overview costs + investments"/>
      <sheetName val="Fuel cost savings"/>
      <sheetName val="Capacity credits"/>
      <sheetName val="Compare MESAP-Excel"/>
      <sheetName val="Compare REF-ADV"/>
      <sheetName val="Compare REF-LDF"/>
      <sheetName val="Compare ADV-LDF"/>
      <sheetName val="Inv PP REF"/>
      <sheetName val="Inv CHP REF"/>
      <sheetName val="Inv Heat REF"/>
      <sheetName val="Inv PP ADV"/>
      <sheetName val="Inv CHP ADV"/>
      <sheetName val="Inv Heat ADV"/>
      <sheetName val="Inv PP LDF"/>
      <sheetName val="Inv CHP LDF"/>
      <sheetName val="Inv Heat LDF"/>
      <sheetName val="Electricity generation REF"/>
      <sheetName val="Electricity demand REF"/>
      <sheetName val="Installed capacity REF"/>
      <sheetName val="Costs Electricity REF"/>
      <sheetName val="Heat supply REF"/>
      <sheetName val="Primary energy demand REF"/>
      <sheetName val="Final energy demand REF"/>
      <sheetName val="Transport REF"/>
      <sheetName val="CO2-emissions REF"/>
      <sheetName val="Electricity generation ADV"/>
      <sheetName val="Electricity demand ADV"/>
      <sheetName val="Installed capacity ADV"/>
      <sheetName val="Costs Electricity ADV"/>
      <sheetName val="Primary energy demand ADV"/>
      <sheetName val="Heat supply ADV"/>
      <sheetName val="Final energy demand ADV"/>
      <sheetName val="Transport ADV"/>
      <sheetName val="CO2-emissions ADV"/>
      <sheetName val="Electricity generation LDF"/>
      <sheetName val="Electricity demand LDF"/>
      <sheetName val="Installed capacity LDF"/>
      <sheetName val="Costs Electricity LDF"/>
      <sheetName val="Heat supply LDF"/>
      <sheetName val="Primary energy demand LDF"/>
      <sheetName val="Final energy demand LDF"/>
      <sheetName val="Transport LDF"/>
      <sheetName val="CO2-emissions LDF"/>
      <sheetName val="heat costs input"/>
      <sheetName val="fuel costs"/>
      <sheetName val="technical lifetime"/>
      <sheetName val="electricity REF"/>
      <sheetName val="capacity REF"/>
      <sheetName val="heat REF"/>
      <sheetName val="trans REF"/>
      <sheetName val="final energy REF"/>
      <sheetName val="prim energy REF"/>
      <sheetName val="costs REF"/>
      <sheetName val="co2 REF"/>
      <sheetName val="electricity ADV"/>
      <sheetName val="capacity ADV"/>
      <sheetName val="heat ADV"/>
      <sheetName val="trans ADV"/>
      <sheetName val="final energy ADV"/>
      <sheetName val="prim energy ADV"/>
      <sheetName val="costs ADV"/>
      <sheetName val="co2 ADV"/>
      <sheetName val="electricity LDF"/>
      <sheetName val="capacity LDF"/>
      <sheetName val="heat LDF"/>
      <sheetName val="trans LDF"/>
      <sheetName val="final energy LDF"/>
      <sheetName val="prim energy LDF"/>
      <sheetName val="costs LDF"/>
      <sheetName val="co2 LDF"/>
      <sheetName val="Py REF"/>
      <sheetName val="Py ADV"/>
      <sheetName val="Py L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>
        <row r="3">
          <cell r="J3">
            <v>261.82587385511152</v>
          </cell>
          <cell r="K3">
            <v>296.98710722572588</v>
          </cell>
          <cell r="L3">
            <v>296.74768611744355</v>
          </cell>
          <cell r="M3">
            <v>338.19557568089823</v>
          </cell>
          <cell r="N3">
            <v>372.68127405783281</v>
          </cell>
          <cell r="O3">
            <v>428.79772026129911</v>
          </cell>
          <cell r="P3">
            <v>463.09001601158309</v>
          </cell>
          <cell r="Q3">
            <v>481.12768260467237</v>
          </cell>
          <cell r="R3">
            <v>560.07016510510823</v>
          </cell>
          <cell r="S3">
            <v>652.48797887022295</v>
          </cell>
          <cell r="T3">
            <v>741.67845031805791</v>
          </cell>
          <cell r="U3">
            <v>796.2858794474414</v>
          </cell>
          <cell r="V3">
            <v>830.17343680265594</v>
          </cell>
        </row>
        <row r="4">
          <cell r="J4">
            <v>911.78362582982879</v>
          </cell>
          <cell r="K4">
            <v>943.81388934637505</v>
          </cell>
          <cell r="L4">
            <v>963.94910495422846</v>
          </cell>
          <cell r="M4">
            <v>978.73834131347689</v>
          </cell>
          <cell r="N4">
            <v>1060.966456657331</v>
          </cell>
          <cell r="O4">
            <v>1096.1179444435547</v>
          </cell>
          <cell r="P4">
            <v>1032.3300156596297</v>
          </cell>
          <cell r="Q4">
            <v>1349.2751542811206</v>
          </cell>
          <cell r="R4">
            <v>1852.8676815548104</v>
          </cell>
          <cell r="S4">
            <v>1954.3626105182432</v>
          </cell>
          <cell r="T4">
            <v>1842.5024420054185</v>
          </cell>
          <cell r="U4">
            <v>1698.7833054729247</v>
          </cell>
          <cell r="V4">
            <v>1598.7376016822745</v>
          </cell>
        </row>
        <row r="5">
          <cell r="J5">
            <v>9.5447396938989222</v>
          </cell>
          <cell r="K5">
            <v>8.6691522399433047</v>
          </cell>
          <cell r="L5">
            <v>8.3939146407471927</v>
          </cell>
          <cell r="M5">
            <v>8.7326095722346935</v>
          </cell>
          <cell r="N5">
            <v>8.8413954857348056</v>
          </cell>
          <cell r="O5">
            <v>9.8897362567236549</v>
          </cell>
          <cell r="P5">
            <v>8.1389381858260812</v>
          </cell>
          <cell r="Q5">
            <v>93.687567567972351</v>
          </cell>
          <cell r="R5">
            <v>125.77202405834444</v>
          </cell>
          <cell r="S5">
            <v>164.74554352594737</v>
          </cell>
          <cell r="T5">
            <v>171.77418358749384</v>
          </cell>
          <cell r="U5">
            <v>174.36864516752166</v>
          </cell>
          <cell r="V5">
            <v>213.12019460143046</v>
          </cell>
        </row>
        <row r="6">
          <cell r="J6">
            <v>1339.5236647159331</v>
          </cell>
          <cell r="K6">
            <v>1268.4608748217663</v>
          </cell>
          <cell r="L6">
            <v>1115.2228540943952</v>
          </cell>
          <cell r="M6">
            <v>1211.4920509346257</v>
          </cell>
          <cell r="N6">
            <v>1113.8020829426891</v>
          </cell>
          <cell r="O6">
            <v>1092.6249761066915</v>
          </cell>
          <cell r="P6">
            <v>1347.3430222018312</v>
          </cell>
          <cell r="Q6">
            <v>403.73870962280694</v>
          </cell>
          <cell r="R6">
            <v>304.90187650507744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J7">
            <v>1079.9181177905205</v>
          </cell>
          <cell r="K7">
            <v>1332.3884078092233</v>
          </cell>
          <cell r="L7">
            <v>1358.8667140692517</v>
          </cell>
          <cell r="M7">
            <v>1351.6505164069165</v>
          </cell>
          <cell r="N7">
            <v>1472.3692993040149</v>
          </cell>
          <cell r="O7">
            <v>1508.8574174463608</v>
          </cell>
          <cell r="P7">
            <v>1866.3198978014293</v>
          </cell>
          <cell r="Q7">
            <v>1986.5352904289623</v>
          </cell>
          <cell r="R7">
            <v>1968.760944776926</v>
          </cell>
          <cell r="S7">
            <v>1746.7420828244444</v>
          </cell>
          <cell r="T7">
            <v>1205.7655354420831</v>
          </cell>
          <cell r="U7">
            <v>518.82580867347963</v>
          </cell>
          <cell r="V7">
            <v>0</v>
          </cell>
        </row>
        <row r="8"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9.1072933758046039E-10</v>
          </cell>
          <cell r="Q9">
            <v>78.491672563481188</v>
          </cell>
          <cell r="R9">
            <v>238.32369331510156</v>
          </cell>
          <cell r="S9">
            <v>496.70147039297177</v>
          </cell>
          <cell r="T9">
            <v>639.04391369607515</v>
          </cell>
          <cell r="U9">
            <v>868.49621159600247</v>
          </cell>
          <cell r="V9">
            <v>979.66541066786579</v>
          </cell>
        </row>
        <row r="10">
          <cell r="J10">
            <v>1214.8719407135029</v>
          </cell>
          <cell r="K10">
            <v>1346.1683137322116</v>
          </cell>
          <cell r="L10">
            <v>1394.3242680635742</v>
          </cell>
          <cell r="M10">
            <v>1533.5099401582729</v>
          </cell>
          <cell r="N10">
            <v>1417.9226497273075</v>
          </cell>
          <cell r="O10">
            <v>1646.6305689453691</v>
          </cell>
          <cell r="P10">
            <v>1504.0317343662061</v>
          </cell>
          <cell r="Q10">
            <v>1004.6239074308728</v>
          </cell>
          <cell r="R10">
            <v>157.44705389536961</v>
          </cell>
          <cell r="S10">
            <v>-2.0078246322422768E-3</v>
          </cell>
          <cell r="T10">
            <v>8.7807933366786887E-4</v>
          </cell>
          <cell r="U10">
            <v>-2.438671391019723E-3</v>
          </cell>
          <cell r="V10">
            <v>-1.7027204697425754E-3</v>
          </cell>
        </row>
        <row r="11">
          <cell r="J11">
            <v>569.7669593615891</v>
          </cell>
          <cell r="K11">
            <v>806.00481492213862</v>
          </cell>
          <cell r="L11">
            <v>607.80214727196244</v>
          </cell>
          <cell r="M11">
            <v>511.72350938222115</v>
          </cell>
          <cell r="N11">
            <v>349.90671516938193</v>
          </cell>
          <cell r="O11">
            <v>479.4102990713755</v>
          </cell>
          <cell r="P11">
            <v>435.87415023667029</v>
          </cell>
          <cell r="Q11">
            <v>402.02067256058217</v>
          </cell>
          <cell r="R11">
            <v>303.79715956121851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J12">
            <v>89.05440391774421</v>
          </cell>
          <cell r="K12">
            <v>91.805948320409797</v>
          </cell>
          <cell r="L12">
            <v>97.372036095583852</v>
          </cell>
          <cell r="M12">
            <v>100.15609097642729</v>
          </cell>
          <cell r="N12">
            <v>102.94539259978458</v>
          </cell>
          <cell r="O12">
            <v>102.95200195223106</v>
          </cell>
          <cell r="P12">
            <v>102.69596700901532</v>
          </cell>
          <cell r="Q12">
            <v>229.92872896298331</v>
          </cell>
          <cell r="R12">
            <v>376.25471676040252</v>
          </cell>
          <cell r="S12">
            <v>423.67996151776805</v>
          </cell>
          <cell r="T12">
            <v>508.62286622665818</v>
          </cell>
          <cell r="U12">
            <v>595.92618621855036</v>
          </cell>
          <cell r="V12">
            <v>668.59039877817577</v>
          </cell>
        </row>
        <row r="13"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13.652569788086911</v>
          </cell>
          <cell r="Q13">
            <v>303.10683624932227</v>
          </cell>
          <cell r="R13">
            <v>723.18913833548049</v>
          </cell>
          <cell r="S13">
            <v>1087.3205872712524</v>
          </cell>
          <cell r="T13">
            <v>1168.0644483949582</v>
          </cell>
          <cell r="U13">
            <v>1220.5805161726514</v>
          </cell>
          <cell r="V13">
            <v>1237.4720976857252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103.61899709352241</v>
          </cell>
          <cell r="S14">
            <v>303.4246810540115</v>
          </cell>
          <cell r="T14">
            <v>541.72074780731282</v>
          </cell>
          <cell r="U14">
            <v>746.60299296915355</v>
          </cell>
          <cell r="V14">
            <v>731.28811630079292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11.853875333002525</v>
          </cell>
          <cell r="Q15">
            <v>17.603004869508798</v>
          </cell>
          <cell r="R15">
            <v>18.124053813646139</v>
          </cell>
          <cell r="S15">
            <v>17.252705072605544</v>
          </cell>
          <cell r="T15">
            <v>14.780646667226968</v>
          </cell>
          <cell r="U15">
            <v>8.4345386911736533</v>
          </cell>
          <cell r="V15">
            <v>0</v>
          </cell>
        </row>
        <row r="16">
          <cell r="J16">
            <v>87.608951611436112</v>
          </cell>
          <cell r="K16">
            <v>59.323546542924859</v>
          </cell>
          <cell r="L16">
            <v>54.489996391355419</v>
          </cell>
          <cell r="M16">
            <v>58.195031710381571</v>
          </cell>
          <cell r="N16">
            <v>64.197400236775394</v>
          </cell>
          <cell r="O16">
            <v>59.868057237386488</v>
          </cell>
          <cell r="P16">
            <v>47.415501332010102</v>
          </cell>
          <cell r="Q16">
            <v>41.073678028853834</v>
          </cell>
          <cell r="R16">
            <v>27.186080720469199</v>
          </cell>
          <cell r="S16">
            <v>17.252705072605544</v>
          </cell>
          <cell r="T16">
            <v>9.8537644448179798</v>
          </cell>
          <cell r="U16">
            <v>3.6148022962172797</v>
          </cell>
          <cell r="V16">
            <v>0</v>
          </cell>
        </row>
        <row r="17">
          <cell r="J17">
            <v>1657.3589999999999</v>
          </cell>
          <cell r="K17">
            <v>2054.819</v>
          </cell>
          <cell r="L17">
            <v>2150.1329999999998</v>
          </cell>
          <cell r="M17">
            <v>2274.6880000000001</v>
          </cell>
          <cell r="N17">
            <v>2251.94</v>
          </cell>
          <cell r="O17">
            <v>2465.748</v>
          </cell>
          <cell r="P17">
            <v>1862.2584113440701</v>
          </cell>
          <cell r="Q17">
            <v>1884.6056638168602</v>
          </cell>
          <cell r="R17">
            <v>2049.4555607648199</v>
          </cell>
          <cell r="S17">
            <v>1930.1963208411003</v>
          </cell>
          <cell r="T17">
            <v>1722.61932112816</v>
          </cell>
          <cell r="U17">
            <v>1466.59527159358</v>
          </cell>
          <cell r="V17">
            <v>1284.0322674152201</v>
          </cell>
        </row>
        <row r="18">
          <cell r="J18">
            <v>547.29700000000003</v>
          </cell>
          <cell r="K18">
            <v>452.77099999999996</v>
          </cell>
          <cell r="L18">
            <v>506.36200000000002</v>
          </cell>
          <cell r="M18">
            <v>501.47</v>
          </cell>
          <cell r="N18">
            <v>662.26</v>
          </cell>
          <cell r="O18">
            <v>613.62400000000002</v>
          </cell>
          <cell r="P18">
            <v>494.39370449495397</v>
          </cell>
          <cell r="Q18">
            <v>528.56940898990797</v>
          </cell>
          <cell r="R18">
            <v>609.19267024766805</v>
          </cell>
          <cell r="S18">
            <v>627.56765215889595</v>
          </cell>
          <cell r="T18">
            <v>644.41735887183904</v>
          </cell>
          <cell r="U18">
            <v>645.90472840642099</v>
          </cell>
          <cell r="V18">
            <v>635.96773258478402</v>
          </cell>
        </row>
        <row r="19">
          <cell r="J19">
            <v>8.6969999999999992</v>
          </cell>
          <cell r="K19">
            <v>11.855</v>
          </cell>
          <cell r="L19">
            <v>4.3979999999999997</v>
          </cell>
          <cell r="M19">
            <v>39.354999999999997</v>
          </cell>
          <cell r="N19">
            <v>6.7569999999999997</v>
          </cell>
          <cell r="O19">
            <v>8.2010000000000005</v>
          </cell>
          <cell r="P19">
            <v>130.989588801926</v>
          </cell>
          <cell r="Q19">
            <v>246.42858647512799</v>
          </cell>
          <cell r="R19">
            <v>406.62763899032598</v>
          </cell>
          <cell r="S19">
            <v>599.96932700000002</v>
          </cell>
          <cell r="T19">
            <v>875.47932000000003</v>
          </cell>
          <cell r="U19">
            <v>1137.5</v>
          </cell>
          <cell r="V19">
            <v>1280</v>
          </cell>
        </row>
        <row r="20">
          <cell r="J20">
            <v>289.61498108839476</v>
          </cell>
          <cell r="K20">
            <v>331.42940631498283</v>
          </cell>
          <cell r="L20">
            <v>370.11805555555583</v>
          </cell>
          <cell r="M20">
            <v>402.32250000000016</v>
          </cell>
          <cell r="N20">
            <v>450.78003788906631</v>
          </cell>
          <cell r="O20">
            <v>535.32724086870303</v>
          </cell>
          <cell r="P20">
            <v>592.67399546740023</v>
          </cell>
          <cell r="Q20">
            <v>658.83378778500071</v>
          </cell>
          <cell r="R20">
            <v>846.43985879671686</v>
          </cell>
          <cell r="S20">
            <v>1033.7167922140595</v>
          </cell>
          <cell r="T20">
            <v>1222.6388406270196</v>
          </cell>
          <cell r="U20">
            <v>1441.5806897974019</v>
          </cell>
          <cell r="V20">
            <v>1650.146042052784</v>
          </cell>
        </row>
        <row r="21">
          <cell r="J21">
            <v>4945.0417162925423</v>
          </cell>
          <cell r="K21">
            <v>5030.4674385466114</v>
          </cell>
          <cell r="L21">
            <v>5141.4439999793776</v>
          </cell>
          <cell r="M21">
            <v>5156.3059999793286</v>
          </cell>
          <cell r="N21">
            <v>5380.4325609700772</v>
          </cell>
          <cell r="O21">
            <v>5545.9472700090846</v>
          </cell>
          <cell r="P21">
            <v>5538.7784404165168</v>
          </cell>
          <cell r="Q21">
            <v>5289.1975947948322</v>
          </cell>
          <cell r="R21">
            <v>4733.7551757911633</v>
          </cell>
          <cell r="S21">
            <v>3817.1182664225357</v>
          </cell>
          <cell r="T21">
            <v>2848.845670057075</v>
          </cell>
          <cell r="U21">
            <v>2389.9756437652809</v>
          </cell>
          <cell r="V21">
            <v>1764.0447214492447</v>
          </cell>
        </row>
        <row r="22">
          <cell r="J22">
            <v>231.83103358087735</v>
          </cell>
          <cell r="K22">
            <v>241.50406906214266</v>
          </cell>
          <cell r="L22">
            <v>254.21299999898034</v>
          </cell>
          <cell r="M22">
            <v>270.2459999989166</v>
          </cell>
          <cell r="N22">
            <v>275.19992639607983</v>
          </cell>
          <cell r="O22">
            <v>275.89596368491493</v>
          </cell>
          <cell r="P22">
            <v>267.67429919887428</v>
          </cell>
          <cell r="Q22">
            <v>173.51794774359053</v>
          </cell>
          <cell r="R22">
            <v>79.225404071097415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J23">
            <v>20.529002973639574</v>
          </cell>
          <cell r="K23">
            <v>21.336006101389092</v>
          </cell>
          <cell r="L23">
            <v>24.386999999902169</v>
          </cell>
          <cell r="M23">
            <v>24.015999999903745</v>
          </cell>
          <cell r="N23">
            <v>27.560992628642261</v>
          </cell>
          <cell r="O23">
            <v>30.759995951184443</v>
          </cell>
          <cell r="P23">
            <v>31.27765687186848</v>
          </cell>
          <cell r="Q23">
            <v>46.76191070371349</v>
          </cell>
          <cell r="R23">
            <v>69.099551231526817</v>
          </cell>
          <cell r="S23">
            <v>113.70139517003297</v>
          </cell>
          <cell r="T23">
            <v>141.65530956084905</v>
          </cell>
          <cell r="U23">
            <v>169.71326901317607</v>
          </cell>
          <cell r="V23">
            <v>180.6077613271265</v>
          </cell>
        </row>
        <row r="24">
          <cell r="J24">
            <v>1182.8525765013744</v>
          </cell>
          <cell r="K24">
            <v>1148.962451944212</v>
          </cell>
          <cell r="L24">
            <v>1082.6710757967035</v>
          </cell>
          <cell r="M24">
            <v>1129.1147020699309</v>
          </cell>
          <cell r="N24">
            <v>1158.5325561849158</v>
          </cell>
          <cell r="O24">
            <v>1122.7664852330197</v>
          </cell>
          <cell r="P24">
            <v>1123.6952042127075</v>
          </cell>
          <cell r="Q24">
            <v>504.57285564506304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J25">
            <v>296.69504297647177</v>
          </cell>
          <cell r="K25">
            <v>345.22309872234058</v>
          </cell>
          <cell r="L25">
            <v>379.69399999847667</v>
          </cell>
          <cell r="M25">
            <v>406.98699999836845</v>
          </cell>
          <cell r="N25">
            <v>476.57787253630374</v>
          </cell>
          <cell r="O25">
            <v>493.65793502177536</v>
          </cell>
          <cell r="P25">
            <v>511.48996267929175</v>
          </cell>
          <cell r="Q25">
            <v>570.89774016413128</v>
          </cell>
          <cell r="R25">
            <v>540.67403230870787</v>
          </cell>
          <cell r="S25">
            <v>469.50042981357728</v>
          </cell>
          <cell r="T25">
            <v>332.03282750568434</v>
          </cell>
          <cell r="U25">
            <v>159.3678160395047</v>
          </cell>
          <cell r="V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70.735118460016309</v>
          </cell>
          <cell r="R27">
            <v>234.81329420254124</v>
          </cell>
          <cell r="S27">
            <v>288.50634539018819</v>
          </cell>
          <cell r="T27">
            <v>353.26236687072299</v>
          </cell>
          <cell r="U27">
            <v>398.77072032834508</v>
          </cell>
          <cell r="V27">
            <v>444.4644126409753</v>
          </cell>
        </row>
        <row r="28">
          <cell r="J28">
            <v>170.306024668936</v>
          </cell>
          <cell r="K28">
            <v>157.76804511642129</v>
          </cell>
          <cell r="L28">
            <v>148.3219999994038</v>
          </cell>
          <cell r="M28">
            <v>145.37699999941611</v>
          </cell>
          <cell r="N28">
            <v>119.5029680381888</v>
          </cell>
          <cell r="O28">
            <v>101.97298657769845</v>
          </cell>
          <cell r="P28">
            <v>104.83890312430358</v>
          </cell>
          <cell r="Q28">
            <v>48.668060467487912</v>
          </cell>
          <cell r="R28">
            <v>-3.3339650062929597E-2</v>
          </cell>
          <cell r="S28">
            <v>4.5139433007309861E-5</v>
          </cell>
          <cell r="T28">
            <v>4.4989706271972661E-5</v>
          </cell>
          <cell r="U28">
            <v>4.4917425397769707E-5</v>
          </cell>
          <cell r="V28">
            <v>4.4813281504911537E-5</v>
          </cell>
        </row>
        <row r="29">
          <cell r="J29">
            <v>52.454007597997425</v>
          </cell>
          <cell r="K29">
            <v>44.399012696643005</v>
          </cell>
          <cell r="L29">
            <v>46.696999999812654</v>
          </cell>
          <cell r="M29">
            <v>45.237999999818676</v>
          </cell>
          <cell r="N29">
            <v>35.77199043256018</v>
          </cell>
          <cell r="O29">
            <v>22.131997086853474</v>
          </cell>
          <cell r="P29">
            <v>20.502266399913747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J30">
            <v>130.55557446661618</v>
          </cell>
          <cell r="K30">
            <v>133.33337146224912</v>
          </cell>
          <cell r="L30">
            <v>136.11111111056508</v>
          </cell>
          <cell r="M30">
            <v>138.88888888833213</v>
          </cell>
          <cell r="N30">
            <v>141.66662877705164</v>
          </cell>
          <cell r="O30">
            <v>141.66664801965084</v>
          </cell>
          <cell r="P30">
            <v>142.83499999939926</v>
          </cell>
          <cell r="Q30">
            <v>222.54061616789869</v>
          </cell>
          <cell r="R30">
            <v>311.04245482092404</v>
          </cell>
          <cell r="S30">
            <v>385.71922083313325</v>
          </cell>
          <cell r="T30">
            <v>481.08437545103465</v>
          </cell>
          <cell r="U30">
            <v>521.52227127395338</v>
          </cell>
          <cell r="V30">
            <v>629.79116826214181</v>
          </cell>
        </row>
        <row r="31">
          <cell r="J31">
            <v>3.7540005437694437</v>
          </cell>
          <cell r="K31">
            <v>4.0590011607395207</v>
          </cell>
          <cell r="L31">
            <v>4.3559999999825276</v>
          </cell>
          <cell r="M31">
            <v>4.398999999982367</v>
          </cell>
          <cell r="N31">
            <v>4.3899988258676927</v>
          </cell>
          <cell r="O31">
            <v>4.3679994250576595</v>
          </cell>
          <cell r="P31">
            <v>13.493710152575391</v>
          </cell>
          <cell r="Q31">
            <v>199.12669021560885</v>
          </cell>
          <cell r="R31">
            <v>483.84147586565751</v>
          </cell>
          <cell r="S31">
            <v>710.63371981270609</v>
          </cell>
          <cell r="T31">
            <v>934.92504310160371</v>
          </cell>
          <cell r="U31">
            <v>1074.8507037501151</v>
          </cell>
          <cell r="V31">
            <v>1100.5785455871771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28.456528016247784</v>
          </cell>
          <cell r="S32">
            <v>81.556412690621386</v>
          </cell>
          <cell r="T32">
            <v>149.17416887936545</v>
          </cell>
          <cell r="U32">
            <v>229.33417430075062</v>
          </cell>
          <cell r="V32">
            <v>326.75746292736699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29.688216130305147</v>
          </cell>
          <cell r="Q33">
            <v>37.641677711548603</v>
          </cell>
          <cell r="R33">
            <v>34.943410868163625</v>
          </cell>
          <cell r="S33">
            <v>27.849758946354346</v>
          </cell>
          <cell r="T33">
            <v>19.45182644137504</v>
          </cell>
          <cell r="U33">
            <v>13.362208881721955</v>
          </cell>
          <cell r="V33">
            <v>0</v>
          </cell>
        </row>
        <row r="34">
          <cell r="J34">
            <v>152.47759483559977</v>
          </cell>
          <cell r="K34">
            <v>148.6968766208885</v>
          </cell>
          <cell r="L34">
            <v>140.44692419895344</v>
          </cell>
          <cell r="M34">
            <v>146.0422979255448</v>
          </cell>
          <cell r="N34">
            <v>152.69313395839751</v>
          </cell>
          <cell r="O34">
            <v>146.97136698170854</v>
          </cell>
          <cell r="P34">
            <v>118.7528645212206</v>
          </cell>
          <cell r="Q34">
            <v>87.830581326946714</v>
          </cell>
          <cell r="R34">
            <v>52.415116302245423</v>
          </cell>
          <cell r="S34">
            <v>27.849758946354346</v>
          </cell>
          <cell r="T34">
            <v>12.96788429425003</v>
          </cell>
          <cell r="U34">
            <v>5.7266609493094087</v>
          </cell>
          <cell r="V34">
            <v>0</v>
          </cell>
        </row>
        <row r="35">
          <cell r="J35">
            <v>1.4800029108900015</v>
          </cell>
          <cell r="K35">
            <v>9.3740028532300048</v>
          </cell>
          <cell r="L35">
            <v>37.332003287310023</v>
          </cell>
          <cell r="M35">
            <v>42.318003805959911</v>
          </cell>
          <cell r="N35">
            <v>79.291004259220088</v>
          </cell>
          <cell r="O35">
            <v>138.34800000000024</v>
          </cell>
          <cell r="P35">
            <v>307.52485170841032</v>
          </cell>
          <cell r="Q35">
            <v>373.78397696427498</v>
          </cell>
          <cell r="R35">
            <v>521.79198186629753</v>
          </cell>
          <cell r="S35">
            <v>1106.4831532900514</v>
          </cell>
          <cell r="T35">
            <v>1678.8778452216723</v>
          </cell>
          <cell r="U35">
            <v>1843.7498663348813</v>
          </cell>
          <cell r="V35">
            <v>1712.2546887164472</v>
          </cell>
        </row>
        <row r="36">
          <cell r="J36">
            <v>1.9522222222222265</v>
          </cell>
          <cell r="K36">
            <v>2.3513888888888967</v>
          </cell>
          <cell r="L36">
            <v>3.0405555555555623</v>
          </cell>
          <cell r="M36">
            <v>3.6647222222222009</v>
          </cell>
          <cell r="N36">
            <v>4.0288888888888978</v>
          </cell>
          <cell r="O36">
            <v>4.3338888888889198</v>
          </cell>
          <cell r="P36">
            <v>6.9422357089720181</v>
          </cell>
          <cell r="Q36">
            <v>54.321627802046748</v>
          </cell>
          <cell r="R36">
            <v>132.96456152819249</v>
          </cell>
          <cell r="S36">
            <v>307.74583701047368</v>
          </cell>
          <cell r="T36">
            <v>352.92626736731364</v>
          </cell>
          <cell r="U36">
            <v>362.94743553876327</v>
          </cell>
          <cell r="V36">
            <v>354.36470971413763</v>
          </cell>
        </row>
        <row r="37">
          <cell r="J37">
            <v>137.53699862463014</v>
          </cell>
          <cell r="K37">
            <v>111.15199888847982</v>
          </cell>
          <cell r="L37">
            <v>142.36499857635013</v>
          </cell>
          <cell r="M37">
            <v>161.49099838508994</v>
          </cell>
          <cell r="N37">
            <v>177.28099822719011</v>
          </cell>
          <cell r="O37">
            <v>196.44000000000062</v>
          </cell>
          <cell r="P37">
            <v>203.90063513987147</v>
          </cell>
          <cell r="Q37">
            <v>208.38574673041234</v>
          </cell>
          <cell r="R37">
            <v>187.05299096308315</v>
          </cell>
          <cell r="S37">
            <v>125.77006651966583</v>
          </cell>
          <cell r="T37">
            <v>49.121341192077786</v>
          </cell>
          <cell r="U37">
            <v>0</v>
          </cell>
          <cell r="V37">
            <v>0</v>
          </cell>
        </row>
        <row r="38">
          <cell r="J38">
            <v>46.557000000000087</v>
          </cell>
          <cell r="K38">
            <v>95.831000000000088</v>
          </cell>
          <cell r="L38">
            <v>185.02300000000011</v>
          </cell>
          <cell r="M38">
            <v>224.04100000000071</v>
          </cell>
          <cell r="N38">
            <v>248.01200000000057</v>
          </cell>
          <cell r="O38">
            <v>228.11200000000017</v>
          </cell>
          <cell r="P38">
            <v>261.73780200000044</v>
          </cell>
          <cell r="Q38">
            <v>119.97557316250915</v>
          </cell>
          <cell r="R38">
            <v>51.915968719377041</v>
          </cell>
          <cell r="S38">
            <v>12.131349681322565</v>
          </cell>
          <cell r="T38">
            <v>0</v>
          </cell>
          <cell r="U38">
            <v>0</v>
          </cell>
          <cell r="V38">
            <v>0</v>
          </cell>
        </row>
        <row r="39">
          <cell r="J39">
            <v>4099.8439984644792</v>
          </cell>
          <cell r="K39">
            <v>4198.8349982582913</v>
          </cell>
          <cell r="L39">
            <v>4503.7689981363392</v>
          </cell>
          <cell r="M39">
            <v>4786.3109978089451</v>
          </cell>
          <cell r="N39">
            <v>5394.9409975135923</v>
          </cell>
          <cell r="O39">
            <v>5942.2610000000086</v>
          </cell>
          <cell r="P39">
            <v>6396.1178320545259</v>
          </cell>
          <cell r="Q39">
            <v>5110.4982160493992</v>
          </cell>
          <cell r="R39">
            <v>3389.0655906169309</v>
          </cell>
          <cell r="S39">
            <v>1260.2702963848578</v>
          </cell>
          <cell r="T39">
            <v>370.59812011334213</v>
          </cell>
          <cell r="U39">
            <v>1.0150337219238281E-12</v>
          </cell>
          <cell r="V39">
            <v>1.5037536621093752E-13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45.248360053372735</v>
          </cell>
          <cell r="R40">
            <v>140.0557984241629</v>
          </cell>
          <cell r="S40">
            <v>287.89675740471108</v>
          </cell>
          <cell r="T40">
            <v>421.37571496112309</v>
          </cell>
          <cell r="U40">
            <v>474.76913342296086</v>
          </cell>
          <cell r="V40">
            <v>500.99102453644872</v>
          </cell>
        </row>
        <row r="41">
          <cell r="J41">
            <v>39.015880378950541</v>
          </cell>
          <cell r="K41">
            <v>79.77416084695426</v>
          </cell>
          <cell r="L41">
            <v>69.990929715102226</v>
          </cell>
          <cell r="M41">
            <v>72.164925909230391</v>
          </cell>
          <cell r="N41">
            <v>66.44686413548537</v>
          </cell>
          <cell r="O41">
            <v>69.25197191884368</v>
          </cell>
          <cell r="P41">
            <v>88.295345548133312</v>
          </cell>
          <cell r="Q41">
            <v>238.60042676747463</v>
          </cell>
          <cell r="R41">
            <v>514.30475229046351</v>
          </cell>
          <cell r="S41">
            <v>679.73227432254896</v>
          </cell>
          <cell r="T41">
            <v>883.58010356959448</v>
          </cell>
          <cell r="U41">
            <v>1119.7857391373143</v>
          </cell>
          <cell r="V41">
            <v>1272.691516008344</v>
          </cell>
        </row>
        <row r="42">
          <cell r="J42">
            <v>2.1184709959769794E-8</v>
          </cell>
          <cell r="K42">
            <v>2.1046369974724101E-8</v>
          </cell>
          <cell r="L42">
            <v>2.0863543575054325E-8</v>
          </cell>
          <cell r="M42">
            <v>2.1205643651150533E-8</v>
          </cell>
          <cell r="N42">
            <v>2.1294341794476788E-8</v>
          </cell>
          <cell r="O42">
            <v>2.1441566635346981E-8</v>
          </cell>
          <cell r="P42">
            <v>2.4444234503937662E-8</v>
          </cell>
          <cell r="Q42">
            <v>2.6416853396388242E-8</v>
          </cell>
          <cell r="R42">
            <v>2.9593110677237849E-8</v>
          </cell>
          <cell r="S42">
            <v>3.4827093685828699E-8</v>
          </cell>
          <cell r="T42">
            <v>4.2363848531149631E-8</v>
          </cell>
          <cell r="U42">
            <v>5.4458470506840562E-8</v>
          </cell>
          <cell r="V42">
            <v>7.813999999899302E-8</v>
          </cell>
        </row>
        <row r="43">
          <cell r="J43">
            <v>2.9108900015265944E-6</v>
          </cell>
          <cell r="K43">
            <v>2.8532300029678345E-6</v>
          </cell>
          <cell r="L43">
            <v>3.287310023769379E-6</v>
          </cell>
          <cell r="M43">
            <v>3.8059599174499514E-6</v>
          </cell>
          <cell r="N43">
            <v>4.25922009816742E-6</v>
          </cell>
          <cell r="O43">
            <v>2.1052551269531252E-13</v>
          </cell>
          <cell r="P43">
            <v>6.089624890136719E-8</v>
          </cell>
          <cell r="Q43">
            <v>-9.7125580772094732E-6</v>
          </cell>
          <cell r="R43">
            <v>-1.6817287485992431E-5</v>
          </cell>
          <cell r="S43">
            <v>77.480004010291367</v>
          </cell>
          <cell r="T43">
            <v>141.72221492509226</v>
          </cell>
          <cell r="U43">
            <v>212.22821464622129</v>
          </cell>
          <cell r="V43">
            <v>275.39021460384703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J45">
            <v>0.65000000000000013</v>
          </cell>
          <cell r="K45">
            <v>0.65000000000000013</v>
          </cell>
          <cell r="L45">
            <v>0.65000000000000013</v>
          </cell>
          <cell r="M45">
            <v>0.65000000000000013</v>
          </cell>
          <cell r="N45">
            <v>0.65000000000000013</v>
          </cell>
          <cell r="O45">
            <v>0.67000000000000015</v>
          </cell>
          <cell r="P45">
            <v>0.68000000000000016</v>
          </cell>
          <cell r="Q45">
            <v>0.68000000000000016</v>
          </cell>
          <cell r="R45">
            <v>0.71000000000000008</v>
          </cell>
          <cell r="S45">
            <v>0.71000000000000008</v>
          </cell>
          <cell r="T45">
            <v>0.73000000000000009</v>
          </cell>
          <cell r="U45">
            <v>0.75000000000000011</v>
          </cell>
          <cell r="V45">
            <v>0.77000000000000013</v>
          </cell>
        </row>
        <row r="48">
          <cell r="J48">
            <v>2.8213276607744634E-6</v>
          </cell>
          <cell r="K48">
            <v>2.9032851075829803E-6</v>
          </cell>
          <cell r="L48">
            <v>2.569557448008512E-6</v>
          </cell>
          <cell r="M48">
            <v>2.606629788434044E-6</v>
          </cell>
          <cell r="N48">
            <v>2.3900936182212778E-6</v>
          </cell>
          <cell r="O48">
            <v>2.4738893629021294E-6</v>
          </cell>
          <cell r="P48">
            <v>2.6808510662297884E-6</v>
          </cell>
          <cell r="Q48">
            <v>45.248366181632313</v>
          </cell>
          <cell r="R48">
            <v>553.02437945079362</v>
          </cell>
          <cell r="S48">
            <v>1490.1233906143266</v>
          </cell>
          <cell r="T48">
            <v>2689.8201246995304</v>
          </cell>
          <cell r="U48">
            <v>3693.5785385240342</v>
          </cell>
          <cell r="V48">
            <v>4008.475139734358</v>
          </cell>
        </row>
        <row r="75">
          <cell r="J75">
            <v>2.8213276595744633E-6</v>
          </cell>
          <cell r="K75">
            <v>2.9032851063829802E-6</v>
          </cell>
          <cell r="L75">
            <v>2.5695574468085119E-6</v>
          </cell>
          <cell r="M75">
            <v>2.606629787234044E-6</v>
          </cell>
          <cell r="N75">
            <v>2.3900936170212777E-6</v>
          </cell>
          <cell r="O75">
            <v>2.4738893617021293E-6</v>
          </cell>
          <cell r="P75">
            <v>2.6808510638297883E-6</v>
          </cell>
          <cell r="Q75">
            <v>6.1276595744680864E-6</v>
          </cell>
          <cell r="R75">
            <v>39.851844021660412</v>
          </cell>
          <cell r="S75">
            <v>121.85231729622431</v>
          </cell>
          <cell r="T75">
            <v>229.59914465557341</v>
          </cell>
          <cell r="U75">
            <v>379.48673836959745</v>
          </cell>
          <cell r="V75">
            <v>613.05776761094239</v>
          </cell>
        </row>
        <row r="76">
          <cell r="J76">
            <v>1.199999999999999E-15</v>
          </cell>
          <cell r="K76">
            <v>1.199999999999999E-15</v>
          </cell>
          <cell r="L76">
            <v>1.199999999999999E-15</v>
          </cell>
          <cell r="M76">
            <v>1.199999999999999E-15</v>
          </cell>
          <cell r="N76">
            <v>1.199999999999999E-15</v>
          </cell>
          <cell r="O76">
            <v>1.199999999999999E-15</v>
          </cell>
          <cell r="P76">
            <v>2.3999999999999964E-15</v>
          </cell>
          <cell r="Q76">
            <v>5.9999999999999969E-10</v>
          </cell>
          <cell r="R76">
            <v>5.6140147996565941E-10</v>
          </cell>
          <cell r="S76">
            <v>2.3687469207970858E-9</v>
          </cell>
          <cell r="T76">
            <v>4.0756002403042888E-9</v>
          </cell>
          <cell r="U76">
            <v>8.2129559121688853E-9</v>
          </cell>
          <cell r="V76">
            <v>1.0730232558139538E-8</v>
          </cell>
        </row>
        <row r="77"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1.504799863200001</v>
          </cell>
          <cell r="S77">
            <v>5.4403098679954303</v>
          </cell>
          <cell r="T77">
            <v>9.6992925191573995</v>
          </cell>
          <cell r="U77">
            <v>17.283825041923553</v>
          </cell>
          <cell r="V77">
            <v>22.949988525000009</v>
          </cell>
        </row>
        <row r="78"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239.53641203143877</v>
          </cell>
          <cell r="S78">
            <v>689.95291229839404</v>
          </cell>
          <cell r="T78">
            <v>1338.2510558729225</v>
          </cell>
          <cell r="U78">
            <v>1846.1016744114352</v>
          </cell>
          <cell r="V78">
            <v>1813.430779823077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xtras.springer.com/2019/978-3-030-05842-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61DE-45BF-ED41-B2ED-1F480F835D87}">
  <sheetPr>
    <tabColor theme="5" tint="0.39997558519241921"/>
  </sheetPr>
  <dimension ref="A1:T50"/>
  <sheetViews>
    <sheetView workbookViewId="0">
      <selection sqref="A1:XFD1048576"/>
    </sheetView>
  </sheetViews>
  <sheetFormatPr baseColWidth="10" defaultRowHeight="13" x14ac:dyDescent="0.15"/>
  <sheetData>
    <row r="1" spans="1:20" ht="15" x14ac:dyDescent="0.2">
      <c r="A1" s="114" t="s">
        <v>156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6"/>
    </row>
    <row r="2" spans="1:20" ht="15" x14ac:dyDescent="0.2">
      <c r="A2" s="117" t="s">
        <v>157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6"/>
    </row>
    <row r="3" spans="1:20" ht="15" x14ac:dyDescent="0.2">
      <c r="A3" s="114" t="s">
        <v>158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</row>
    <row r="4" spans="1:20" ht="15" x14ac:dyDescent="0.2">
      <c r="A4" s="117" t="s">
        <v>159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6"/>
    </row>
    <row r="5" spans="1:20" ht="15" x14ac:dyDescent="0.2">
      <c r="A5" s="118" t="s">
        <v>160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6"/>
    </row>
    <row r="6" spans="1:20" ht="15" x14ac:dyDescent="0.2">
      <c r="A6" s="117" t="s">
        <v>161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6"/>
    </row>
    <row r="7" spans="1:20" ht="15" x14ac:dyDescent="0.2">
      <c r="A7" s="118" t="s">
        <v>162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</row>
    <row r="8" spans="1:20" ht="15" x14ac:dyDescent="0.2">
      <c r="A8" s="119" t="s">
        <v>163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6"/>
    </row>
    <row r="9" spans="1:20" ht="15" x14ac:dyDescent="0.2">
      <c r="A9" s="118" t="s">
        <v>164</v>
      </c>
      <c r="B9" s="120"/>
      <c r="C9" s="116"/>
      <c r="D9" s="120"/>
      <c r="E9" s="116"/>
      <c r="F9" s="116"/>
      <c r="G9" s="116"/>
      <c r="H9" s="116"/>
      <c r="I9" s="120"/>
      <c r="J9" s="116"/>
      <c r="K9" s="120"/>
      <c r="L9" s="120"/>
      <c r="M9" s="120"/>
      <c r="N9" s="120"/>
      <c r="O9" s="120"/>
      <c r="P9" s="120"/>
      <c r="Q9" s="120"/>
      <c r="R9" s="116"/>
      <c r="S9" s="120"/>
      <c r="T9" s="116"/>
    </row>
    <row r="10" spans="1:20" ht="15" x14ac:dyDescent="0.2">
      <c r="A10" s="121" t="s">
        <v>165</v>
      </c>
      <c r="B10" s="122"/>
      <c r="C10" s="117"/>
      <c r="D10" s="117"/>
      <c r="E10" s="117"/>
      <c r="F10" s="117"/>
      <c r="G10" s="117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7"/>
      <c r="T10" s="116"/>
    </row>
    <row r="11" spans="1:20" ht="15" x14ac:dyDescent="0.2">
      <c r="A11" s="118" t="s">
        <v>166</v>
      </c>
      <c r="B11" s="115"/>
      <c r="C11" s="115"/>
      <c r="D11" s="115"/>
      <c r="E11" s="115"/>
      <c r="F11" s="115"/>
      <c r="G11" s="115"/>
      <c r="H11" s="115"/>
      <c r="I11" s="115"/>
      <c r="J11" s="116"/>
      <c r="K11" s="115"/>
      <c r="L11" s="115"/>
      <c r="M11" s="115"/>
      <c r="N11" s="115"/>
      <c r="O11" s="115"/>
      <c r="P11" s="115"/>
      <c r="Q11" s="115"/>
      <c r="R11" s="115"/>
      <c r="S11" s="115"/>
      <c r="T11" s="116"/>
    </row>
    <row r="12" spans="1:20" ht="15" x14ac:dyDescent="0.2">
      <c r="A12" s="119" t="s">
        <v>167</v>
      </c>
      <c r="B12" s="116"/>
      <c r="C12" s="117"/>
      <c r="D12" s="116"/>
      <c r="E12" s="122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6"/>
    </row>
    <row r="13" spans="1:20" ht="15" x14ac:dyDescent="0.2">
      <c r="A13" s="118" t="s">
        <v>168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6"/>
    </row>
    <row r="14" spans="1:20" ht="15" x14ac:dyDescent="0.2">
      <c r="A14" s="119" t="s">
        <v>169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6"/>
    </row>
    <row r="15" spans="1:20" ht="15" x14ac:dyDescent="0.2">
      <c r="A15" s="119" t="s">
        <v>170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6"/>
    </row>
    <row r="16" spans="1:20" ht="15" x14ac:dyDescent="0.2">
      <c r="A16" s="119" t="s">
        <v>171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6"/>
    </row>
    <row r="17" spans="1:20" ht="15" x14ac:dyDescent="0.2">
      <c r="A17" s="119" t="s">
        <v>172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6"/>
    </row>
    <row r="18" spans="1:20" ht="15" x14ac:dyDescent="0.2">
      <c r="A18" s="119" t="s">
        <v>173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6"/>
    </row>
    <row r="19" spans="1:20" ht="15" x14ac:dyDescent="0.2">
      <c r="A19" s="119" t="s">
        <v>174</v>
      </c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6"/>
    </row>
    <row r="20" spans="1:20" ht="15" x14ac:dyDescent="0.2">
      <c r="A20" s="119" t="s">
        <v>175</v>
      </c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1:20" ht="15" x14ac:dyDescent="0.2">
      <c r="A21" s="119" t="s">
        <v>176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6"/>
    </row>
    <row r="22" spans="1:20" ht="15" x14ac:dyDescent="0.2">
      <c r="A22" s="119" t="s">
        <v>177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6"/>
    </row>
    <row r="23" spans="1:20" ht="15" x14ac:dyDescent="0.2">
      <c r="A23" s="119" t="s">
        <v>178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6"/>
    </row>
    <row r="24" spans="1:20" ht="15" x14ac:dyDescent="0.2">
      <c r="A24" s="119" t="s">
        <v>179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6"/>
    </row>
    <row r="25" spans="1:20" ht="15" x14ac:dyDescent="0.2">
      <c r="A25" s="119" t="s">
        <v>180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6"/>
    </row>
    <row r="26" spans="1:20" ht="15" x14ac:dyDescent="0.2">
      <c r="A26" s="118" t="s">
        <v>181</v>
      </c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6"/>
    </row>
    <row r="27" spans="1:20" ht="15" x14ac:dyDescent="0.2">
      <c r="A27" s="123" t="s">
        <v>182</v>
      </c>
      <c r="B27" s="116"/>
      <c r="C27" s="116"/>
      <c r="D27" s="116"/>
      <c r="E27" s="120"/>
      <c r="F27" s="116"/>
      <c r="G27" s="116"/>
      <c r="H27" s="120"/>
      <c r="I27" s="116"/>
      <c r="J27" s="116"/>
      <c r="K27" s="120"/>
      <c r="L27" s="120"/>
      <c r="M27" s="120"/>
      <c r="N27" s="120"/>
      <c r="O27" s="120"/>
      <c r="P27" s="120"/>
      <c r="Q27" s="120"/>
      <c r="R27" s="116"/>
      <c r="S27" s="120"/>
      <c r="T27" s="116"/>
    </row>
    <row r="28" spans="1:20" ht="15" x14ac:dyDescent="0.2">
      <c r="A28" s="123" t="s">
        <v>183</v>
      </c>
      <c r="B28" s="116"/>
      <c r="C28" s="116"/>
      <c r="D28" s="116"/>
      <c r="E28" s="120"/>
      <c r="F28" s="116"/>
      <c r="G28" s="116"/>
      <c r="H28" s="120"/>
      <c r="I28" s="116"/>
      <c r="J28" s="116"/>
      <c r="K28" s="120"/>
      <c r="L28" s="120"/>
      <c r="M28" s="120"/>
      <c r="N28" s="120"/>
      <c r="O28" s="120"/>
      <c r="P28" s="120"/>
      <c r="Q28" s="120"/>
      <c r="R28" s="116"/>
      <c r="S28" s="120"/>
      <c r="T28" s="116"/>
    </row>
    <row r="29" spans="1:20" ht="15" x14ac:dyDescent="0.2">
      <c r="A29" s="118" t="s">
        <v>184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6"/>
    </row>
    <row r="30" spans="1:20" ht="15" x14ac:dyDescent="0.2">
      <c r="A30" s="123" t="s">
        <v>185</v>
      </c>
      <c r="B30" s="116"/>
      <c r="C30" s="116"/>
      <c r="D30" s="116"/>
      <c r="E30" s="120"/>
      <c r="F30" s="116"/>
      <c r="G30" s="116"/>
      <c r="H30" s="120"/>
      <c r="I30" s="116"/>
      <c r="J30" s="116"/>
      <c r="K30" s="120"/>
      <c r="L30" s="120"/>
      <c r="M30" s="120"/>
      <c r="N30" s="120"/>
      <c r="O30" s="120"/>
      <c r="P30" s="120"/>
      <c r="Q30" s="120"/>
      <c r="R30" s="116"/>
      <c r="S30" s="120"/>
      <c r="T30" s="116"/>
    </row>
    <row r="31" spans="1:20" ht="16" thickBot="1" x14ac:dyDescent="0.25">
      <c r="A31" s="124"/>
      <c r="B31" s="125"/>
      <c r="C31" s="125"/>
      <c r="D31" s="125"/>
      <c r="E31" s="126"/>
      <c r="F31" s="125"/>
      <c r="G31" s="125"/>
      <c r="H31" s="126"/>
      <c r="I31" s="125"/>
      <c r="J31" s="125"/>
      <c r="K31" s="126"/>
      <c r="L31" s="126"/>
      <c r="M31" s="126"/>
      <c r="N31" s="126"/>
      <c r="O31" s="126"/>
      <c r="P31" s="126"/>
      <c r="Q31" s="126"/>
      <c r="R31" s="125"/>
      <c r="S31" s="126"/>
      <c r="T31" s="126"/>
    </row>
    <row r="32" spans="1:20" s="128" customFormat="1" ht="14" x14ac:dyDescent="0.2">
      <c r="A32" s="123"/>
      <c r="B32" s="127"/>
      <c r="C32" s="127"/>
      <c r="D32" s="127"/>
      <c r="E32" s="120"/>
      <c r="F32" s="127"/>
      <c r="G32" s="127"/>
      <c r="H32" s="120"/>
      <c r="I32" s="127"/>
      <c r="J32" s="127"/>
      <c r="K32" s="120"/>
      <c r="L32" s="120"/>
      <c r="M32" s="120"/>
      <c r="N32" s="120"/>
      <c r="O32" s="120"/>
      <c r="P32" s="120"/>
      <c r="Q32" s="120"/>
      <c r="R32" s="127"/>
      <c r="S32" s="120"/>
      <c r="T32" s="127"/>
    </row>
    <row r="33" spans="1:20" ht="15" x14ac:dyDescent="0.2">
      <c r="A33" s="118" t="s">
        <v>186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6"/>
    </row>
    <row r="34" spans="1:20" s="128" customFormat="1" ht="14" x14ac:dyDescent="0.2">
      <c r="A34" s="123" t="s">
        <v>187</v>
      </c>
      <c r="B34" s="127" t="s">
        <v>188</v>
      </c>
      <c r="C34" s="127"/>
      <c r="D34" s="127"/>
      <c r="E34" s="120"/>
      <c r="F34" s="127"/>
      <c r="G34" s="127"/>
      <c r="H34" s="120"/>
      <c r="I34" s="127"/>
      <c r="J34" s="127"/>
      <c r="K34" s="120"/>
      <c r="L34" s="120"/>
      <c r="M34" s="120"/>
      <c r="N34" s="120"/>
      <c r="O34" s="120"/>
      <c r="P34" s="120"/>
      <c r="Q34" s="120"/>
      <c r="R34" s="127"/>
      <c r="S34" s="120"/>
      <c r="T34" s="127"/>
    </row>
    <row r="35" spans="1:20" s="128" customFormat="1" ht="14" x14ac:dyDescent="0.2">
      <c r="A35" s="123" t="s">
        <v>189</v>
      </c>
      <c r="B35" s="127" t="s">
        <v>190</v>
      </c>
      <c r="C35" s="127"/>
      <c r="D35" s="127"/>
      <c r="E35" s="120"/>
      <c r="F35" s="127"/>
      <c r="G35" s="127"/>
      <c r="H35" s="120"/>
      <c r="I35" s="127"/>
      <c r="J35" s="127"/>
      <c r="K35" s="120"/>
      <c r="L35" s="120"/>
      <c r="M35" s="120"/>
      <c r="N35" s="120"/>
      <c r="O35" s="120"/>
      <c r="P35" s="120"/>
      <c r="Q35" s="120"/>
      <c r="R35" s="127"/>
      <c r="S35" s="120"/>
      <c r="T35" s="127"/>
    </row>
    <row r="36" spans="1:20" s="128" customFormat="1" ht="14" x14ac:dyDescent="0.2">
      <c r="A36" s="123" t="s">
        <v>191</v>
      </c>
      <c r="B36" s="127" t="s">
        <v>192</v>
      </c>
      <c r="C36" s="127"/>
      <c r="D36" s="127"/>
      <c r="E36" s="120"/>
      <c r="F36" s="127"/>
      <c r="G36" s="127"/>
      <c r="H36" s="120"/>
      <c r="I36" s="127"/>
      <c r="J36" s="127"/>
      <c r="K36" s="120"/>
      <c r="L36" s="120"/>
      <c r="M36" s="120"/>
      <c r="N36" s="120"/>
      <c r="O36" s="120"/>
      <c r="P36" s="120"/>
      <c r="Q36" s="120"/>
      <c r="R36" s="127"/>
      <c r="S36" s="120"/>
      <c r="T36" s="127"/>
    </row>
    <row r="37" spans="1:20" s="128" customFormat="1" ht="14" x14ac:dyDescent="0.2">
      <c r="A37" s="123" t="s">
        <v>193</v>
      </c>
      <c r="B37" s="127" t="s">
        <v>194</v>
      </c>
      <c r="C37" s="127"/>
      <c r="D37" s="127"/>
      <c r="E37" s="120"/>
      <c r="F37" s="127"/>
      <c r="G37" s="127"/>
      <c r="H37" s="120"/>
      <c r="I37" s="127"/>
      <c r="J37" s="127"/>
      <c r="K37" s="120"/>
      <c r="L37" s="120"/>
      <c r="M37" s="120"/>
      <c r="N37" s="120"/>
      <c r="O37" s="120"/>
      <c r="P37" s="120"/>
      <c r="Q37" s="120"/>
      <c r="R37" s="127"/>
      <c r="S37" s="120"/>
      <c r="T37" s="127"/>
    </row>
    <row r="38" spans="1:20" s="128" customFormat="1" ht="14" x14ac:dyDescent="0.2">
      <c r="A38" s="123" t="s">
        <v>195</v>
      </c>
      <c r="B38" s="127" t="s">
        <v>196</v>
      </c>
      <c r="C38" s="127"/>
      <c r="D38" s="127"/>
      <c r="E38" s="120"/>
      <c r="F38" s="127"/>
      <c r="G38" s="127"/>
      <c r="H38" s="120"/>
      <c r="I38" s="127"/>
      <c r="J38" s="127"/>
      <c r="K38" s="120"/>
      <c r="L38" s="120"/>
      <c r="M38" s="120"/>
      <c r="N38" s="120"/>
      <c r="O38" s="120"/>
      <c r="P38" s="120"/>
      <c r="Q38" s="120"/>
      <c r="R38" s="127"/>
      <c r="S38" s="120"/>
      <c r="T38" s="127"/>
    </row>
    <row r="39" spans="1:20" s="128" customFormat="1" ht="14" x14ac:dyDescent="0.2">
      <c r="A39" s="123" t="s">
        <v>197</v>
      </c>
      <c r="B39" s="127" t="s">
        <v>198</v>
      </c>
      <c r="C39" s="127"/>
      <c r="D39" s="127"/>
      <c r="E39" s="120"/>
      <c r="F39" s="127"/>
      <c r="G39" s="127"/>
      <c r="H39" s="120"/>
      <c r="I39" s="127"/>
      <c r="J39" s="127"/>
      <c r="K39" s="120"/>
      <c r="L39" s="120"/>
      <c r="M39" s="120"/>
      <c r="N39" s="120"/>
      <c r="O39" s="120"/>
      <c r="P39" s="120"/>
      <c r="Q39" s="120"/>
      <c r="R39" s="127"/>
      <c r="S39" s="120"/>
      <c r="T39" s="127"/>
    </row>
    <row r="40" spans="1:20" s="128" customFormat="1" ht="14" x14ac:dyDescent="0.2">
      <c r="A40" s="123" t="s">
        <v>199</v>
      </c>
      <c r="B40" s="127" t="s">
        <v>200</v>
      </c>
      <c r="C40" s="127"/>
      <c r="D40" s="127"/>
      <c r="E40" s="120"/>
      <c r="F40" s="127"/>
      <c r="G40" s="127"/>
      <c r="H40" s="120"/>
      <c r="I40" s="127"/>
      <c r="J40" s="127"/>
      <c r="K40" s="120"/>
      <c r="L40" s="120"/>
      <c r="M40" s="120"/>
      <c r="N40" s="120"/>
      <c r="O40" s="120"/>
      <c r="P40" s="120"/>
      <c r="Q40" s="120"/>
      <c r="R40" s="127"/>
      <c r="S40" s="120"/>
      <c r="T40" s="127"/>
    </row>
    <row r="41" spans="1:20" s="128" customFormat="1" ht="14" x14ac:dyDescent="0.2">
      <c r="A41" s="123" t="s">
        <v>201</v>
      </c>
      <c r="B41" s="127" t="s">
        <v>202</v>
      </c>
      <c r="C41" s="127"/>
      <c r="D41" s="127"/>
      <c r="E41" s="120"/>
      <c r="F41" s="127"/>
      <c r="G41" s="127"/>
      <c r="H41" s="120"/>
      <c r="I41" s="127"/>
      <c r="J41" s="127"/>
      <c r="K41" s="120"/>
      <c r="L41" s="120"/>
      <c r="M41" s="120"/>
      <c r="N41" s="120"/>
      <c r="O41" s="120"/>
      <c r="P41" s="120"/>
      <c r="Q41" s="120"/>
      <c r="R41" s="127"/>
      <c r="S41" s="120"/>
      <c r="T41" s="127"/>
    </row>
    <row r="42" spans="1:20" s="128" customFormat="1" ht="14" x14ac:dyDescent="0.2">
      <c r="A42" s="123" t="s">
        <v>203</v>
      </c>
      <c r="B42" s="127" t="s">
        <v>204</v>
      </c>
      <c r="C42" s="127"/>
      <c r="D42" s="127"/>
      <c r="E42" s="120"/>
      <c r="F42" s="127"/>
      <c r="G42" s="127"/>
      <c r="H42" s="120"/>
      <c r="I42" s="127"/>
      <c r="J42" s="127"/>
      <c r="K42" s="120"/>
      <c r="L42" s="120"/>
      <c r="M42" s="120"/>
      <c r="N42" s="120"/>
      <c r="O42" s="120"/>
      <c r="P42" s="120"/>
      <c r="Q42" s="120"/>
      <c r="R42" s="127"/>
      <c r="S42" s="120"/>
      <c r="T42" s="127"/>
    </row>
    <row r="43" spans="1:20" s="128" customFormat="1" ht="14" x14ac:dyDescent="0.2">
      <c r="A43" s="123" t="s">
        <v>205</v>
      </c>
      <c r="B43" s="127" t="s">
        <v>206</v>
      </c>
      <c r="C43" s="127"/>
      <c r="D43" s="127"/>
      <c r="E43" s="120"/>
      <c r="F43" s="127"/>
      <c r="G43" s="127"/>
      <c r="H43" s="120"/>
      <c r="I43" s="127"/>
      <c r="J43" s="127"/>
      <c r="K43" s="120"/>
      <c r="L43" s="120"/>
      <c r="M43" s="120"/>
      <c r="N43" s="120"/>
      <c r="O43" s="120"/>
      <c r="P43" s="120"/>
      <c r="Q43" s="120"/>
      <c r="R43" s="127"/>
      <c r="S43" s="120"/>
      <c r="T43" s="127"/>
    </row>
    <row r="44" spans="1:20" s="128" customFormat="1" ht="14" x14ac:dyDescent="0.2">
      <c r="A44" s="123" t="s">
        <v>207</v>
      </c>
      <c r="B44" s="127" t="s">
        <v>208</v>
      </c>
      <c r="C44" s="127"/>
      <c r="D44" s="127"/>
      <c r="E44" s="120"/>
      <c r="F44" s="127"/>
      <c r="G44" s="127"/>
      <c r="H44" s="120"/>
      <c r="I44" s="127"/>
      <c r="J44" s="127"/>
      <c r="K44" s="120"/>
      <c r="L44" s="120"/>
      <c r="M44" s="120"/>
      <c r="N44" s="120"/>
      <c r="O44" s="120"/>
      <c r="P44" s="120"/>
      <c r="Q44" s="120"/>
      <c r="R44" s="127"/>
      <c r="S44" s="120"/>
      <c r="T44" s="127"/>
    </row>
    <row r="45" spans="1:20" s="128" customFormat="1" ht="14" x14ac:dyDescent="0.2">
      <c r="A45" s="123" t="s">
        <v>209</v>
      </c>
      <c r="B45" s="127" t="s">
        <v>210</v>
      </c>
      <c r="C45" s="127"/>
      <c r="D45" s="127"/>
      <c r="E45" s="120"/>
      <c r="F45" s="127"/>
      <c r="G45" s="127"/>
      <c r="H45" s="120"/>
      <c r="I45" s="127"/>
      <c r="J45" s="127"/>
      <c r="K45" s="120"/>
      <c r="L45" s="120"/>
      <c r="M45" s="120"/>
      <c r="N45" s="120"/>
      <c r="O45" s="120"/>
      <c r="P45" s="120"/>
      <c r="Q45" s="120"/>
      <c r="R45" s="127"/>
      <c r="S45" s="120"/>
      <c r="T45" s="127"/>
    </row>
    <row r="46" spans="1:20" s="128" customFormat="1" ht="14" x14ac:dyDescent="0.2">
      <c r="A46" s="123" t="s">
        <v>211</v>
      </c>
      <c r="B46" s="127" t="s">
        <v>212</v>
      </c>
      <c r="C46" s="127"/>
      <c r="D46" s="127"/>
      <c r="E46" s="120"/>
      <c r="F46" s="127"/>
      <c r="G46" s="127"/>
      <c r="H46" s="120"/>
      <c r="I46" s="127"/>
      <c r="J46" s="127"/>
      <c r="K46" s="120"/>
      <c r="L46" s="120"/>
      <c r="M46" s="120"/>
      <c r="N46" s="120"/>
      <c r="O46" s="120"/>
      <c r="P46" s="120"/>
      <c r="Q46" s="120"/>
      <c r="R46" s="127"/>
      <c r="S46" s="120"/>
      <c r="T46" s="127"/>
    </row>
    <row r="47" spans="1:20" s="128" customFormat="1" ht="14" x14ac:dyDescent="0.2">
      <c r="A47" s="123" t="s">
        <v>213</v>
      </c>
      <c r="B47" s="127" t="s">
        <v>214</v>
      </c>
      <c r="C47" s="127"/>
      <c r="D47" s="127"/>
      <c r="E47" s="120"/>
      <c r="F47" s="127"/>
      <c r="G47" s="127"/>
      <c r="H47" s="120"/>
      <c r="I47" s="127"/>
      <c r="J47" s="127"/>
      <c r="K47" s="120"/>
      <c r="L47" s="120"/>
      <c r="M47" s="120"/>
      <c r="N47" s="120"/>
      <c r="O47" s="120"/>
      <c r="P47" s="120"/>
      <c r="Q47" s="120"/>
      <c r="R47" s="127"/>
      <c r="S47" s="120"/>
      <c r="T47" s="127"/>
    </row>
    <row r="48" spans="1:20" s="128" customFormat="1" ht="14" x14ac:dyDescent="0.2">
      <c r="A48" s="123" t="s">
        <v>215</v>
      </c>
      <c r="B48" s="127" t="s">
        <v>216</v>
      </c>
      <c r="C48" s="127"/>
      <c r="D48" s="127"/>
      <c r="E48" s="120"/>
      <c r="F48" s="127"/>
      <c r="G48" s="127"/>
      <c r="H48" s="120"/>
      <c r="I48" s="127"/>
      <c r="J48" s="127"/>
      <c r="K48" s="120"/>
      <c r="L48" s="120"/>
      <c r="M48" s="120"/>
      <c r="N48" s="120"/>
      <c r="O48" s="120"/>
      <c r="P48" s="120"/>
      <c r="Q48" s="120"/>
      <c r="R48" s="127"/>
      <c r="S48" s="120"/>
      <c r="T48" s="127"/>
    </row>
    <row r="49" spans="1:20" s="128" customFormat="1" ht="14" x14ac:dyDescent="0.2">
      <c r="A49" s="123" t="s">
        <v>217</v>
      </c>
      <c r="B49" s="127" t="s">
        <v>218</v>
      </c>
      <c r="C49" s="127"/>
      <c r="D49" s="127"/>
      <c r="E49" s="120"/>
      <c r="F49" s="127"/>
      <c r="G49" s="127"/>
      <c r="H49" s="120"/>
      <c r="I49" s="127"/>
      <c r="J49" s="127"/>
      <c r="K49" s="120"/>
      <c r="L49" s="120"/>
      <c r="M49" s="120"/>
      <c r="N49" s="120"/>
      <c r="O49" s="120"/>
      <c r="P49" s="120"/>
      <c r="Q49" s="120"/>
      <c r="R49" s="127"/>
      <c r="S49" s="120"/>
      <c r="T49" s="127"/>
    </row>
    <row r="50" spans="1:20" ht="16" thickBot="1" x14ac:dyDescent="0.25">
      <c r="A50" s="124"/>
      <c r="B50" s="125"/>
      <c r="C50" s="125"/>
      <c r="D50" s="125"/>
      <c r="E50" s="126"/>
      <c r="F50" s="125"/>
      <c r="G50" s="125"/>
      <c r="H50" s="126"/>
      <c r="I50" s="125"/>
      <c r="J50" s="125"/>
      <c r="K50" s="126"/>
      <c r="L50" s="126"/>
      <c r="M50" s="126"/>
      <c r="N50" s="126"/>
      <c r="O50" s="126"/>
      <c r="P50" s="126"/>
      <c r="Q50" s="126"/>
      <c r="R50" s="125"/>
      <c r="S50" s="126"/>
      <c r="T50" s="126"/>
    </row>
  </sheetData>
  <hyperlinks>
    <hyperlink ref="A10" r:id="rId1" xr:uid="{AB3B413F-F5E7-C444-89FC-7F1EE83419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5" tint="0.39997558519241921"/>
  </sheetPr>
  <dimension ref="B1:X56"/>
  <sheetViews>
    <sheetView showGridLines="0" topLeftCell="A12" zoomScaleNormal="100" zoomScaleSheetLayoutView="85" workbookViewId="0">
      <selection activeCell="S51" sqref="S51"/>
    </sheetView>
  </sheetViews>
  <sheetFormatPr baseColWidth="10" defaultRowHeight="13" x14ac:dyDescent="0.15"/>
  <cols>
    <col min="2" max="2" width="3.6640625" customWidth="1"/>
    <col min="3" max="3" width="40.5" customWidth="1"/>
    <col min="4" max="4" width="10.33203125" customWidth="1"/>
    <col min="5" max="12" width="9.33203125" customWidth="1"/>
    <col min="13" max="13" width="4.1640625" customWidth="1"/>
    <col min="14" max="14" width="2.1640625" customWidth="1"/>
    <col min="15" max="15" width="17.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23" x14ac:dyDescent="0.15">
      <c r="B4" s="7"/>
      <c r="C4" s="8"/>
      <c r="D4" s="11" t="s">
        <v>114</v>
      </c>
      <c r="E4" s="11"/>
      <c r="H4" s="11"/>
      <c r="I4" s="11"/>
      <c r="J4" s="8"/>
      <c r="K4" s="8"/>
      <c r="L4" s="8"/>
      <c r="M4" s="10"/>
    </row>
    <row r="5" spans="2:23" x14ac:dyDescent="0.15">
      <c r="B5" s="7"/>
      <c r="C5" s="8"/>
      <c r="D5" s="11" t="s">
        <v>1</v>
      </c>
      <c r="E5" s="11" t="s">
        <v>142</v>
      </c>
      <c r="J5" s="8"/>
      <c r="K5" s="8"/>
      <c r="L5" s="8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</row>
    <row r="10" spans="2:23" x14ac:dyDescent="0.15">
      <c r="B10" s="7"/>
      <c r="C10" s="11" t="s">
        <v>115</v>
      </c>
      <c r="D10" s="20"/>
      <c r="E10" s="20">
        <v>9757.61</v>
      </c>
      <c r="F10" s="20">
        <v>9212.73</v>
      </c>
      <c r="G10" s="20">
        <v>6007.86</v>
      </c>
      <c r="H10" s="20">
        <v>3163.28</v>
      </c>
      <c r="I10" s="20">
        <v>1399.68</v>
      </c>
      <c r="J10" s="20">
        <v>586.54</v>
      </c>
      <c r="K10" s="20">
        <v>212.91</v>
      </c>
      <c r="L10" s="20">
        <v>0</v>
      </c>
      <c r="M10" s="10"/>
      <c r="N10" s="2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37" t="s">
        <v>3</v>
      </c>
      <c r="D11" s="22"/>
      <c r="E11" s="24">
        <v>5298.76</v>
      </c>
      <c r="F11" s="24">
        <v>4882.34</v>
      </c>
      <c r="G11" s="24">
        <v>3089.55</v>
      </c>
      <c r="H11" s="24">
        <v>1111.17</v>
      </c>
      <c r="I11" s="24">
        <v>131.08000000000001</v>
      </c>
      <c r="J11" s="24">
        <v>0</v>
      </c>
      <c r="K11" s="24">
        <v>0</v>
      </c>
      <c r="L11" s="24">
        <v>0</v>
      </c>
      <c r="M11" s="10"/>
      <c r="N11" s="2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8" t="s">
        <v>4</v>
      </c>
      <c r="D12" s="24"/>
      <c r="E12" s="24">
        <v>1773.34</v>
      </c>
      <c r="F12" s="24">
        <v>1513.25</v>
      </c>
      <c r="G12" s="24">
        <v>371.85</v>
      </c>
      <c r="H12" s="24">
        <v>188.51</v>
      </c>
      <c r="I12" s="24">
        <v>82.78</v>
      </c>
      <c r="J12" s="24">
        <v>0</v>
      </c>
      <c r="K12" s="24">
        <v>0</v>
      </c>
      <c r="L12" s="24">
        <v>0</v>
      </c>
      <c r="M12" s="10"/>
      <c r="N12" s="2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8" t="s">
        <v>5</v>
      </c>
      <c r="D13" s="24"/>
      <c r="E13" s="24">
        <v>2020.2</v>
      </c>
      <c r="F13" s="24">
        <v>2157.35</v>
      </c>
      <c r="G13" s="24">
        <v>2092.81</v>
      </c>
      <c r="H13" s="24">
        <v>1627.8</v>
      </c>
      <c r="I13" s="24">
        <v>1153.76</v>
      </c>
      <c r="J13" s="24">
        <v>583.27</v>
      </c>
      <c r="K13" s="24">
        <v>212.91</v>
      </c>
      <c r="L13" s="24">
        <v>0</v>
      </c>
      <c r="M13" s="10"/>
      <c r="N13" s="2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8" t="s">
        <v>6</v>
      </c>
      <c r="D14" s="24"/>
      <c r="E14" s="24">
        <v>534.61</v>
      </c>
      <c r="F14" s="24">
        <v>553.17999999999995</v>
      </c>
      <c r="G14" s="24">
        <v>383.16</v>
      </c>
      <c r="H14" s="24">
        <v>210.07</v>
      </c>
      <c r="I14" s="24">
        <v>32.07</v>
      </c>
      <c r="J14" s="24">
        <v>3.27</v>
      </c>
      <c r="K14" s="24">
        <v>0</v>
      </c>
      <c r="L14" s="24">
        <v>0</v>
      </c>
      <c r="M14" s="10"/>
      <c r="N14" s="2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8" t="s">
        <v>7</v>
      </c>
      <c r="D15" s="24"/>
      <c r="E15" s="24">
        <v>130.69</v>
      </c>
      <c r="F15" s="24">
        <v>106.6</v>
      </c>
      <c r="G15" s="24">
        <v>70.48</v>
      </c>
      <c r="H15" s="24">
        <v>25.73</v>
      </c>
      <c r="I15" s="24">
        <v>0</v>
      </c>
      <c r="J15" s="24">
        <v>0</v>
      </c>
      <c r="K15" s="24">
        <v>0</v>
      </c>
      <c r="L15" s="24">
        <v>0</v>
      </c>
      <c r="M15" s="10"/>
      <c r="N15" s="2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8"/>
      <c r="D16" s="24"/>
      <c r="E16" s="24"/>
      <c r="F16" s="24"/>
      <c r="G16" s="24"/>
      <c r="H16" s="24"/>
      <c r="I16" s="24"/>
      <c r="J16" s="24"/>
      <c r="K16" s="24"/>
      <c r="L16" s="24"/>
      <c r="M16" s="10"/>
      <c r="N16" s="2"/>
      <c r="O16" s="2"/>
    </row>
    <row r="17" spans="2:23" x14ac:dyDescent="0.15">
      <c r="B17" s="7"/>
      <c r="C17" s="11" t="s">
        <v>16</v>
      </c>
      <c r="D17" s="20"/>
      <c r="E17" s="20">
        <v>2640.03</v>
      </c>
      <c r="F17" s="20">
        <v>2725.92</v>
      </c>
      <c r="G17" s="20">
        <v>2377.14</v>
      </c>
      <c r="H17" s="20">
        <v>1758.12</v>
      </c>
      <c r="I17" s="20">
        <v>1205.33</v>
      </c>
      <c r="J17" s="20">
        <v>695.7</v>
      </c>
      <c r="K17" s="20">
        <v>284.62</v>
      </c>
      <c r="L17" s="20">
        <v>0</v>
      </c>
      <c r="M17" s="10"/>
      <c r="N17" s="2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37" t="s">
        <v>17</v>
      </c>
      <c r="D18" s="24"/>
      <c r="E18" s="24">
        <v>1519.81</v>
      </c>
      <c r="F18" s="24">
        <v>1650.21</v>
      </c>
      <c r="G18" s="24">
        <v>1323.2</v>
      </c>
      <c r="H18" s="24">
        <v>767.81</v>
      </c>
      <c r="I18" s="24">
        <v>261.64999999999998</v>
      </c>
      <c r="J18" s="24">
        <v>0</v>
      </c>
      <c r="K18" s="24">
        <v>0</v>
      </c>
      <c r="L18" s="24">
        <v>0</v>
      </c>
      <c r="M18" s="10"/>
      <c r="N18" s="2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8" t="s">
        <v>18</v>
      </c>
      <c r="D19" s="24"/>
      <c r="E19" s="24">
        <v>264.2</v>
      </c>
      <c r="F19" s="24">
        <v>233.82</v>
      </c>
      <c r="G19" s="24">
        <v>112.38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10"/>
      <c r="N19" s="2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8" t="s">
        <v>19</v>
      </c>
      <c r="D20" s="24"/>
      <c r="E20" s="24">
        <v>791.24</v>
      </c>
      <c r="F20" s="24">
        <v>802.15</v>
      </c>
      <c r="G20" s="24">
        <v>923.6</v>
      </c>
      <c r="H20" s="24">
        <v>987.56</v>
      </c>
      <c r="I20" s="24">
        <v>943.68</v>
      </c>
      <c r="J20" s="24">
        <v>695.7</v>
      </c>
      <c r="K20" s="24">
        <v>284.62</v>
      </c>
      <c r="L20" s="24">
        <v>0</v>
      </c>
      <c r="M20" s="10"/>
      <c r="N20" s="2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8" t="s">
        <v>20</v>
      </c>
      <c r="D21" s="24"/>
      <c r="E21" s="24">
        <v>64.790000000000006</v>
      </c>
      <c r="F21" s="24">
        <v>39.74</v>
      </c>
      <c r="G21" s="24">
        <v>17.96</v>
      </c>
      <c r="H21" s="24">
        <v>2.74</v>
      </c>
      <c r="I21" s="24">
        <v>0</v>
      </c>
      <c r="J21" s="24">
        <v>0</v>
      </c>
      <c r="K21" s="24">
        <v>0</v>
      </c>
      <c r="L21" s="24">
        <v>0</v>
      </c>
      <c r="M21" s="10"/>
      <c r="N21" s="2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16"/>
      <c r="C22" s="17"/>
      <c r="D22" s="39"/>
      <c r="E22" s="39"/>
      <c r="F22" s="39"/>
      <c r="G22" s="39"/>
      <c r="H22" s="39"/>
      <c r="I22" s="39"/>
      <c r="J22" s="39"/>
      <c r="K22" s="39"/>
      <c r="L22" s="39"/>
      <c r="M22" s="19"/>
      <c r="N22" s="2"/>
      <c r="O22" s="2"/>
    </row>
    <row r="23" spans="2:23" x14ac:dyDescent="0.15">
      <c r="B23" s="7"/>
      <c r="C23" s="8"/>
      <c r="D23" s="24"/>
      <c r="E23" s="24"/>
      <c r="F23" s="24"/>
      <c r="G23" s="24"/>
      <c r="H23" s="24"/>
      <c r="I23" s="24"/>
      <c r="J23" s="24"/>
      <c r="K23" s="24"/>
      <c r="L23" s="24"/>
      <c r="M23" s="10"/>
      <c r="N23" s="2"/>
      <c r="O23" s="2"/>
    </row>
    <row r="24" spans="2:23" x14ac:dyDescent="0.15">
      <c r="B24" s="7"/>
      <c r="C24" s="11" t="s">
        <v>116</v>
      </c>
      <c r="D24" s="20"/>
      <c r="E24" s="20">
        <v>12397.64</v>
      </c>
      <c r="F24" s="20">
        <v>11938.65</v>
      </c>
      <c r="G24" s="20">
        <v>8385</v>
      </c>
      <c r="H24" s="20">
        <v>4921.3999999999996</v>
      </c>
      <c r="I24" s="20">
        <v>2605.0100000000002</v>
      </c>
      <c r="J24" s="20">
        <v>1282.24</v>
      </c>
      <c r="K24" s="20">
        <v>497.54</v>
      </c>
      <c r="L24" s="20">
        <v>0</v>
      </c>
      <c r="M24" s="10"/>
      <c r="N24" s="2"/>
      <c r="O24" s="25"/>
      <c r="P24" s="25"/>
      <c r="Q24" s="25"/>
      <c r="R24" s="25"/>
      <c r="S24" s="25"/>
      <c r="T24" s="25"/>
      <c r="U24" s="25"/>
      <c r="V24" s="25"/>
      <c r="W24" s="25"/>
    </row>
    <row r="25" spans="2:23" x14ac:dyDescent="0.15">
      <c r="B25" s="7"/>
      <c r="C25" s="37" t="s">
        <v>3</v>
      </c>
      <c r="D25" s="24"/>
      <c r="E25" s="24">
        <v>6818.57</v>
      </c>
      <c r="F25" s="24">
        <v>6532.55</v>
      </c>
      <c r="G25" s="24">
        <v>4412.75</v>
      </c>
      <c r="H25" s="24">
        <v>1878.99</v>
      </c>
      <c r="I25" s="24">
        <v>392.72</v>
      </c>
      <c r="J25" s="24">
        <v>0</v>
      </c>
      <c r="K25" s="24">
        <v>0</v>
      </c>
      <c r="L25" s="24">
        <v>0</v>
      </c>
      <c r="M25" s="10"/>
      <c r="N25" s="2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9" t="s">
        <v>4</v>
      </c>
      <c r="D26" s="24"/>
      <c r="E26" s="24">
        <v>2037.55</v>
      </c>
      <c r="F26" s="24">
        <v>1747.07</v>
      </c>
      <c r="G26" s="24">
        <v>484.23</v>
      </c>
      <c r="H26" s="24">
        <v>188.51</v>
      </c>
      <c r="I26" s="24">
        <v>82.78</v>
      </c>
      <c r="J26" s="24">
        <v>0</v>
      </c>
      <c r="K26" s="24">
        <v>0</v>
      </c>
      <c r="L26" s="24">
        <v>0</v>
      </c>
      <c r="M26" s="10"/>
      <c r="N26" s="2"/>
      <c r="O26" s="25"/>
      <c r="P26" s="25"/>
      <c r="Q26" s="25"/>
      <c r="R26" s="25"/>
      <c r="S26" s="25"/>
      <c r="T26" s="25"/>
      <c r="U26" s="25"/>
      <c r="V26" s="25"/>
      <c r="W26" s="25"/>
    </row>
    <row r="27" spans="2:23" x14ac:dyDescent="0.15">
      <c r="B27" s="7"/>
      <c r="C27" s="9" t="s">
        <v>5</v>
      </c>
      <c r="D27" s="24"/>
      <c r="E27" s="24">
        <v>2811.43</v>
      </c>
      <c r="F27" s="24">
        <v>2959.5</v>
      </c>
      <c r="G27" s="24">
        <v>3016.41</v>
      </c>
      <c r="H27" s="24">
        <v>2615.37</v>
      </c>
      <c r="I27" s="24">
        <v>2097.4299999999998</v>
      </c>
      <c r="J27" s="24">
        <v>1278.97</v>
      </c>
      <c r="K27" s="24">
        <v>497.54</v>
      </c>
      <c r="L27" s="24">
        <v>0</v>
      </c>
      <c r="M27" s="10"/>
      <c r="N27" s="2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41" t="s">
        <v>117</v>
      </c>
      <c r="D28" s="24"/>
      <c r="E28" s="24">
        <v>730.09</v>
      </c>
      <c r="F28" s="24">
        <v>699.53</v>
      </c>
      <c r="G28" s="24">
        <v>471.61</v>
      </c>
      <c r="H28" s="24">
        <v>238.54</v>
      </c>
      <c r="I28" s="24">
        <v>32.07</v>
      </c>
      <c r="J28" s="24">
        <v>3.27</v>
      </c>
      <c r="K28" s="24">
        <v>0</v>
      </c>
      <c r="L28" s="24">
        <v>0</v>
      </c>
      <c r="M28" s="10"/>
      <c r="N28" s="2"/>
      <c r="O28" s="25"/>
      <c r="P28" s="25"/>
      <c r="Q28" s="25"/>
      <c r="R28" s="25"/>
      <c r="S28" s="25"/>
      <c r="T28" s="25"/>
      <c r="U28" s="25"/>
      <c r="V28" s="25"/>
      <c r="W28" s="25"/>
    </row>
    <row r="29" spans="2:23" x14ac:dyDescent="0.15">
      <c r="B29" s="7"/>
      <c r="C29" s="8"/>
      <c r="D29" s="24"/>
      <c r="E29" s="24"/>
      <c r="F29" s="24"/>
      <c r="G29" s="24"/>
      <c r="H29" s="24"/>
      <c r="I29" s="24"/>
      <c r="J29" s="24"/>
      <c r="K29" s="24"/>
      <c r="L29" s="24"/>
      <c r="M29" s="10"/>
      <c r="N29" s="2"/>
      <c r="O29" s="2"/>
    </row>
    <row r="30" spans="2:23" x14ac:dyDescent="0.15">
      <c r="B30" s="7"/>
      <c r="C30" s="64" t="s">
        <v>118</v>
      </c>
      <c r="D30" s="24"/>
      <c r="E30" s="24"/>
      <c r="F30" s="24"/>
      <c r="G30" s="24"/>
      <c r="H30" s="24"/>
      <c r="I30" s="24"/>
      <c r="J30" s="24"/>
      <c r="K30" s="24"/>
      <c r="L30" s="24"/>
      <c r="M30" s="10"/>
      <c r="N30" s="2"/>
      <c r="O30" s="2"/>
    </row>
    <row r="31" spans="2:23" x14ac:dyDescent="0.15">
      <c r="B31" s="7"/>
      <c r="C31" s="9" t="s">
        <v>119</v>
      </c>
      <c r="D31" s="24"/>
      <c r="E31" s="24"/>
      <c r="F31" s="24"/>
      <c r="G31" s="24"/>
      <c r="H31" s="24"/>
      <c r="I31" s="24"/>
      <c r="J31" s="24"/>
      <c r="K31" s="24"/>
      <c r="L31" s="24"/>
      <c r="M31" s="10"/>
      <c r="N31" s="2"/>
      <c r="O31" s="2"/>
    </row>
    <row r="32" spans="2:23" x14ac:dyDescent="0.15">
      <c r="B32" s="7"/>
      <c r="C32" s="9" t="s">
        <v>120</v>
      </c>
      <c r="D32" s="24"/>
      <c r="E32" s="24">
        <v>766.1</v>
      </c>
      <c r="F32" s="24">
        <v>746.82</v>
      </c>
      <c r="G32" s="24">
        <v>662.92</v>
      </c>
      <c r="H32" s="24">
        <v>579.22</v>
      </c>
      <c r="I32" s="24">
        <v>478.7</v>
      </c>
      <c r="J32" s="24">
        <v>420.07</v>
      </c>
      <c r="K32" s="24">
        <v>405.56</v>
      </c>
      <c r="L32" s="24">
        <v>0</v>
      </c>
      <c r="M32" s="10"/>
      <c r="N32" s="2"/>
      <c r="O32" s="25"/>
      <c r="P32" s="25"/>
      <c r="Q32" s="25"/>
      <c r="R32" s="25"/>
      <c r="S32" s="25"/>
      <c r="T32" s="25"/>
      <c r="U32" s="25"/>
      <c r="V32" s="25"/>
      <c r="W32" s="25"/>
    </row>
    <row r="33" spans="2:24" x14ac:dyDescent="0.15">
      <c r="B33" s="7"/>
      <c r="C33" s="9" t="s">
        <v>121</v>
      </c>
      <c r="D33" s="24"/>
      <c r="E33" s="24">
        <v>511</v>
      </c>
      <c r="F33" s="24">
        <v>447.29</v>
      </c>
      <c r="G33" s="24">
        <v>277.63</v>
      </c>
      <c r="H33" s="24">
        <v>133.66999999999999</v>
      </c>
      <c r="I33" s="24">
        <v>57.55</v>
      </c>
      <c r="J33" s="24">
        <v>23.43</v>
      </c>
      <c r="K33" s="24">
        <v>8.0500000000000007</v>
      </c>
      <c r="L33" s="24">
        <v>0</v>
      </c>
      <c r="M33" s="10"/>
      <c r="N33" s="2"/>
      <c r="O33" s="25"/>
      <c r="P33" s="25"/>
      <c r="Q33" s="25"/>
      <c r="R33" s="25"/>
      <c r="S33" s="25"/>
      <c r="T33" s="25"/>
      <c r="U33" s="25"/>
      <c r="V33" s="25"/>
      <c r="W33" s="25"/>
    </row>
    <row r="34" spans="2:24" x14ac:dyDescent="0.15">
      <c r="B34" s="16"/>
      <c r="C34" s="18"/>
      <c r="D34" s="39"/>
      <c r="E34" s="39"/>
      <c r="F34" s="39"/>
      <c r="G34" s="39"/>
      <c r="H34" s="39"/>
      <c r="I34" s="39"/>
      <c r="J34" s="39"/>
      <c r="K34" s="39"/>
      <c r="L34" s="39"/>
      <c r="M34" s="19"/>
      <c r="N34" s="2"/>
      <c r="O34" s="2"/>
    </row>
    <row r="35" spans="2:24" ht="15" x14ac:dyDescent="0.2">
      <c r="B35" s="129"/>
      <c r="C35" s="130"/>
      <c r="D35" s="131"/>
      <c r="E35" s="131"/>
      <c r="F35" s="131"/>
      <c r="G35" s="131"/>
      <c r="H35" s="131"/>
      <c r="I35" s="131"/>
      <c r="J35" s="131"/>
      <c r="K35" s="131"/>
      <c r="L35" s="131"/>
      <c r="M35" s="132"/>
      <c r="N35" s="97"/>
      <c r="O35" s="92" t="s">
        <v>232</v>
      </c>
      <c r="P35" s="157">
        <v>8.3000000000000004E-2</v>
      </c>
      <c r="Q35" s="50" t="s">
        <v>233</v>
      </c>
    </row>
    <row r="36" spans="2:24" x14ac:dyDescent="0.15">
      <c r="B36" s="129"/>
      <c r="C36" s="133" t="s">
        <v>122</v>
      </c>
      <c r="D36" s="134"/>
      <c r="E36" s="134">
        <v>31182.22</v>
      </c>
      <c r="F36" s="134">
        <v>29459.91</v>
      </c>
      <c r="G36" s="134">
        <v>20550.560000000001</v>
      </c>
      <c r="H36" s="134">
        <v>11771.91</v>
      </c>
      <c r="I36" s="134">
        <v>5785.58</v>
      </c>
      <c r="J36" s="134">
        <v>2644.76</v>
      </c>
      <c r="K36" s="134">
        <v>847.18</v>
      </c>
      <c r="L36" s="134">
        <v>0</v>
      </c>
      <c r="M36" s="132"/>
      <c r="N36" s="25"/>
      <c r="O36" s="25">
        <v>2020</v>
      </c>
      <c r="P36" s="25">
        <f>F39+F40+F41</f>
        <v>16895.71</v>
      </c>
      <c r="Q36" s="25"/>
      <c r="R36" s="25"/>
      <c r="S36" s="25"/>
      <c r="T36" s="25"/>
      <c r="U36" s="25"/>
      <c r="V36" s="25"/>
      <c r="W36" s="25"/>
    </row>
    <row r="37" spans="2:24" s="50" customFormat="1" x14ac:dyDescent="0.15">
      <c r="B37" s="135"/>
      <c r="C37" s="136" t="s">
        <v>140</v>
      </c>
      <c r="D37" s="137"/>
      <c r="E37" s="137">
        <v>1.5249999999999999</v>
      </c>
      <c r="F37" s="137">
        <v>1.4410000000000001</v>
      </c>
      <c r="G37" s="137">
        <v>1.0049999999999999</v>
      </c>
      <c r="H37" s="137">
        <v>0.57599999999999996</v>
      </c>
      <c r="I37" s="137">
        <v>0.28299999999999997</v>
      </c>
      <c r="J37" s="137">
        <v>0.129</v>
      </c>
      <c r="K37" s="137">
        <v>4.1000000000000002E-2</v>
      </c>
      <c r="L37" s="137">
        <v>0</v>
      </c>
      <c r="M37" s="138"/>
      <c r="O37" s="25">
        <v>2021</v>
      </c>
      <c r="P37" s="25">
        <f>P36-(P36*P$35)</f>
        <v>15493.36607</v>
      </c>
      <c r="Q37" s="25"/>
      <c r="R37" s="25"/>
      <c r="S37" s="25"/>
      <c r="T37" s="25"/>
      <c r="U37" s="25"/>
      <c r="V37" s="25"/>
      <c r="W37" s="25"/>
    </row>
    <row r="38" spans="2:24" s="50" customFormat="1" x14ac:dyDescent="0.15">
      <c r="B38" s="135"/>
      <c r="C38" s="136"/>
      <c r="D38" s="139"/>
      <c r="E38" s="139"/>
      <c r="F38" s="139"/>
      <c r="G38" s="139"/>
      <c r="H38" s="139"/>
      <c r="I38" s="139"/>
      <c r="J38" s="139"/>
      <c r="K38" s="139"/>
      <c r="L38" s="139"/>
      <c r="M38" s="138"/>
      <c r="N38" s="92"/>
      <c r="O38" s="25">
        <v>2022</v>
      </c>
      <c r="P38" s="25">
        <f t="shared" ref="P38:P41" si="0">P37-(P37*P$35)</f>
        <v>14207.416686189999</v>
      </c>
    </row>
    <row r="39" spans="2:24" x14ac:dyDescent="0.15">
      <c r="B39" s="129"/>
      <c r="C39" s="130" t="s">
        <v>123</v>
      </c>
      <c r="D39" s="131"/>
      <c r="E39" s="131">
        <v>6693.41</v>
      </c>
      <c r="F39" s="131">
        <v>6796.7</v>
      </c>
      <c r="G39" s="131">
        <v>5234.55</v>
      </c>
      <c r="H39" s="131">
        <v>3442.52</v>
      </c>
      <c r="I39" s="131">
        <v>1899.6</v>
      </c>
      <c r="J39" s="131">
        <v>1040.8900000000001</v>
      </c>
      <c r="K39" s="131">
        <v>380.33</v>
      </c>
      <c r="L39" s="131">
        <v>0</v>
      </c>
      <c r="M39" s="132"/>
      <c r="N39" s="25"/>
      <c r="O39" s="25">
        <v>2023</v>
      </c>
      <c r="P39" s="25">
        <f t="shared" si="0"/>
        <v>13028.201101236229</v>
      </c>
      <c r="Q39" s="25"/>
      <c r="R39" s="25"/>
      <c r="S39" s="25"/>
      <c r="T39" s="25"/>
      <c r="U39" s="25"/>
      <c r="V39" s="25"/>
      <c r="W39" s="25"/>
    </row>
    <row r="40" spans="2:24" x14ac:dyDescent="0.15">
      <c r="B40" s="129"/>
      <c r="C40" s="136" t="s">
        <v>124</v>
      </c>
      <c r="D40" s="131"/>
      <c r="E40" s="131">
        <v>3397.82</v>
      </c>
      <c r="F40" s="131">
        <v>3234.49</v>
      </c>
      <c r="G40" s="131">
        <v>2164.66</v>
      </c>
      <c r="H40" s="131">
        <v>1137.8499999999999</v>
      </c>
      <c r="I40" s="131">
        <v>653.16999999999996</v>
      </c>
      <c r="J40" s="131">
        <v>277.33</v>
      </c>
      <c r="K40" s="131">
        <v>72.739999999999995</v>
      </c>
      <c r="L40" s="131">
        <v>0</v>
      </c>
      <c r="M40" s="132"/>
      <c r="N40" s="25"/>
      <c r="O40" s="25">
        <v>2024</v>
      </c>
      <c r="P40" s="25">
        <f t="shared" si="0"/>
        <v>11946.860409833622</v>
      </c>
      <c r="Q40" s="25"/>
      <c r="R40" s="25"/>
      <c r="S40" s="25"/>
      <c r="T40" s="25"/>
      <c r="U40" s="25"/>
      <c r="V40" s="25"/>
      <c r="W40" s="25"/>
    </row>
    <row r="41" spans="2:24" x14ac:dyDescent="0.15">
      <c r="B41" s="129"/>
      <c r="C41" s="130" t="s">
        <v>41</v>
      </c>
      <c r="D41" s="131"/>
      <c r="E41" s="131">
        <v>6717.43</v>
      </c>
      <c r="F41" s="131">
        <v>6864.52</v>
      </c>
      <c r="G41" s="131">
        <v>4640.93</v>
      </c>
      <c r="H41" s="131">
        <v>2522.66</v>
      </c>
      <c r="I41" s="131">
        <v>956.39</v>
      </c>
      <c r="J41" s="131">
        <v>271.47000000000003</v>
      </c>
      <c r="K41" s="131">
        <v>18.96</v>
      </c>
      <c r="L41" s="131">
        <v>0</v>
      </c>
      <c r="M41" s="132"/>
      <c r="N41" s="25"/>
      <c r="O41" s="25">
        <v>2025</v>
      </c>
      <c r="P41" s="25">
        <f t="shared" si="0"/>
        <v>10955.270995817431</v>
      </c>
      <c r="Q41" s="25"/>
      <c r="R41" s="25"/>
      <c r="S41" s="25"/>
      <c r="T41" s="25"/>
      <c r="U41" s="25"/>
      <c r="V41" s="25"/>
      <c r="W41" s="25"/>
      <c r="X41" s="103"/>
    </row>
    <row r="42" spans="2:24" x14ac:dyDescent="0.15">
      <c r="B42" s="129"/>
      <c r="C42" s="130"/>
      <c r="D42" s="131"/>
      <c r="E42" s="131"/>
      <c r="F42" s="131"/>
      <c r="G42" s="131"/>
      <c r="H42" s="131"/>
      <c r="I42" s="131"/>
      <c r="J42" s="131"/>
      <c r="K42" s="131"/>
      <c r="L42" s="131"/>
      <c r="M42" s="132"/>
      <c r="N42" s="25"/>
      <c r="O42" s="25">
        <v>2026</v>
      </c>
      <c r="P42" s="25">
        <f>P41-(P41*P$35)</f>
        <v>10045.983503164583</v>
      </c>
      <c r="Q42" s="25"/>
      <c r="R42" s="25"/>
      <c r="S42" s="25"/>
      <c r="T42" s="25"/>
      <c r="U42" s="25"/>
      <c r="V42" s="25"/>
      <c r="W42" s="25"/>
      <c r="X42" s="103"/>
    </row>
    <row r="43" spans="2:24" x14ac:dyDescent="0.15">
      <c r="B43" s="129"/>
      <c r="C43" s="136" t="s">
        <v>125</v>
      </c>
      <c r="D43" s="139"/>
      <c r="E43" s="139">
        <v>10952.15</v>
      </c>
      <c r="F43" s="139">
        <v>10286.370000000001</v>
      </c>
      <c r="G43" s="139">
        <v>6906.2</v>
      </c>
      <c r="H43" s="139">
        <v>3707.72</v>
      </c>
      <c r="I43" s="139">
        <v>1800.41</v>
      </c>
      <c r="J43" s="139">
        <v>851.16</v>
      </c>
      <c r="K43" s="139">
        <v>332.6</v>
      </c>
      <c r="L43" s="139">
        <v>0</v>
      </c>
      <c r="M43" s="132"/>
      <c r="N43" s="25"/>
      <c r="O43" s="25">
        <v>2027</v>
      </c>
      <c r="P43" s="25">
        <f>P42-(P42*P$35)</f>
        <v>9212.1668724019237</v>
      </c>
      <c r="Q43" s="25"/>
      <c r="R43" s="25"/>
      <c r="S43" s="25"/>
      <c r="T43" s="25"/>
      <c r="U43" s="25"/>
      <c r="V43" s="25"/>
      <c r="W43" s="25"/>
    </row>
    <row r="44" spans="2:24" x14ac:dyDescent="0.15">
      <c r="B44" s="129"/>
      <c r="C44" s="130" t="s">
        <v>126</v>
      </c>
      <c r="D44" s="131"/>
      <c r="E44" s="131">
        <v>3421.41</v>
      </c>
      <c r="F44" s="131">
        <v>2277.84</v>
      </c>
      <c r="G44" s="131">
        <v>1604.22</v>
      </c>
      <c r="H44" s="131">
        <v>961.16</v>
      </c>
      <c r="I44" s="131">
        <v>476.01</v>
      </c>
      <c r="J44" s="131">
        <v>203.92</v>
      </c>
      <c r="K44" s="131">
        <v>42.56</v>
      </c>
      <c r="L44" s="131">
        <v>0</v>
      </c>
      <c r="M44" s="132"/>
      <c r="N44" s="25"/>
      <c r="O44" s="25">
        <v>2028</v>
      </c>
      <c r="P44" s="25">
        <f>P43-(P43*P$35)</f>
        <v>8447.5570219925648</v>
      </c>
      <c r="Q44" s="25"/>
      <c r="R44" s="25"/>
      <c r="S44" s="25"/>
      <c r="T44" s="25"/>
      <c r="U44" s="25"/>
      <c r="V44" s="25"/>
      <c r="W44" s="25"/>
    </row>
    <row r="45" spans="2:24" x14ac:dyDescent="0.15">
      <c r="B45" s="129"/>
      <c r="C45" s="130"/>
      <c r="D45" s="131"/>
      <c r="E45" s="131"/>
      <c r="F45" s="131"/>
      <c r="G45" s="131"/>
      <c r="H45" s="131"/>
      <c r="I45" s="131"/>
      <c r="J45" s="131"/>
      <c r="K45" s="131"/>
      <c r="L45" s="131"/>
      <c r="M45" s="132"/>
      <c r="N45" s="25"/>
      <c r="O45" s="25">
        <v>2029</v>
      </c>
      <c r="P45" s="25">
        <f>P44-(P44*P$35)</f>
        <v>7746.4097891671818</v>
      </c>
    </row>
    <row r="46" spans="2:24" x14ac:dyDescent="0.15">
      <c r="B46" s="129"/>
      <c r="C46" s="133" t="s">
        <v>127</v>
      </c>
      <c r="D46" s="134"/>
      <c r="E46" s="134">
        <v>31182.22</v>
      </c>
      <c r="F46" s="134">
        <v>181926.39</v>
      </c>
      <c r="G46" s="134">
        <v>302497.88</v>
      </c>
      <c r="H46" s="134">
        <v>378914.74</v>
      </c>
      <c r="I46" s="134">
        <v>419815.31</v>
      </c>
      <c r="J46" s="134">
        <v>439320.77</v>
      </c>
      <c r="K46" s="134">
        <v>447151.84</v>
      </c>
      <c r="L46" s="134">
        <v>449693.38</v>
      </c>
      <c r="M46" s="132"/>
      <c r="N46" s="25"/>
      <c r="O46" s="25">
        <v>2030</v>
      </c>
      <c r="P46" s="25">
        <f>P45-(P45*P$35)</f>
        <v>7103.457776666306</v>
      </c>
      <c r="Q46" s="84">
        <f>H39+H40+H41</f>
        <v>7103.03</v>
      </c>
      <c r="R46" s="25"/>
      <c r="S46" s="25"/>
      <c r="T46" s="25"/>
      <c r="U46" s="25"/>
      <c r="V46" s="25"/>
      <c r="W46" s="25"/>
    </row>
    <row r="47" spans="2:24" x14ac:dyDescent="0.15">
      <c r="B47" s="129"/>
      <c r="C47" s="130"/>
      <c r="D47" s="131"/>
      <c r="E47" s="131"/>
      <c r="F47" s="131"/>
      <c r="G47" s="131"/>
      <c r="H47" s="131"/>
      <c r="I47" s="131"/>
      <c r="J47" s="131"/>
      <c r="K47" s="131"/>
      <c r="L47" s="131"/>
      <c r="M47" s="132"/>
      <c r="N47" s="2"/>
    </row>
    <row r="48" spans="2:24" x14ac:dyDescent="0.15">
      <c r="B48" s="129"/>
      <c r="C48" s="130" t="s">
        <v>128</v>
      </c>
      <c r="D48" s="140"/>
      <c r="E48" s="140">
        <v>7382.88</v>
      </c>
      <c r="F48" s="140">
        <v>7795.36</v>
      </c>
      <c r="G48" s="140">
        <v>8185.49</v>
      </c>
      <c r="H48" s="140">
        <v>8551.08</v>
      </c>
      <c r="I48" s="140">
        <v>8892.58</v>
      </c>
      <c r="J48" s="140">
        <v>9210.2199999999993</v>
      </c>
      <c r="K48" s="140">
        <v>9504.09</v>
      </c>
      <c r="L48" s="140">
        <v>9771.7099999999991</v>
      </c>
      <c r="M48" s="132"/>
      <c r="N48" s="2"/>
      <c r="O48" s="25"/>
      <c r="P48" s="25"/>
      <c r="Q48" s="25"/>
      <c r="R48" s="25"/>
      <c r="S48" s="25"/>
      <c r="T48" s="25"/>
      <c r="U48" s="25"/>
      <c r="V48" s="25"/>
      <c r="W48" s="25"/>
    </row>
    <row r="49" spans="2:23" x14ac:dyDescent="0.15">
      <c r="B49" s="129"/>
      <c r="C49" s="133" t="s">
        <v>129</v>
      </c>
      <c r="D49" s="141"/>
      <c r="E49" s="141">
        <v>4.22</v>
      </c>
      <c r="F49" s="141">
        <v>3.78</v>
      </c>
      <c r="G49" s="141">
        <v>2.5099999999999998</v>
      </c>
      <c r="H49" s="141">
        <v>1.38</v>
      </c>
      <c r="I49" s="141">
        <v>0.65</v>
      </c>
      <c r="J49" s="141">
        <v>0.28999999999999998</v>
      </c>
      <c r="K49" s="141">
        <v>0.09</v>
      </c>
      <c r="L49" s="141">
        <v>0</v>
      </c>
      <c r="M49" s="132"/>
      <c r="N49" s="2"/>
      <c r="O49" s="25"/>
      <c r="P49" s="25"/>
      <c r="Q49" s="25"/>
      <c r="R49" s="25"/>
      <c r="S49" s="25"/>
      <c r="T49" s="25"/>
      <c r="U49" s="25"/>
      <c r="V49" s="25"/>
      <c r="W49" s="25"/>
    </row>
    <row r="50" spans="2:23" x14ac:dyDescent="0.15">
      <c r="B50" s="129"/>
      <c r="C50" s="133"/>
      <c r="D50" s="141"/>
      <c r="E50" s="141"/>
      <c r="F50" s="141"/>
      <c r="G50" s="141"/>
      <c r="H50" s="141"/>
      <c r="I50" s="141"/>
      <c r="J50" s="141"/>
      <c r="K50" s="141"/>
      <c r="L50" s="141"/>
      <c r="M50" s="132"/>
      <c r="N50" s="2"/>
    </row>
    <row r="51" spans="2:23" x14ac:dyDescent="0.15">
      <c r="B51" s="129"/>
      <c r="C51" s="142" t="s">
        <v>137</v>
      </c>
      <c r="D51" s="131"/>
      <c r="E51" s="131">
        <v>0</v>
      </c>
      <c r="F51" s="131">
        <v>2890.1</v>
      </c>
      <c r="G51" s="131">
        <v>13212.26</v>
      </c>
      <c r="H51" s="131">
        <v>24576.49</v>
      </c>
      <c r="I51" s="131">
        <v>32807.61</v>
      </c>
      <c r="J51" s="131">
        <v>38164.42</v>
      </c>
      <c r="K51" s="131">
        <v>41510.120000000003</v>
      </c>
      <c r="L51" s="131">
        <v>43526.87</v>
      </c>
      <c r="M51" s="132"/>
      <c r="N51" s="2"/>
      <c r="O51" s="25"/>
      <c r="P51" s="25"/>
      <c r="Q51" s="25"/>
      <c r="R51" s="25"/>
      <c r="S51" s="25"/>
      <c r="T51" s="25"/>
      <c r="U51" s="25"/>
      <c r="V51" s="25"/>
      <c r="W51" s="25"/>
    </row>
    <row r="52" spans="2:23" ht="14" thickBot="1" x14ac:dyDescent="0.2">
      <c r="B52" s="143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2:23" x14ac:dyDescent="0.15">
      <c r="C53" s="9" t="s">
        <v>130</v>
      </c>
      <c r="J53" s="1"/>
      <c r="L53" s="1"/>
    </row>
    <row r="54" spans="2:23" x14ac:dyDescent="0.15">
      <c r="C54" s="9" t="s">
        <v>131</v>
      </c>
      <c r="J54" s="1"/>
      <c r="L54" s="1"/>
    </row>
    <row r="55" spans="2:23" x14ac:dyDescent="0.15">
      <c r="C55" s="9" t="s">
        <v>132</v>
      </c>
      <c r="J55" s="1"/>
      <c r="L55" s="1"/>
    </row>
    <row r="56" spans="2:23" x14ac:dyDescent="0.15">
      <c r="J56" s="1"/>
      <c r="L56" s="1"/>
    </row>
  </sheetData>
  <conditionalFormatting sqref="D11:L16 D47:L48 D18:L23 D25:L27 D37:L45 D29:L35">
    <cfRule type="cellIs" dxfId="182" priority="10" stopIfTrue="1" operator="lessThan">
      <formula>0</formula>
    </cfRule>
  </conditionalFormatting>
  <conditionalFormatting sqref="D51:L51">
    <cfRule type="cellIs" dxfId="181" priority="9" stopIfTrue="1" operator="lessThan">
      <formula>0</formula>
    </cfRule>
  </conditionalFormatting>
  <conditionalFormatting sqref="D46">
    <cfRule type="cellIs" dxfId="180" priority="8" stopIfTrue="1" operator="lessThan">
      <formula>0</formula>
    </cfRule>
  </conditionalFormatting>
  <conditionalFormatting sqref="D10:L10">
    <cfRule type="cellIs" dxfId="179" priority="7" stopIfTrue="1" operator="lessThan">
      <formula>0</formula>
    </cfRule>
  </conditionalFormatting>
  <conditionalFormatting sqref="D17:L17">
    <cfRule type="cellIs" dxfId="178" priority="6" stopIfTrue="1" operator="lessThan">
      <formula>0</formula>
    </cfRule>
  </conditionalFormatting>
  <conditionalFormatting sqref="D24:L24">
    <cfRule type="cellIs" dxfId="177" priority="5" stopIfTrue="1" operator="lessThan">
      <formula>0</formula>
    </cfRule>
  </conditionalFormatting>
  <conditionalFormatting sqref="D36:L36">
    <cfRule type="cellIs" dxfId="176" priority="4" stopIfTrue="1" operator="lessThan">
      <formula>0</formula>
    </cfRule>
  </conditionalFormatting>
  <conditionalFormatting sqref="D49:L49">
    <cfRule type="cellIs" dxfId="175" priority="3" stopIfTrue="1" operator="lessThan">
      <formula>0</formula>
    </cfRule>
  </conditionalFormatting>
  <conditionalFormatting sqref="E46:L46">
    <cfRule type="cellIs" dxfId="174" priority="2" stopIfTrue="1" operator="lessThan">
      <formula>0</formula>
    </cfRule>
  </conditionalFormatting>
  <conditionalFormatting sqref="D28:L28">
    <cfRule type="cellIs" dxfId="173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59" orientation="portrait" r:id="rId1"/>
  <headerFooter alignWithMargins="0">
    <oddHeader>&amp;C&amp;A&amp;R&amp;D; &amp;T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W66"/>
  <sheetViews>
    <sheetView showGridLines="0" zoomScale="80" zoomScaleNormal="80" zoomScaleSheetLayoutView="90" workbookViewId="0">
      <selection activeCell="I29" sqref="I29"/>
    </sheetView>
  </sheetViews>
  <sheetFormatPr baseColWidth="10" defaultRowHeight="13" x14ac:dyDescent="0.15"/>
  <cols>
    <col min="2" max="2" width="3.6640625" customWidth="1"/>
    <col min="3" max="3" width="37.83203125" customWidth="1"/>
    <col min="4" max="4" width="10.33203125" customWidth="1"/>
    <col min="5" max="9" width="9.33203125" customWidth="1"/>
    <col min="10" max="12" width="9.33203125" style="1" customWidth="1"/>
    <col min="13" max="13" width="4.1640625" customWidth="1"/>
    <col min="15" max="15" width="11.5" style="2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5"/>
      <c r="K2" s="5"/>
      <c r="L2" s="5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9"/>
      <c r="K3" s="9"/>
      <c r="L3" s="9"/>
      <c r="M3" s="10"/>
    </row>
    <row r="4" spans="2:23" x14ac:dyDescent="0.15">
      <c r="B4" s="7"/>
      <c r="D4" s="11" t="s">
        <v>0</v>
      </c>
      <c r="E4" s="11"/>
      <c r="F4" s="8"/>
      <c r="G4" s="8"/>
      <c r="H4" s="8"/>
      <c r="I4" s="8"/>
      <c r="J4" s="9"/>
      <c r="K4" s="9"/>
      <c r="L4" s="9"/>
      <c r="M4" s="10"/>
    </row>
    <row r="5" spans="2:23" x14ac:dyDescent="0.15">
      <c r="B5" s="7"/>
      <c r="D5" s="11" t="s">
        <v>1</v>
      </c>
      <c r="E5" s="11" t="s">
        <v>139</v>
      </c>
      <c r="F5" s="8"/>
      <c r="G5" s="8"/>
      <c r="H5" s="8"/>
      <c r="I5" s="8"/>
      <c r="J5" s="9"/>
      <c r="K5" s="9"/>
      <c r="L5" s="9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4"/>
      <c r="K6" s="14"/>
      <c r="L6" s="14"/>
      <c r="M6" s="15"/>
      <c r="P6" s="2"/>
    </row>
    <row r="7" spans="2:23" x14ac:dyDescent="0.15">
      <c r="B7" s="7"/>
      <c r="C7" s="8"/>
      <c r="D7" s="8"/>
      <c r="E7" s="8"/>
      <c r="F7" s="8"/>
      <c r="G7" s="8"/>
      <c r="H7" s="8"/>
      <c r="I7" s="8"/>
      <c r="J7" s="9"/>
      <c r="K7" s="9"/>
      <c r="L7" s="9"/>
      <c r="M7" s="10"/>
      <c r="P7" s="2"/>
    </row>
    <row r="8" spans="2:23" x14ac:dyDescent="0.15">
      <c r="B8" s="7"/>
      <c r="C8" s="8"/>
      <c r="D8" s="8"/>
      <c r="E8" s="9">
        <v>2015</v>
      </c>
      <c r="F8" s="8">
        <v>2020</v>
      </c>
      <c r="G8" s="9">
        <v>2025</v>
      </c>
      <c r="H8" s="8">
        <v>2030</v>
      </c>
      <c r="I8" s="9">
        <v>2035</v>
      </c>
      <c r="J8" s="9">
        <v>2040</v>
      </c>
      <c r="K8" s="9">
        <v>2045</v>
      </c>
      <c r="L8" s="9">
        <v>2050</v>
      </c>
      <c r="M8" s="10"/>
      <c r="P8" s="2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8"/>
      <c r="K9" s="18"/>
      <c r="L9" s="18"/>
      <c r="M9" s="19"/>
      <c r="P9" s="2"/>
    </row>
    <row r="10" spans="2:23" x14ac:dyDescent="0.15">
      <c r="B10" s="7"/>
      <c r="C10" s="11" t="s">
        <v>2</v>
      </c>
      <c r="D10" s="20"/>
      <c r="E10" s="20">
        <v>20790.189999999999</v>
      </c>
      <c r="F10" s="20">
        <v>23627.97</v>
      </c>
      <c r="G10" s="20">
        <v>26581.41</v>
      </c>
      <c r="H10" s="20">
        <v>30754.41</v>
      </c>
      <c r="I10" s="20">
        <v>34548.46</v>
      </c>
      <c r="J10" s="20">
        <v>38355.26</v>
      </c>
      <c r="K10" s="20">
        <v>41655.54</v>
      </c>
      <c r="L10" s="20">
        <v>44921.43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21" t="s">
        <v>3</v>
      </c>
      <c r="D11" s="22"/>
      <c r="E11" s="23">
        <v>5994.91</v>
      </c>
      <c r="F11" s="23">
        <v>6589.67</v>
      </c>
      <c r="G11" s="24">
        <v>7221.12</v>
      </c>
      <c r="H11" s="24">
        <v>8485.82</v>
      </c>
      <c r="I11" s="24">
        <v>9619.68</v>
      </c>
      <c r="J11" s="24">
        <v>10740.72</v>
      </c>
      <c r="K11" s="24">
        <v>11358.2</v>
      </c>
      <c r="L11" s="24">
        <v>11887.17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26" t="s">
        <v>4</v>
      </c>
      <c r="D12" s="24"/>
      <c r="E12" s="23">
        <v>1584.63</v>
      </c>
      <c r="F12" s="23">
        <v>1575.17</v>
      </c>
      <c r="G12" s="24">
        <v>1558.46</v>
      </c>
      <c r="H12" s="24">
        <v>1606.14</v>
      </c>
      <c r="I12" s="24">
        <v>1648.02</v>
      </c>
      <c r="J12" s="24">
        <v>1720.24</v>
      </c>
      <c r="K12" s="24">
        <v>1778.96</v>
      </c>
      <c r="L12" s="24">
        <v>1811.41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26" t="s">
        <v>5</v>
      </c>
      <c r="D13" s="24"/>
      <c r="E13" s="23">
        <v>4400.7299999999996</v>
      </c>
      <c r="F13" s="23">
        <v>4744.3100000000004</v>
      </c>
      <c r="G13" s="24">
        <v>5463.44</v>
      </c>
      <c r="H13" s="24">
        <v>6573.09</v>
      </c>
      <c r="I13" s="24">
        <v>7647.81</v>
      </c>
      <c r="J13" s="24">
        <v>8717.8700000000008</v>
      </c>
      <c r="K13" s="24">
        <v>9635.16</v>
      </c>
      <c r="L13" s="24">
        <v>10421.64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111" t="s">
        <v>151</v>
      </c>
      <c r="D14" s="24"/>
      <c r="E14" s="23">
        <v>0</v>
      </c>
      <c r="F14" s="23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26" t="s">
        <v>6</v>
      </c>
      <c r="D15" s="24"/>
      <c r="E15" s="23">
        <v>814.11</v>
      </c>
      <c r="F15" s="23">
        <v>695.57</v>
      </c>
      <c r="G15" s="24">
        <v>595.97</v>
      </c>
      <c r="H15" s="24">
        <v>483.74</v>
      </c>
      <c r="I15" s="24">
        <v>420.72</v>
      </c>
      <c r="J15" s="24">
        <v>358.46</v>
      </c>
      <c r="K15" s="24">
        <v>306.27999999999997</v>
      </c>
      <c r="L15" s="24">
        <v>263.44</v>
      </c>
      <c r="M15" s="10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26" t="s">
        <v>7</v>
      </c>
      <c r="D16" s="24"/>
      <c r="E16" s="23">
        <v>121.61</v>
      </c>
      <c r="F16" s="23">
        <v>122.36</v>
      </c>
      <c r="G16" s="24">
        <v>124.94</v>
      </c>
      <c r="H16" s="24">
        <v>131.43</v>
      </c>
      <c r="I16" s="24">
        <v>136.80000000000001</v>
      </c>
      <c r="J16" s="24">
        <v>140.96</v>
      </c>
      <c r="K16" s="24">
        <v>148.06</v>
      </c>
      <c r="L16" s="24">
        <v>153.34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26" t="s">
        <v>8</v>
      </c>
      <c r="D17" s="24"/>
      <c r="E17" s="23">
        <v>2544.63</v>
      </c>
      <c r="F17" s="23">
        <v>2990.9</v>
      </c>
      <c r="G17" s="24">
        <v>3217.6</v>
      </c>
      <c r="H17" s="24">
        <v>3452.11</v>
      </c>
      <c r="I17" s="24">
        <v>3638.46</v>
      </c>
      <c r="J17" s="24">
        <v>3824.81</v>
      </c>
      <c r="K17" s="24">
        <v>4017.5</v>
      </c>
      <c r="L17" s="24">
        <v>4218.07</v>
      </c>
      <c r="M17" s="10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21" t="s">
        <v>9</v>
      </c>
      <c r="D18" s="24"/>
      <c r="E18" s="23">
        <v>270.39999999999998</v>
      </c>
      <c r="F18" s="23">
        <v>433.36</v>
      </c>
      <c r="G18" s="24">
        <v>550.9</v>
      </c>
      <c r="H18" s="24">
        <v>699.7</v>
      </c>
      <c r="I18" s="24">
        <v>812.02</v>
      </c>
      <c r="J18" s="24">
        <v>924.76</v>
      </c>
      <c r="K18" s="24">
        <v>1051.18</v>
      </c>
      <c r="L18" s="24">
        <v>1191.77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26" t="s">
        <v>10</v>
      </c>
      <c r="D19" s="24"/>
      <c r="E19" s="23">
        <v>3888.32</v>
      </c>
      <c r="F19" s="23">
        <v>4298.71</v>
      </c>
      <c r="G19" s="24">
        <v>4683.71</v>
      </c>
      <c r="H19" s="24">
        <v>5202.3</v>
      </c>
      <c r="I19" s="24">
        <v>5583.31</v>
      </c>
      <c r="J19" s="24">
        <v>5964.32</v>
      </c>
      <c r="K19" s="24">
        <v>6320.06</v>
      </c>
      <c r="L19" s="24">
        <v>6666.52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26" t="s">
        <v>11</v>
      </c>
      <c r="D20" s="24"/>
      <c r="E20" s="23">
        <v>838.03</v>
      </c>
      <c r="F20" s="23">
        <v>1393.74</v>
      </c>
      <c r="G20" s="24">
        <v>1947.64</v>
      </c>
      <c r="H20" s="24">
        <v>2431.0500000000002</v>
      </c>
      <c r="I20" s="24">
        <v>2894.35</v>
      </c>
      <c r="J20" s="24">
        <v>3357.66</v>
      </c>
      <c r="K20" s="24">
        <v>3856.07</v>
      </c>
      <c r="L20" s="24">
        <v>4388.97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3" s="33" customFormat="1" x14ac:dyDescent="0.15">
      <c r="B21" s="29"/>
      <c r="C21" s="111" t="s">
        <v>149</v>
      </c>
      <c r="D21" s="30"/>
      <c r="E21" s="31">
        <v>35.54</v>
      </c>
      <c r="F21" s="31">
        <v>66.16</v>
      </c>
      <c r="G21" s="30">
        <v>106.67</v>
      </c>
      <c r="H21" s="30">
        <v>163.80000000000001</v>
      </c>
      <c r="I21" s="30">
        <v>226.92</v>
      </c>
      <c r="J21" s="30">
        <v>295.7</v>
      </c>
      <c r="K21" s="30">
        <v>367.1</v>
      </c>
      <c r="L21" s="30">
        <v>441.17</v>
      </c>
      <c r="M21" s="32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7"/>
      <c r="C22" s="26" t="s">
        <v>12</v>
      </c>
      <c r="D22" s="24"/>
      <c r="E22" s="23">
        <v>246.57</v>
      </c>
      <c r="F22" s="23">
        <v>661.53</v>
      </c>
      <c r="G22" s="24">
        <v>1057.18</v>
      </c>
      <c r="H22" s="24">
        <v>1460.49</v>
      </c>
      <c r="I22" s="24">
        <v>1826.01</v>
      </c>
      <c r="J22" s="24">
        <v>2191.54</v>
      </c>
      <c r="K22" s="24">
        <v>2644.83</v>
      </c>
      <c r="L22" s="24">
        <v>3208.56</v>
      </c>
      <c r="M22" s="10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34" t="s">
        <v>13</v>
      </c>
      <c r="D23" s="24"/>
      <c r="E23" s="23">
        <v>75.86</v>
      </c>
      <c r="F23" s="23">
        <v>96.01</v>
      </c>
      <c r="G23" s="24">
        <v>119.14</v>
      </c>
      <c r="H23" s="24">
        <v>163.35</v>
      </c>
      <c r="I23" s="24">
        <v>211.45</v>
      </c>
      <c r="J23" s="24">
        <v>259.48</v>
      </c>
      <c r="K23" s="24">
        <v>319.17</v>
      </c>
      <c r="L23" s="24">
        <v>397.21</v>
      </c>
      <c r="M23" s="10"/>
      <c r="O23" s="25"/>
      <c r="P23" s="25"/>
      <c r="Q23" s="25"/>
      <c r="R23" s="25"/>
      <c r="S23" s="25"/>
      <c r="T23" s="25"/>
      <c r="U23" s="25"/>
      <c r="V23" s="25"/>
      <c r="W23" s="25"/>
    </row>
    <row r="24" spans="2:23" x14ac:dyDescent="0.15">
      <c r="B24" s="7"/>
      <c r="C24" s="34" t="s">
        <v>14</v>
      </c>
      <c r="D24" s="24"/>
      <c r="E24" s="23">
        <v>9.4</v>
      </c>
      <c r="F24" s="23">
        <v>24.52</v>
      </c>
      <c r="G24" s="24">
        <v>37.729999999999997</v>
      </c>
      <c r="H24" s="24">
        <v>58.19</v>
      </c>
      <c r="I24" s="24">
        <v>94.04</v>
      </c>
      <c r="J24" s="24">
        <v>129.88</v>
      </c>
      <c r="K24" s="24">
        <v>182.64</v>
      </c>
      <c r="L24" s="24">
        <v>259.88</v>
      </c>
      <c r="M24" s="10"/>
      <c r="O24" s="25"/>
      <c r="P24" s="25"/>
      <c r="Q24" s="25"/>
      <c r="R24" s="25"/>
      <c r="S24" s="25"/>
      <c r="T24" s="25"/>
      <c r="U24" s="25"/>
      <c r="V24" s="25"/>
      <c r="W24" s="25"/>
    </row>
    <row r="25" spans="2:23" x14ac:dyDescent="0.15">
      <c r="B25" s="7"/>
      <c r="C25" s="35" t="s">
        <v>15</v>
      </c>
      <c r="D25" s="24"/>
      <c r="E25" s="23">
        <v>1.01</v>
      </c>
      <c r="F25" s="23">
        <v>2.11</v>
      </c>
      <c r="G25" s="24">
        <v>3.58</v>
      </c>
      <c r="H25" s="24">
        <v>6.99</v>
      </c>
      <c r="I25" s="24">
        <v>15.78</v>
      </c>
      <c r="J25" s="24">
        <v>24.56</v>
      </c>
      <c r="K25" s="24">
        <v>37.43</v>
      </c>
      <c r="L25" s="24">
        <v>53.45</v>
      </c>
      <c r="M25" s="10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8"/>
      <c r="D26" s="24"/>
      <c r="E26" s="23"/>
      <c r="F26" s="23"/>
      <c r="G26" s="24"/>
      <c r="H26" s="24"/>
      <c r="I26" s="24"/>
      <c r="J26" s="24"/>
      <c r="K26" s="24"/>
      <c r="L26" s="24"/>
      <c r="M26" s="10"/>
      <c r="O26" s="25"/>
      <c r="P26" s="25"/>
      <c r="Q26" s="25"/>
      <c r="R26" s="25"/>
      <c r="S26" s="25"/>
      <c r="T26" s="25"/>
      <c r="U26" s="25"/>
      <c r="V26" s="25"/>
      <c r="W26" s="25"/>
    </row>
    <row r="27" spans="2:23" x14ac:dyDescent="0.15">
      <c r="B27" s="7"/>
      <c r="C27" s="11" t="s">
        <v>16</v>
      </c>
      <c r="D27" s="20"/>
      <c r="E27" s="20">
        <v>3471.53</v>
      </c>
      <c r="F27" s="20">
        <v>3635.98</v>
      </c>
      <c r="G27" s="20">
        <v>3756.04</v>
      </c>
      <c r="H27" s="20">
        <v>3831.72</v>
      </c>
      <c r="I27" s="20">
        <v>3910.54</v>
      </c>
      <c r="J27" s="20">
        <v>3978.04</v>
      </c>
      <c r="K27" s="20">
        <v>4047.51</v>
      </c>
      <c r="L27" s="20">
        <v>4111.83</v>
      </c>
      <c r="M27" s="10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21" t="s">
        <v>17</v>
      </c>
      <c r="D28" s="24"/>
      <c r="E28" s="23">
        <v>1667.45</v>
      </c>
      <c r="F28" s="23">
        <v>1742.41</v>
      </c>
      <c r="G28" s="24">
        <v>1749.71</v>
      </c>
      <c r="H28" s="24">
        <v>1762.64</v>
      </c>
      <c r="I28" s="24">
        <v>1767.05</v>
      </c>
      <c r="J28" s="24">
        <v>1755.36</v>
      </c>
      <c r="K28" s="24">
        <v>1729.16</v>
      </c>
      <c r="L28" s="24">
        <v>1696.89</v>
      </c>
      <c r="M28" s="10"/>
      <c r="O28" s="25"/>
      <c r="P28" s="25"/>
      <c r="Q28" s="25"/>
      <c r="R28" s="25"/>
      <c r="S28" s="25"/>
      <c r="T28" s="25"/>
      <c r="U28" s="25"/>
      <c r="V28" s="25"/>
      <c r="W28" s="25"/>
    </row>
    <row r="29" spans="2:23" x14ac:dyDescent="0.15">
      <c r="B29" s="7"/>
      <c r="C29" s="8" t="s">
        <v>18</v>
      </c>
      <c r="D29" s="24"/>
      <c r="E29" s="23">
        <v>195.07</v>
      </c>
      <c r="F29" s="23">
        <v>191.61</v>
      </c>
      <c r="G29" s="24">
        <v>189.34</v>
      </c>
      <c r="H29" s="24">
        <v>186.72</v>
      </c>
      <c r="I29" s="24">
        <v>183.75</v>
      </c>
      <c r="J29" s="24">
        <v>180.78</v>
      </c>
      <c r="K29" s="24">
        <v>178.33</v>
      </c>
      <c r="L29" s="24">
        <v>175.91</v>
      </c>
      <c r="M29" s="10"/>
      <c r="O29" s="25"/>
      <c r="P29" s="25"/>
      <c r="Q29" s="25"/>
      <c r="R29" s="25"/>
      <c r="S29" s="25"/>
      <c r="T29" s="25"/>
      <c r="U29" s="25"/>
      <c r="V29" s="25"/>
      <c r="W29" s="25"/>
    </row>
    <row r="30" spans="2:23" x14ac:dyDescent="0.15">
      <c r="B30" s="7"/>
      <c r="C30" s="8" t="s">
        <v>19</v>
      </c>
      <c r="D30" s="24"/>
      <c r="E30" s="23">
        <v>1341.89</v>
      </c>
      <c r="F30" s="23">
        <v>1434.72</v>
      </c>
      <c r="G30" s="24">
        <v>1534.48</v>
      </c>
      <c r="H30" s="24">
        <v>1585.91</v>
      </c>
      <c r="I30" s="24">
        <v>1645.8</v>
      </c>
      <c r="J30" s="24">
        <v>1710.35</v>
      </c>
      <c r="K30" s="24">
        <v>1788.05</v>
      </c>
      <c r="L30" s="24">
        <v>1864.16</v>
      </c>
      <c r="M30" s="10"/>
      <c r="O30" s="25"/>
      <c r="P30" s="25"/>
      <c r="Q30" s="25"/>
      <c r="R30" s="25"/>
      <c r="S30" s="25"/>
      <c r="T30" s="25"/>
      <c r="U30" s="25"/>
      <c r="V30" s="25"/>
      <c r="W30" s="25"/>
    </row>
    <row r="31" spans="2:23" x14ac:dyDescent="0.15">
      <c r="B31" s="7"/>
      <c r="C31" s="111" t="s">
        <v>151</v>
      </c>
      <c r="D31" s="24"/>
      <c r="E31" s="23">
        <v>0</v>
      </c>
      <c r="F31" s="23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10"/>
      <c r="O31" s="25"/>
      <c r="P31" s="25"/>
      <c r="Q31" s="25"/>
      <c r="R31" s="25"/>
      <c r="S31" s="25"/>
      <c r="T31" s="25"/>
      <c r="U31" s="25"/>
      <c r="V31" s="25"/>
      <c r="W31" s="25"/>
    </row>
    <row r="32" spans="2:23" x14ac:dyDescent="0.15">
      <c r="B32" s="7"/>
      <c r="C32" s="8" t="s">
        <v>20</v>
      </c>
      <c r="D32" s="24"/>
      <c r="E32" s="23">
        <v>62.42</v>
      </c>
      <c r="F32" s="23">
        <v>43.4</v>
      </c>
      <c r="G32" s="24">
        <v>36.64</v>
      </c>
      <c r="H32" s="24">
        <v>28.02</v>
      </c>
      <c r="I32" s="24">
        <v>25.34</v>
      </c>
      <c r="J32" s="24">
        <v>23.1</v>
      </c>
      <c r="K32" s="24">
        <v>23.22</v>
      </c>
      <c r="L32" s="24">
        <v>23.46</v>
      </c>
      <c r="M32" s="10"/>
      <c r="O32" s="25"/>
      <c r="P32" s="25"/>
      <c r="Q32" s="25"/>
      <c r="R32" s="25"/>
      <c r="S32" s="25"/>
      <c r="T32" s="25"/>
      <c r="U32" s="25"/>
      <c r="V32" s="25"/>
      <c r="W32" s="25"/>
    </row>
    <row r="33" spans="2:23" x14ac:dyDescent="0.15">
      <c r="B33" s="7"/>
      <c r="C33" s="37" t="s">
        <v>21</v>
      </c>
      <c r="D33" s="24"/>
      <c r="E33" s="24">
        <v>200.11</v>
      </c>
      <c r="F33" s="24">
        <v>215.68</v>
      </c>
      <c r="G33" s="24">
        <v>234.3</v>
      </c>
      <c r="H33" s="24">
        <v>253.4</v>
      </c>
      <c r="I33" s="24">
        <v>270.04000000000002</v>
      </c>
      <c r="J33" s="24">
        <v>286.27</v>
      </c>
      <c r="K33" s="24">
        <v>302.89999999999998</v>
      </c>
      <c r="L33" s="24">
        <v>321.87</v>
      </c>
      <c r="M33" s="10"/>
      <c r="O33" s="25"/>
      <c r="P33" s="25"/>
      <c r="Q33" s="25"/>
      <c r="R33" s="25"/>
      <c r="S33" s="25"/>
      <c r="T33" s="25"/>
      <c r="U33" s="25"/>
      <c r="V33" s="25"/>
      <c r="W33" s="25"/>
    </row>
    <row r="34" spans="2:23" x14ac:dyDescent="0.15">
      <c r="B34" s="7"/>
      <c r="C34" s="8" t="s">
        <v>22</v>
      </c>
      <c r="D34" s="24"/>
      <c r="E34" s="24">
        <v>4.59</v>
      </c>
      <c r="F34" s="24">
        <v>7.81</v>
      </c>
      <c r="G34" s="24">
        <v>11.16</v>
      </c>
      <c r="H34" s="24">
        <v>14.58</v>
      </c>
      <c r="I34" s="24">
        <v>18.07</v>
      </c>
      <c r="J34" s="24">
        <v>21.63</v>
      </c>
      <c r="K34" s="24">
        <v>25.25</v>
      </c>
      <c r="L34" s="24">
        <v>28.95</v>
      </c>
      <c r="M34" s="10"/>
      <c r="O34" s="25"/>
      <c r="P34" s="25"/>
      <c r="Q34" s="25"/>
      <c r="R34" s="25"/>
      <c r="S34" s="25"/>
      <c r="T34" s="25"/>
      <c r="U34" s="25"/>
      <c r="V34" s="25"/>
      <c r="W34" s="25"/>
    </row>
    <row r="35" spans="2:23" x14ac:dyDescent="0.15">
      <c r="B35" s="7"/>
      <c r="C35" s="8" t="s">
        <v>23</v>
      </c>
      <c r="D35" s="24"/>
      <c r="E35" s="24">
        <v>0</v>
      </c>
      <c r="F35" s="24">
        <v>0.35</v>
      </c>
      <c r="G35" s="24">
        <v>0.4</v>
      </c>
      <c r="H35" s="24">
        <v>0.45</v>
      </c>
      <c r="I35" s="24">
        <v>0.5</v>
      </c>
      <c r="J35" s="24">
        <v>0.55000000000000004</v>
      </c>
      <c r="K35" s="24">
        <v>0.6</v>
      </c>
      <c r="L35" s="24">
        <v>0.6</v>
      </c>
      <c r="M35" s="10"/>
      <c r="O35" s="25"/>
      <c r="P35" s="25"/>
      <c r="Q35" s="25"/>
      <c r="R35" s="25"/>
      <c r="S35" s="25"/>
      <c r="T35" s="25"/>
      <c r="U35" s="25"/>
      <c r="V35" s="25"/>
      <c r="W35" s="25"/>
    </row>
    <row r="36" spans="2:23" x14ac:dyDescent="0.15">
      <c r="B36" s="7"/>
      <c r="C36" s="8"/>
      <c r="D36" s="24"/>
      <c r="E36" s="24"/>
      <c r="F36" s="24"/>
      <c r="G36" s="24"/>
      <c r="H36" s="24"/>
      <c r="I36" s="24"/>
      <c r="J36" s="24"/>
      <c r="K36" s="24"/>
      <c r="L36" s="24"/>
      <c r="M36" s="10"/>
      <c r="O36" s="25"/>
      <c r="P36" s="25"/>
      <c r="Q36" s="25"/>
      <c r="R36" s="25"/>
      <c r="S36" s="25"/>
      <c r="T36" s="25"/>
      <c r="U36" s="25"/>
      <c r="V36" s="25"/>
      <c r="W36" s="25"/>
    </row>
    <row r="37" spans="2:23" x14ac:dyDescent="0.15">
      <c r="B37" s="7"/>
      <c r="C37" s="38" t="s">
        <v>24</v>
      </c>
      <c r="D37" s="24"/>
      <c r="E37" s="24"/>
      <c r="F37" s="24"/>
      <c r="G37" s="24"/>
      <c r="H37" s="24"/>
      <c r="I37" s="24"/>
      <c r="J37" s="24"/>
      <c r="K37" s="24"/>
      <c r="L37" s="24"/>
      <c r="M37" s="10"/>
      <c r="O37" s="25"/>
      <c r="P37" s="25"/>
      <c r="Q37" s="25"/>
      <c r="R37" s="25"/>
      <c r="S37" s="25"/>
      <c r="T37" s="25"/>
      <c r="U37" s="25"/>
      <c r="V37" s="25"/>
      <c r="W37" s="25"/>
    </row>
    <row r="38" spans="2:23" x14ac:dyDescent="0.15">
      <c r="B38" s="7"/>
      <c r="C38" s="8" t="s">
        <v>25</v>
      </c>
      <c r="D38" s="24"/>
      <c r="E38" s="24">
        <v>1532.82</v>
      </c>
      <c r="F38" s="24">
        <v>1568.82</v>
      </c>
      <c r="G38" s="24">
        <v>1575.74</v>
      </c>
      <c r="H38" s="24">
        <v>1559.46</v>
      </c>
      <c r="I38" s="24">
        <v>1554.61</v>
      </c>
      <c r="J38" s="24">
        <v>1556.69</v>
      </c>
      <c r="K38" s="24">
        <v>1573.4</v>
      </c>
      <c r="L38" s="24">
        <v>1591.66</v>
      </c>
      <c r="M38" s="10"/>
      <c r="O38" s="25"/>
      <c r="P38" s="25"/>
      <c r="Q38" s="25"/>
      <c r="R38" s="25"/>
      <c r="S38" s="25"/>
      <c r="T38" s="25"/>
      <c r="U38" s="25"/>
      <c r="V38" s="25"/>
      <c r="W38" s="25"/>
    </row>
    <row r="39" spans="2:23" x14ac:dyDescent="0.15">
      <c r="B39" s="7"/>
      <c r="C39" s="8" t="s">
        <v>26</v>
      </c>
      <c r="D39" s="24"/>
      <c r="E39" s="24">
        <v>1938.71</v>
      </c>
      <c r="F39" s="24">
        <v>2067.16</v>
      </c>
      <c r="G39" s="24">
        <v>2180.29</v>
      </c>
      <c r="H39" s="24">
        <v>2272.25</v>
      </c>
      <c r="I39" s="24">
        <v>2355.94</v>
      </c>
      <c r="J39" s="24">
        <v>2421.34</v>
      </c>
      <c r="K39" s="24">
        <v>2474.11</v>
      </c>
      <c r="L39" s="24">
        <v>2520.17</v>
      </c>
      <c r="M39" s="10"/>
      <c r="O39" s="25"/>
      <c r="P39" s="25"/>
      <c r="Q39" s="25"/>
      <c r="R39" s="25"/>
      <c r="S39" s="25"/>
      <c r="T39" s="25"/>
      <c r="U39" s="25"/>
      <c r="V39" s="25"/>
      <c r="W39" s="25"/>
    </row>
    <row r="40" spans="2:23" x14ac:dyDescent="0.15">
      <c r="B40" s="16"/>
      <c r="C40" s="17"/>
      <c r="D40" s="39"/>
      <c r="E40" s="39"/>
      <c r="F40" s="39"/>
      <c r="G40" s="39"/>
      <c r="H40" s="39"/>
      <c r="I40" s="39"/>
      <c r="J40" s="40"/>
      <c r="K40" s="39"/>
      <c r="L40" s="40"/>
      <c r="M40" s="19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8"/>
      <c r="D41" s="24"/>
      <c r="E41" s="24"/>
      <c r="F41" s="24"/>
      <c r="G41" s="24"/>
      <c r="H41" s="24"/>
      <c r="I41" s="24"/>
      <c r="J41" s="22"/>
      <c r="K41" s="24"/>
      <c r="L41" s="22"/>
      <c r="M41" s="10"/>
      <c r="O41" s="25"/>
      <c r="P41" s="25"/>
      <c r="Q41" s="25"/>
      <c r="R41" s="25"/>
      <c r="S41" s="25"/>
      <c r="T41" s="25"/>
      <c r="U41" s="25"/>
      <c r="V41" s="25"/>
      <c r="W41" s="25"/>
    </row>
    <row r="42" spans="2:23" x14ac:dyDescent="0.15">
      <c r="B42" s="7"/>
      <c r="C42" s="11" t="s">
        <v>27</v>
      </c>
      <c r="D42" s="20"/>
      <c r="E42" s="20">
        <v>24261.73</v>
      </c>
      <c r="F42" s="20">
        <v>27263.94</v>
      </c>
      <c r="G42" s="20">
        <v>30337.45</v>
      </c>
      <c r="H42" s="20">
        <v>34586.129999999997</v>
      </c>
      <c r="I42" s="20">
        <v>38459</v>
      </c>
      <c r="J42" s="20">
        <v>42333.29</v>
      </c>
      <c r="K42" s="20">
        <v>45703.05</v>
      </c>
      <c r="L42" s="20">
        <v>49033.27</v>
      </c>
      <c r="M42" s="10"/>
      <c r="O42" s="25"/>
      <c r="P42" s="25"/>
      <c r="Q42" s="25"/>
      <c r="R42" s="25"/>
      <c r="S42" s="25"/>
      <c r="T42" s="25"/>
      <c r="U42" s="25"/>
      <c r="V42" s="25"/>
      <c r="W42" s="25"/>
    </row>
    <row r="43" spans="2:23" x14ac:dyDescent="0.15">
      <c r="B43" s="7"/>
      <c r="C43" s="8" t="s">
        <v>28</v>
      </c>
      <c r="D43" s="24"/>
      <c r="E43" s="24">
        <v>16182.81</v>
      </c>
      <c r="F43" s="24">
        <v>17139.23</v>
      </c>
      <c r="G43" s="24">
        <v>18474.11</v>
      </c>
      <c r="H43" s="24">
        <v>20843.52</v>
      </c>
      <c r="I43" s="24">
        <v>23094.97</v>
      </c>
      <c r="J43" s="24">
        <v>25347.84</v>
      </c>
      <c r="K43" s="24">
        <v>26945.42</v>
      </c>
      <c r="L43" s="24">
        <v>28297.4</v>
      </c>
      <c r="M43" s="10"/>
      <c r="O43" s="25"/>
      <c r="P43" s="25"/>
      <c r="Q43" s="25"/>
      <c r="R43" s="25"/>
      <c r="S43" s="25"/>
      <c r="T43" s="25"/>
      <c r="U43" s="25"/>
      <c r="V43" s="25"/>
      <c r="W43" s="25"/>
    </row>
    <row r="44" spans="2:23" x14ac:dyDescent="0.15">
      <c r="B44" s="7"/>
      <c r="C44" s="37" t="s">
        <v>17</v>
      </c>
      <c r="D44" s="24"/>
      <c r="E44" s="24">
        <v>7662.35</v>
      </c>
      <c r="F44" s="24">
        <v>8332.08</v>
      </c>
      <c r="G44" s="24">
        <v>8970.83</v>
      </c>
      <c r="H44" s="24">
        <v>10248.459999999999</v>
      </c>
      <c r="I44" s="24">
        <v>11386.74</v>
      </c>
      <c r="J44" s="24">
        <v>12496.09</v>
      </c>
      <c r="K44" s="24">
        <v>13087.36</v>
      </c>
      <c r="L44" s="24">
        <v>13584.05</v>
      </c>
      <c r="M44" s="10"/>
      <c r="N44" s="2"/>
      <c r="O44" s="25"/>
      <c r="P44" s="25"/>
      <c r="Q44" s="25"/>
      <c r="R44" s="25"/>
      <c r="S44" s="25"/>
      <c r="T44" s="25"/>
      <c r="U44" s="25"/>
      <c r="V44" s="25"/>
      <c r="W44" s="25"/>
    </row>
    <row r="45" spans="2:23" x14ac:dyDescent="0.15">
      <c r="B45" s="7"/>
      <c r="C45" s="8" t="s">
        <v>18</v>
      </c>
      <c r="D45" s="24"/>
      <c r="E45" s="24">
        <v>1779.7</v>
      </c>
      <c r="F45" s="24">
        <v>1766.78</v>
      </c>
      <c r="G45" s="24">
        <v>1747.8</v>
      </c>
      <c r="H45" s="24">
        <v>1792.86</v>
      </c>
      <c r="I45" s="24">
        <v>1831.77</v>
      </c>
      <c r="J45" s="24">
        <v>1901.02</v>
      </c>
      <c r="K45" s="24">
        <v>1957.28</v>
      </c>
      <c r="L45" s="24">
        <v>1987.31</v>
      </c>
      <c r="M45" s="10"/>
      <c r="N45" s="2"/>
      <c r="O45" s="25"/>
      <c r="P45" s="25"/>
      <c r="Q45" s="25"/>
      <c r="R45" s="25"/>
      <c r="S45" s="25"/>
      <c r="T45" s="25"/>
      <c r="U45" s="25"/>
      <c r="V45" s="25"/>
      <c r="W45" s="25"/>
    </row>
    <row r="46" spans="2:23" x14ac:dyDescent="0.15">
      <c r="B46" s="7"/>
      <c r="C46" s="8" t="s">
        <v>19</v>
      </c>
      <c r="D46" s="24"/>
      <c r="E46" s="24">
        <v>5742.62</v>
      </c>
      <c r="F46" s="24">
        <v>6179.04</v>
      </c>
      <c r="G46" s="24">
        <v>6997.92</v>
      </c>
      <c r="H46" s="24">
        <v>8159</v>
      </c>
      <c r="I46" s="24">
        <v>9293.61</v>
      </c>
      <c r="J46" s="24">
        <v>10428.209999999999</v>
      </c>
      <c r="K46" s="24">
        <v>11423.21</v>
      </c>
      <c r="L46" s="24">
        <v>12285.8</v>
      </c>
      <c r="M46" s="10"/>
      <c r="N46" s="2"/>
      <c r="O46" s="25"/>
      <c r="P46" s="25"/>
      <c r="Q46" s="25"/>
      <c r="R46" s="25"/>
      <c r="S46" s="25"/>
      <c r="T46" s="25"/>
      <c r="U46" s="25"/>
      <c r="V46" s="25"/>
      <c r="W46" s="25"/>
    </row>
    <row r="47" spans="2:23" x14ac:dyDescent="0.15">
      <c r="B47" s="7"/>
      <c r="C47" s="8" t="s">
        <v>20</v>
      </c>
      <c r="D47" s="24"/>
      <c r="E47" s="24">
        <v>876.53</v>
      </c>
      <c r="F47" s="24">
        <v>738.97</v>
      </c>
      <c r="G47" s="24">
        <v>632.61</v>
      </c>
      <c r="H47" s="24">
        <v>511.76</v>
      </c>
      <c r="I47" s="24">
        <v>446.06</v>
      </c>
      <c r="J47" s="24">
        <v>381.56</v>
      </c>
      <c r="K47" s="24">
        <v>329.5</v>
      </c>
      <c r="L47" s="24">
        <v>286.89999999999998</v>
      </c>
      <c r="M47" s="10"/>
      <c r="N47" s="2"/>
      <c r="O47" s="25"/>
      <c r="P47" s="25"/>
      <c r="Q47" s="25"/>
      <c r="R47" s="25"/>
      <c r="S47" s="25"/>
      <c r="T47" s="25"/>
      <c r="U47" s="25"/>
      <c r="V47" s="25"/>
      <c r="W47" s="25"/>
    </row>
    <row r="48" spans="2:23" x14ac:dyDescent="0.15">
      <c r="B48" s="7"/>
      <c r="C48" s="8" t="s">
        <v>29</v>
      </c>
      <c r="D48" s="24"/>
      <c r="E48" s="24">
        <v>121.61</v>
      </c>
      <c r="F48" s="24">
        <v>122.36</v>
      </c>
      <c r="G48" s="24">
        <v>124.94</v>
      </c>
      <c r="H48" s="24">
        <v>131.43</v>
      </c>
      <c r="I48" s="24">
        <v>136.80000000000001</v>
      </c>
      <c r="J48" s="24">
        <v>140.96</v>
      </c>
      <c r="K48" s="24">
        <v>148.06</v>
      </c>
      <c r="L48" s="24">
        <v>153.34</v>
      </c>
      <c r="M48" s="10"/>
      <c r="N48" s="2"/>
      <c r="O48" s="25"/>
      <c r="P48" s="25"/>
      <c r="Q48" s="25"/>
      <c r="R48" s="25"/>
      <c r="S48" s="25"/>
      <c r="T48" s="25"/>
      <c r="U48" s="25"/>
      <c r="V48" s="25"/>
      <c r="W48" s="25"/>
    </row>
    <row r="49" spans="2:23" x14ac:dyDescent="0.15">
      <c r="B49" s="7"/>
      <c r="C49" s="8" t="s">
        <v>8</v>
      </c>
      <c r="D49" s="24"/>
      <c r="E49" s="24">
        <v>2544.63</v>
      </c>
      <c r="F49" s="24">
        <v>2990.9</v>
      </c>
      <c r="G49" s="24">
        <v>3217.6</v>
      </c>
      <c r="H49" s="24">
        <v>3452.11</v>
      </c>
      <c r="I49" s="24">
        <v>3638.46</v>
      </c>
      <c r="J49" s="24">
        <v>3824.81</v>
      </c>
      <c r="K49" s="24">
        <v>4017.5</v>
      </c>
      <c r="L49" s="24">
        <v>4218.07</v>
      </c>
      <c r="M49" s="10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2:23" x14ac:dyDescent="0.15">
      <c r="B50" s="7"/>
      <c r="C50" s="8" t="s">
        <v>30</v>
      </c>
      <c r="D50" s="24"/>
      <c r="E50" s="24">
        <v>0</v>
      </c>
      <c r="F50" s="24">
        <v>0.35</v>
      </c>
      <c r="G50" s="24">
        <v>0.4</v>
      </c>
      <c r="H50" s="24">
        <v>0.45</v>
      </c>
      <c r="I50" s="24">
        <v>0.5</v>
      </c>
      <c r="J50" s="24">
        <v>0.55000000000000004</v>
      </c>
      <c r="K50" s="24">
        <v>0.6</v>
      </c>
      <c r="L50" s="24">
        <v>0.6</v>
      </c>
      <c r="M50" s="10"/>
      <c r="O50" s="25"/>
      <c r="P50" s="25"/>
      <c r="Q50" s="25"/>
      <c r="R50" s="25"/>
      <c r="S50" s="25"/>
      <c r="T50" s="25"/>
      <c r="U50" s="25"/>
      <c r="V50" s="25"/>
      <c r="W50" s="25"/>
    </row>
    <row r="51" spans="2:23" s="33" customFormat="1" x14ac:dyDescent="0.15">
      <c r="B51" s="29"/>
      <c r="C51" s="111" t="s">
        <v>150</v>
      </c>
      <c r="D51" s="30"/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2"/>
      <c r="O51" s="25"/>
      <c r="P51" s="25"/>
      <c r="Q51" s="25"/>
      <c r="R51" s="25"/>
      <c r="S51" s="25"/>
      <c r="T51" s="25"/>
      <c r="U51" s="25"/>
      <c r="V51" s="25"/>
      <c r="W51" s="25"/>
    </row>
    <row r="52" spans="2:23" x14ac:dyDescent="0.15">
      <c r="B52" s="7"/>
      <c r="C52" s="37" t="s">
        <v>31</v>
      </c>
      <c r="D52" s="24"/>
      <c r="E52" s="24">
        <v>5534.29</v>
      </c>
      <c r="F52" s="24">
        <v>7133.46</v>
      </c>
      <c r="G52" s="24">
        <v>8645.35</v>
      </c>
      <c r="H52" s="24">
        <v>10290.049999999999</v>
      </c>
      <c r="I52" s="24">
        <v>11725.07</v>
      </c>
      <c r="J52" s="24">
        <v>13160.09</v>
      </c>
      <c r="K52" s="24">
        <v>14739.53</v>
      </c>
      <c r="L52" s="24">
        <v>16517.189999999999</v>
      </c>
      <c r="M52" s="10"/>
      <c r="N52" s="2"/>
      <c r="O52" s="25"/>
      <c r="P52" s="25"/>
      <c r="Q52" s="25"/>
      <c r="R52" s="25"/>
      <c r="S52" s="25"/>
      <c r="T52" s="25"/>
      <c r="U52" s="25"/>
      <c r="V52" s="25"/>
      <c r="W52" s="25"/>
    </row>
    <row r="53" spans="2:23" x14ac:dyDescent="0.15">
      <c r="B53" s="7"/>
      <c r="C53" s="9" t="s">
        <v>32</v>
      </c>
      <c r="D53" s="24"/>
      <c r="E53" s="24">
        <v>3888.32</v>
      </c>
      <c r="F53" s="24">
        <v>4298.71</v>
      </c>
      <c r="G53" s="24">
        <v>4683.71</v>
      </c>
      <c r="H53" s="24">
        <v>5202.3</v>
      </c>
      <c r="I53" s="24">
        <v>5583.31</v>
      </c>
      <c r="J53" s="24">
        <v>5964.32</v>
      </c>
      <c r="K53" s="24">
        <v>6320.06</v>
      </c>
      <c r="L53" s="24">
        <v>6666.52</v>
      </c>
      <c r="M53" s="10"/>
      <c r="N53" s="2"/>
      <c r="O53" s="25"/>
      <c r="P53" s="25"/>
      <c r="Q53" s="25"/>
      <c r="R53" s="25"/>
      <c r="S53" s="25"/>
      <c r="T53" s="25"/>
      <c r="U53" s="25"/>
      <c r="V53" s="25"/>
      <c r="W53" s="25"/>
    </row>
    <row r="54" spans="2:23" x14ac:dyDescent="0.15">
      <c r="B54" s="7"/>
      <c r="C54" s="9" t="s">
        <v>33</v>
      </c>
      <c r="D54" s="24"/>
      <c r="E54" s="24">
        <v>838.03</v>
      </c>
      <c r="F54" s="24">
        <v>1393.74</v>
      </c>
      <c r="G54" s="24">
        <v>1947.64</v>
      </c>
      <c r="H54" s="24">
        <v>2431.0500000000002</v>
      </c>
      <c r="I54" s="24">
        <v>2894.35</v>
      </c>
      <c r="J54" s="24">
        <v>3357.66</v>
      </c>
      <c r="K54" s="24">
        <v>3856.07</v>
      </c>
      <c r="L54" s="24">
        <v>4388.97</v>
      </c>
      <c r="M54" s="10"/>
      <c r="N54" s="2"/>
      <c r="O54" s="25"/>
      <c r="P54" s="25"/>
      <c r="Q54" s="25"/>
      <c r="R54" s="25"/>
      <c r="S54" s="25"/>
      <c r="T54" s="25"/>
      <c r="U54" s="25"/>
      <c r="V54" s="25"/>
      <c r="W54" s="25"/>
    </row>
    <row r="55" spans="2:23" x14ac:dyDescent="0.15">
      <c r="B55" s="7"/>
      <c r="C55" s="9" t="s">
        <v>34</v>
      </c>
      <c r="D55" s="24"/>
      <c r="E55" s="24">
        <v>246.57</v>
      </c>
      <c r="F55" s="24">
        <v>661.53</v>
      </c>
      <c r="G55" s="24">
        <v>1057.18</v>
      </c>
      <c r="H55" s="24">
        <v>1460.49</v>
      </c>
      <c r="I55" s="24">
        <v>1826.01</v>
      </c>
      <c r="J55" s="24">
        <v>2191.54</v>
      </c>
      <c r="K55" s="24">
        <v>2644.83</v>
      </c>
      <c r="L55" s="24">
        <v>3208.56</v>
      </c>
      <c r="M55" s="10"/>
      <c r="N55" s="2"/>
      <c r="O55" s="25"/>
      <c r="P55" s="25"/>
      <c r="Q55" s="25"/>
      <c r="R55" s="25"/>
      <c r="S55" s="25"/>
      <c r="T55" s="25"/>
      <c r="U55" s="25"/>
      <c r="V55" s="25"/>
      <c r="W55" s="25"/>
    </row>
    <row r="56" spans="2:23" x14ac:dyDescent="0.15">
      <c r="B56" s="7"/>
      <c r="C56" s="41" t="s">
        <v>21</v>
      </c>
      <c r="D56" s="24"/>
      <c r="E56" s="24">
        <v>470.51</v>
      </c>
      <c r="F56" s="24">
        <v>649.04</v>
      </c>
      <c r="G56" s="24">
        <v>785.2</v>
      </c>
      <c r="H56" s="24">
        <v>953.1</v>
      </c>
      <c r="I56" s="24">
        <v>1082.06</v>
      </c>
      <c r="J56" s="24">
        <v>1211.03</v>
      </c>
      <c r="K56" s="24">
        <v>1354.08</v>
      </c>
      <c r="L56" s="24">
        <v>1513.64</v>
      </c>
      <c r="M56" s="10"/>
      <c r="N56" s="2"/>
      <c r="O56" s="25"/>
      <c r="P56" s="25"/>
      <c r="Q56" s="25"/>
      <c r="R56" s="25"/>
      <c r="S56" s="25"/>
      <c r="T56" s="25"/>
      <c r="U56" s="25"/>
      <c r="V56" s="25"/>
      <c r="W56" s="25"/>
    </row>
    <row r="57" spans="2:23" x14ac:dyDescent="0.15">
      <c r="B57" s="7"/>
      <c r="C57" s="9" t="s">
        <v>22</v>
      </c>
      <c r="D57" s="24"/>
      <c r="E57" s="24">
        <v>80.45</v>
      </c>
      <c r="F57" s="24">
        <v>103.81</v>
      </c>
      <c r="G57" s="24">
        <v>130.30000000000001</v>
      </c>
      <c r="H57" s="24">
        <v>177.94</v>
      </c>
      <c r="I57" s="24">
        <v>229.52</v>
      </c>
      <c r="J57" s="24">
        <v>281.10000000000002</v>
      </c>
      <c r="K57" s="24">
        <v>344.42</v>
      </c>
      <c r="L57" s="24">
        <v>426.16</v>
      </c>
      <c r="M57" s="10"/>
      <c r="N57" s="2"/>
      <c r="O57" s="25"/>
      <c r="P57" s="25"/>
      <c r="Q57" s="25"/>
      <c r="R57" s="25"/>
      <c r="S57" s="25"/>
      <c r="T57" s="25"/>
      <c r="U57" s="25"/>
      <c r="V57" s="25"/>
      <c r="W57" s="25"/>
    </row>
    <row r="58" spans="2:23" x14ac:dyDescent="0.15">
      <c r="B58" s="7"/>
      <c r="C58" s="35" t="s">
        <v>35</v>
      </c>
      <c r="D58" s="24"/>
      <c r="E58" s="24">
        <v>9.4</v>
      </c>
      <c r="F58" s="24">
        <v>24.52</v>
      </c>
      <c r="G58" s="24">
        <v>37.729999999999997</v>
      </c>
      <c r="H58" s="24">
        <v>58.19</v>
      </c>
      <c r="I58" s="24">
        <v>94.04</v>
      </c>
      <c r="J58" s="24">
        <v>129.88</v>
      </c>
      <c r="K58" s="24">
        <v>182.64</v>
      </c>
      <c r="L58" s="24">
        <v>259.88</v>
      </c>
      <c r="M58" s="10"/>
      <c r="N58" s="2"/>
      <c r="O58" s="25"/>
      <c r="P58" s="25"/>
      <c r="Q58" s="25"/>
      <c r="R58" s="25"/>
      <c r="S58" s="25"/>
      <c r="T58" s="25"/>
      <c r="U58" s="25"/>
      <c r="V58" s="25"/>
      <c r="W58" s="25"/>
    </row>
    <row r="59" spans="2:23" x14ac:dyDescent="0.15">
      <c r="B59" s="7"/>
      <c r="C59" s="41" t="s">
        <v>36</v>
      </c>
      <c r="D59" s="24"/>
      <c r="E59" s="24">
        <v>1.01</v>
      </c>
      <c r="F59" s="24">
        <v>2.11</v>
      </c>
      <c r="G59" s="24">
        <v>3.58</v>
      </c>
      <c r="H59" s="24">
        <v>6.99</v>
      </c>
      <c r="I59" s="24">
        <v>15.78</v>
      </c>
      <c r="J59" s="24">
        <v>24.56</v>
      </c>
      <c r="K59" s="24">
        <v>37.43</v>
      </c>
      <c r="L59" s="24">
        <v>53.45</v>
      </c>
      <c r="M59" s="10"/>
      <c r="N59" s="2"/>
      <c r="O59" s="25"/>
      <c r="P59" s="25"/>
      <c r="Q59" s="25"/>
      <c r="R59" s="25"/>
      <c r="S59" s="25"/>
      <c r="T59" s="25"/>
      <c r="U59" s="25"/>
      <c r="V59" s="25"/>
      <c r="W59" s="25"/>
    </row>
    <row r="60" spans="2:23" x14ac:dyDescent="0.15">
      <c r="B60" s="7"/>
      <c r="C60" s="9"/>
      <c r="D60" s="24"/>
      <c r="E60" s="24"/>
      <c r="F60" s="28"/>
      <c r="G60" s="24"/>
      <c r="H60" s="24"/>
      <c r="I60" s="24"/>
      <c r="J60" s="24"/>
      <c r="K60" s="24"/>
      <c r="L60" s="24"/>
      <c r="M60" s="10"/>
      <c r="N60" s="2"/>
      <c r="O60" s="25"/>
      <c r="P60" s="25"/>
      <c r="Q60" s="25"/>
      <c r="R60" s="25"/>
      <c r="S60" s="25"/>
      <c r="T60" s="25"/>
      <c r="U60" s="25"/>
      <c r="V60" s="25"/>
      <c r="W60" s="25"/>
    </row>
    <row r="61" spans="2:23" x14ac:dyDescent="0.15">
      <c r="B61" s="7"/>
      <c r="C61" s="8" t="s">
        <v>148</v>
      </c>
      <c r="D61" s="24"/>
      <c r="E61" s="24">
        <v>1085.5999999999999</v>
      </c>
      <c r="F61" s="24">
        <v>2057.39</v>
      </c>
      <c r="G61" s="24">
        <v>3008.4</v>
      </c>
      <c r="H61" s="24">
        <v>3898.53</v>
      </c>
      <c r="I61" s="24">
        <v>4736.1400000000003</v>
      </c>
      <c r="J61" s="24">
        <v>5573.75</v>
      </c>
      <c r="K61" s="24">
        <v>6538.32</v>
      </c>
      <c r="L61" s="24">
        <v>7650.99</v>
      </c>
      <c r="M61" s="10"/>
      <c r="O61" s="25"/>
      <c r="P61" s="25"/>
      <c r="Q61" s="25"/>
      <c r="R61" s="25"/>
      <c r="S61" s="25"/>
      <c r="T61" s="25"/>
      <c r="U61" s="25"/>
      <c r="V61" s="25"/>
      <c r="W61" s="25"/>
    </row>
    <row r="62" spans="2:23" x14ac:dyDescent="0.15">
      <c r="B62" s="7"/>
      <c r="C62" s="8" t="s">
        <v>147</v>
      </c>
      <c r="D62" s="44"/>
      <c r="E62" s="44">
        <v>4.4999999999999998E-2</v>
      </c>
      <c r="F62" s="44">
        <v>7.4999999999999997E-2</v>
      </c>
      <c r="G62" s="44">
        <v>9.9000000000000005E-2</v>
      </c>
      <c r="H62" s="44">
        <v>0.113</v>
      </c>
      <c r="I62" s="44">
        <v>0.123</v>
      </c>
      <c r="J62" s="45">
        <v>0.13200000000000001</v>
      </c>
      <c r="K62" s="44">
        <v>0.14299999999999999</v>
      </c>
      <c r="L62" s="45">
        <v>0.156</v>
      </c>
      <c r="M62" s="10"/>
      <c r="O62" s="25"/>
      <c r="P62" s="25"/>
      <c r="Q62" s="25"/>
      <c r="R62" s="25"/>
      <c r="S62" s="25"/>
      <c r="T62" s="25"/>
      <c r="U62" s="25"/>
      <c r="V62" s="25"/>
      <c r="W62" s="25"/>
    </row>
    <row r="63" spans="2:23" x14ac:dyDescent="0.15">
      <c r="B63" s="7"/>
      <c r="C63" s="37" t="s">
        <v>72</v>
      </c>
      <c r="D63" s="46"/>
      <c r="E63" s="46">
        <v>0.22800000000000001</v>
      </c>
      <c r="F63" s="46">
        <v>0.26200000000000001</v>
      </c>
      <c r="G63" s="46">
        <v>0.28499999999999998</v>
      </c>
      <c r="H63" s="46">
        <v>0.29799999999999999</v>
      </c>
      <c r="I63" s="46">
        <v>0.30499999999999999</v>
      </c>
      <c r="J63" s="46">
        <v>0.311</v>
      </c>
      <c r="K63" s="46">
        <v>0.32300000000000001</v>
      </c>
      <c r="L63" s="46">
        <v>0.33700000000000002</v>
      </c>
      <c r="M63" s="10"/>
      <c r="O63" s="25"/>
      <c r="P63" s="25"/>
      <c r="Q63" s="25"/>
      <c r="R63" s="25"/>
      <c r="S63" s="25"/>
      <c r="T63" s="25"/>
      <c r="U63" s="25"/>
      <c r="V63" s="25"/>
      <c r="W63" s="25"/>
    </row>
    <row r="64" spans="2:23" ht="14" thickBot="1" x14ac:dyDescent="0.2">
      <c r="B64" s="12"/>
      <c r="C64" s="13"/>
      <c r="D64" s="13"/>
      <c r="E64" s="13"/>
      <c r="F64" s="48"/>
      <c r="G64" s="48"/>
      <c r="H64" s="48"/>
      <c r="I64" s="48"/>
      <c r="J64" s="14"/>
      <c r="K64" s="48"/>
      <c r="L64" s="14"/>
      <c r="M64" s="15"/>
    </row>
    <row r="65" spans="4:13" x14ac:dyDescent="0.15">
      <c r="D65" s="36"/>
      <c r="E65" s="36"/>
      <c r="F65" s="36"/>
      <c r="G65" s="36"/>
      <c r="H65" s="36"/>
      <c r="I65" s="36"/>
      <c r="J65" s="36"/>
      <c r="K65" s="36"/>
      <c r="L65" s="36"/>
      <c r="M65" s="36"/>
    </row>
    <row r="66" spans="4:13" x14ac:dyDescent="0.15">
      <c r="D66" s="36"/>
      <c r="E66" s="36"/>
      <c r="F66" s="36"/>
      <c r="G66" s="36"/>
      <c r="H66" s="36"/>
      <c r="I66" s="36"/>
      <c r="J66" s="36"/>
      <c r="K66" s="36"/>
      <c r="L66" s="36"/>
      <c r="M66" s="36"/>
    </row>
  </sheetData>
  <conditionalFormatting sqref="D11:L26 D28:L41 D60:E60 G60:L60 D61:L63">
    <cfRule type="cellIs" dxfId="172" priority="7" stopIfTrue="1" operator="lessThan">
      <formula>0</formula>
    </cfRule>
  </conditionalFormatting>
  <conditionalFormatting sqref="D10:L10">
    <cfRule type="cellIs" dxfId="171" priority="6" stopIfTrue="1" operator="lessThan">
      <formula>0</formula>
    </cfRule>
  </conditionalFormatting>
  <conditionalFormatting sqref="D27:L27">
    <cfRule type="cellIs" dxfId="170" priority="5" stopIfTrue="1" operator="lessThan">
      <formula>0</formula>
    </cfRule>
  </conditionalFormatting>
  <conditionalFormatting sqref="D42:L42">
    <cfRule type="cellIs" dxfId="169" priority="4" stopIfTrue="1" operator="lessThan">
      <formula>0</formula>
    </cfRule>
  </conditionalFormatting>
  <conditionalFormatting sqref="D52:L59 D43:L50">
    <cfRule type="cellIs" dxfId="168" priority="2" stopIfTrue="1" operator="lessThan">
      <formula>0</formula>
    </cfRule>
  </conditionalFormatting>
  <conditionalFormatting sqref="D51:L51">
    <cfRule type="cellIs" dxfId="167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61" orientation="portrait" r:id="rId1"/>
  <headerFooter alignWithMargins="0">
    <oddHeader>&amp;C&amp;A&amp;R&amp;D; &amp;T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:W83"/>
  <sheetViews>
    <sheetView showGridLines="0" zoomScale="90" zoomScaleNormal="90" zoomScaleSheetLayoutView="85" workbookViewId="0">
      <selection activeCell="G14" sqref="G14"/>
    </sheetView>
  </sheetViews>
  <sheetFormatPr baseColWidth="10" defaultRowHeight="13" x14ac:dyDescent="0.15"/>
  <cols>
    <col min="2" max="2" width="3.6640625" customWidth="1"/>
    <col min="3" max="3" width="37.83203125" customWidth="1"/>
    <col min="4" max="4" width="10.33203125" customWidth="1"/>
    <col min="5" max="9" width="9.33203125" customWidth="1"/>
    <col min="10" max="12" width="9.33203125" style="1" customWidth="1"/>
    <col min="13" max="13" width="4.1640625" customWidth="1"/>
    <col min="258" max="258" width="3.6640625" customWidth="1"/>
    <col min="259" max="259" width="37.83203125" customWidth="1"/>
    <col min="260" max="260" width="10.33203125" customWidth="1"/>
    <col min="261" max="268" width="9.33203125" customWidth="1"/>
    <col min="269" max="269" width="4.1640625" customWidth="1"/>
    <col min="514" max="514" width="3.6640625" customWidth="1"/>
    <col min="515" max="515" width="37.83203125" customWidth="1"/>
    <col min="516" max="516" width="10.33203125" customWidth="1"/>
    <col min="517" max="524" width="9.33203125" customWidth="1"/>
    <col min="525" max="525" width="4.1640625" customWidth="1"/>
    <col min="770" max="770" width="3.6640625" customWidth="1"/>
    <col min="771" max="771" width="37.83203125" customWidth="1"/>
    <col min="772" max="772" width="10.33203125" customWidth="1"/>
    <col min="773" max="780" width="9.33203125" customWidth="1"/>
    <col min="781" max="781" width="4.1640625" customWidth="1"/>
    <col min="1026" max="1026" width="3.6640625" customWidth="1"/>
    <col min="1027" max="1027" width="37.83203125" customWidth="1"/>
    <col min="1028" max="1028" width="10.33203125" customWidth="1"/>
    <col min="1029" max="1036" width="9.33203125" customWidth="1"/>
    <col min="1037" max="1037" width="4.1640625" customWidth="1"/>
    <col min="1282" max="1282" width="3.6640625" customWidth="1"/>
    <col min="1283" max="1283" width="37.83203125" customWidth="1"/>
    <col min="1284" max="1284" width="10.33203125" customWidth="1"/>
    <col min="1285" max="1292" width="9.33203125" customWidth="1"/>
    <col min="1293" max="1293" width="4.1640625" customWidth="1"/>
    <col min="1538" max="1538" width="3.6640625" customWidth="1"/>
    <col min="1539" max="1539" width="37.83203125" customWidth="1"/>
    <col min="1540" max="1540" width="10.33203125" customWidth="1"/>
    <col min="1541" max="1548" width="9.33203125" customWidth="1"/>
    <col min="1549" max="1549" width="4.1640625" customWidth="1"/>
    <col min="1794" max="1794" width="3.6640625" customWidth="1"/>
    <col min="1795" max="1795" width="37.83203125" customWidth="1"/>
    <col min="1796" max="1796" width="10.33203125" customWidth="1"/>
    <col min="1797" max="1804" width="9.33203125" customWidth="1"/>
    <col min="1805" max="1805" width="4.1640625" customWidth="1"/>
    <col min="2050" max="2050" width="3.6640625" customWidth="1"/>
    <col min="2051" max="2051" width="37.83203125" customWidth="1"/>
    <col min="2052" max="2052" width="10.33203125" customWidth="1"/>
    <col min="2053" max="2060" width="9.33203125" customWidth="1"/>
    <col min="2061" max="2061" width="4.1640625" customWidth="1"/>
    <col min="2306" max="2306" width="3.6640625" customWidth="1"/>
    <col min="2307" max="2307" width="37.83203125" customWidth="1"/>
    <col min="2308" max="2308" width="10.33203125" customWidth="1"/>
    <col min="2309" max="2316" width="9.33203125" customWidth="1"/>
    <col min="2317" max="2317" width="4.1640625" customWidth="1"/>
    <col min="2562" max="2562" width="3.6640625" customWidth="1"/>
    <col min="2563" max="2563" width="37.83203125" customWidth="1"/>
    <col min="2564" max="2564" width="10.33203125" customWidth="1"/>
    <col min="2565" max="2572" width="9.33203125" customWidth="1"/>
    <col min="2573" max="2573" width="4.1640625" customWidth="1"/>
    <col min="2818" max="2818" width="3.6640625" customWidth="1"/>
    <col min="2819" max="2819" width="37.83203125" customWidth="1"/>
    <col min="2820" max="2820" width="10.33203125" customWidth="1"/>
    <col min="2821" max="2828" width="9.33203125" customWidth="1"/>
    <col min="2829" max="2829" width="4.1640625" customWidth="1"/>
    <col min="3074" max="3074" width="3.6640625" customWidth="1"/>
    <col min="3075" max="3075" width="37.83203125" customWidth="1"/>
    <col min="3076" max="3076" width="10.33203125" customWidth="1"/>
    <col min="3077" max="3084" width="9.33203125" customWidth="1"/>
    <col min="3085" max="3085" width="4.1640625" customWidth="1"/>
    <col min="3330" max="3330" width="3.6640625" customWidth="1"/>
    <col min="3331" max="3331" width="37.83203125" customWidth="1"/>
    <col min="3332" max="3332" width="10.33203125" customWidth="1"/>
    <col min="3333" max="3340" width="9.33203125" customWidth="1"/>
    <col min="3341" max="3341" width="4.1640625" customWidth="1"/>
    <col min="3586" max="3586" width="3.6640625" customWidth="1"/>
    <col min="3587" max="3587" width="37.83203125" customWidth="1"/>
    <col min="3588" max="3588" width="10.33203125" customWidth="1"/>
    <col min="3589" max="3596" width="9.33203125" customWidth="1"/>
    <col min="3597" max="3597" width="4.1640625" customWidth="1"/>
    <col min="3842" max="3842" width="3.6640625" customWidth="1"/>
    <col min="3843" max="3843" width="37.83203125" customWidth="1"/>
    <col min="3844" max="3844" width="10.33203125" customWidth="1"/>
    <col min="3845" max="3852" width="9.33203125" customWidth="1"/>
    <col min="3853" max="3853" width="4.1640625" customWidth="1"/>
    <col min="4098" max="4098" width="3.6640625" customWidth="1"/>
    <col min="4099" max="4099" width="37.83203125" customWidth="1"/>
    <col min="4100" max="4100" width="10.33203125" customWidth="1"/>
    <col min="4101" max="4108" width="9.33203125" customWidth="1"/>
    <col min="4109" max="4109" width="4.1640625" customWidth="1"/>
    <col min="4354" max="4354" width="3.6640625" customWidth="1"/>
    <col min="4355" max="4355" width="37.83203125" customWidth="1"/>
    <col min="4356" max="4356" width="10.33203125" customWidth="1"/>
    <col min="4357" max="4364" width="9.33203125" customWidth="1"/>
    <col min="4365" max="4365" width="4.1640625" customWidth="1"/>
    <col min="4610" max="4610" width="3.6640625" customWidth="1"/>
    <col min="4611" max="4611" width="37.83203125" customWidth="1"/>
    <col min="4612" max="4612" width="10.33203125" customWidth="1"/>
    <col min="4613" max="4620" width="9.33203125" customWidth="1"/>
    <col min="4621" max="4621" width="4.1640625" customWidth="1"/>
    <col min="4866" max="4866" width="3.6640625" customWidth="1"/>
    <col min="4867" max="4867" width="37.83203125" customWidth="1"/>
    <col min="4868" max="4868" width="10.33203125" customWidth="1"/>
    <col min="4869" max="4876" width="9.33203125" customWidth="1"/>
    <col min="4877" max="4877" width="4.1640625" customWidth="1"/>
    <col min="5122" max="5122" width="3.6640625" customWidth="1"/>
    <col min="5123" max="5123" width="37.83203125" customWidth="1"/>
    <col min="5124" max="5124" width="10.33203125" customWidth="1"/>
    <col min="5125" max="5132" width="9.33203125" customWidth="1"/>
    <col min="5133" max="5133" width="4.1640625" customWidth="1"/>
    <col min="5378" max="5378" width="3.6640625" customWidth="1"/>
    <col min="5379" max="5379" width="37.83203125" customWidth="1"/>
    <col min="5380" max="5380" width="10.33203125" customWidth="1"/>
    <col min="5381" max="5388" width="9.33203125" customWidth="1"/>
    <col min="5389" max="5389" width="4.1640625" customWidth="1"/>
    <col min="5634" max="5634" width="3.6640625" customWidth="1"/>
    <col min="5635" max="5635" width="37.83203125" customWidth="1"/>
    <col min="5636" max="5636" width="10.33203125" customWidth="1"/>
    <col min="5637" max="5644" width="9.33203125" customWidth="1"/>
    <col min="5645" max="5645" width="4.1640625" customWidth="1"/>
    <col min="5890" max="5890" width="3.6640625" customWidth="1"/>
    <col min="5891" max="5891" width="37.83203125" customWidth="1"/>
    <col min="5892" max="5892" width="10.33203125" customWidth="1"/>
    <col min="5893" max="5900" width="9.33203125" customWidth="1"/>
    <col min="5901" max="5901" width="4.1640625" customWidth="1"/>
    <col min="6146" max="6146" width="3.6640625" customWidth="1"/>
    <col min="6147" max="6147" width="37.83203125" customWidth="1"/>
    <col min="6148" max="6148" width="10.33203125" customWidth="1"/>
    <col min="6149" max="6156" width="9.33203125" customWidth="1"/>
    <col min="6157" max="6157" width="4.1640625" customWidth="1"/>
    <col min="6402" max="6402" width="3.6640625" customWidth="1"/>
    <col min="6403" max="6403" width="37.83203125" customWidth="1"/>
    <col min="6404" max="6404" width="10.33203125" customWidth="1"/>
    <col min="6405" max="6412" width="9.33203125" customWidth="1"/>
    <col min="6413" max="6413" width="4.1640625" customWidth="1"/>
    <col min="6658" max="6658" width="3.6640625" customWidth="1"/>
    <col min="6659" max="6659" width="37.83203125" customWidth="1"/>
    <col min="6660" max="6660" width="10.33203125" customWidth="1"/>
    <col min="6661" max="6668" width="9.33203125" customWidth="1"/>
    <col min="6669" max="6669" width="4.1640625" customWidth="1"/>
    <col min="6914" max="6914" width="3.6640625" customWidth="1"/>
    <col min="6915" max="6915" width="37.83203125" customWidth="1"/>
    <col min="6916" max="6916" width="10.33203125" customWidth="1"/>
    <col min="6917" max="6924" width="9.33203125" customWidth="1"/>
    <col min="6925" max="6925" width="4.1640625" customWidth="1"/>
    <col min="7170" max="7170" width="3.6640625" customWidth="1"/>
    <col min="7171" max="7171" width="37.83203125" customWidth="1"/>
    <col min="7172" max="7172" width="10.33203125" customWidth="1"/>
    <col min="7173" max="7180" width="9.33203125" customWidth="1"/>
    <col min="7181" max="7181" width="4.1640625" customWidth="1"/>
    <col min="7426" max="7426" width="3.6640625" customWidth="1"/>
    <col min="7427" max="7427" width="37.83203125" customWidth="1"/>
    <col min="7428" max="7428" width="10.33203125" customWidth="1"/>
    <col min="7429" max="7436" width="9.33203125" customWidth="1"/>
    <col min="7437" max="7437" width="4.1640625" customWidth="1"/>
    <col min="7682" max="7682" width="3.6640625" customWidth="1"/>
    <col min="7683" max="7683" width="37.83203125" customWidth="1"/>
    <col min="7684" max="7684" width="10.33203125" customWidth="1"/>
    <col min="7685" max="7692" width="9.33203125" customWidth="1"/>
    <col min="7693" max="7693" width="4.1640625" customWidth="1"/>
    <col min="7938" max="7938" width="3.6640625" customWidth="1"/>
    <col min="7939" max="7939" width="37.83203125" customWidth="1"/>
    <col min="7940" max="7940" width="10.33203125" customWidth="1"/>
    <col min="7941" max="7948" width="9.33203125" customWidth="1"/>
    <col min="7949" max="7949" width="4.1640625" customWidth="1"/>
    <col min="8194" max="8194" width="3.6640625" customWidth="1"/>
    <col min="8195" max="8195" width="37.83203125" customWidth="1"/>
    <col min="8196" max="8196" width="10.33203125" customWidth="1"/>
    <col min="8197" max="8204" width="9.33203125" customWidth="1"/>
    <col min="8205" max="8205" width="4.1640625" customWidth="1"/>
    <col min="8450" max="8450" width="3.6640625" customWidth="1"/>
    <col min="8451" max="8451" width="37.83203125" customWidth="1"/>
    <col min="8452" max="8452" width="10.33203125" customWidth="1"/>
    <col min="8453" max="8460" width="9.33203125" customWidth="1"/>
    <col min="8461" max="8461" width="4.1640625" customWidth="1"/>
    <col min="8706" max="8706" width="3.6640625" customWidth="1"/>
    <col min="8707" max="8707" width="37.83203125" customWidth="1"/>
    <col min="8708" max="8708" width="10.33203125" customWidth="1"/>
    <col min="8709" max="8716" width="9.33203125" customWidth="1"/>
    <col min="8717" max="8717" width="4.1640625" customWidth="1"/>
    <col min="8962" max="8962" width="3.6640625" customWidth="1"/>
    <col min="8963" max="8963" width="37.83203125" customWidth="1"/>
    <col min="8964" max="8964" width="10.33203125" customWidth="1"/>
    <col min="8965" max="8972" width="9.33203125" customWidth="1"/>
    <col min="8973" max="8973" width="4.1640625" customWidth="1"/>
    <col min="9218" max="9218" width="3.6640625" customWidth="1"/>
    <col min="9219" max="9219" width="37.83203125" customWidth="1"/>
    <col min="9220" max="9220" width="10.33203125" customWidth="1"/>
    <col min="9221" max="9228" width="9.33203125" customWidth="1"/>
    <col min="9229" max="9229" width="4.1640625" customWidth="1"/>
    <col min="9474" max="9474" width="3.6640625" customWidth="1"/>
    <col min="9475" max="9475" width="37.83203125" customWidth="1"/>
    <col min="9476" max="9476" width="10.33203125" customWidth="1"/>
    <col min="9477" max="9484" width="9.33203125" customWidth="1"/>
    <col min="9485" max="9485" width="4.1640625" customWidth="1"/>
    <col min="9730" max="9730" width="3.6640625" customWidth="1"/>
    <col min="9731" max="9731" width="37.83203125" customWidth="1"/>
    <col min="9732" max="9732" width="10.33203125" customWidth="1"/>
    <col min="9733" max="9740" width="9.33203125" customWidth="1"/>
    <col min="9741" max="9741" width="4.1640625" customWidth="1"/>
    <col min="9986" max="9986" width="3.6640625" customWidth="1"/>
    <col min="9987" max="9987" width="37.83203125" customWidth="1"/>
    <col min="9988" max="9988" width="10.33203125" customWidth="1"/>
    <col min="9989" max="9996" width="9.33203125" customWidth="1"/>
    <col min="9997" max="9997" width="4.1640625" customWidth="1"/>
    <col min="10242" max="10242" width="3.6640625" customWidth="1"/>
    <col min="10243" max="10243" width="37.83203125" customWidth="1"/>
    <col min="10244" max="10244" width="10.33203125" customWidth="1"/>
    <col min="10245" max="10252" width="9.33203125" customWidth="1"/>
    <col min="10253" max="10253" width="4.1640625" customWidth="1"/>
    <col min="10498" max="10498" width="3.6640625" customWidth="1"/>
    <col min="10499" max="10499" width="37.83203125" customWidth="1"/>
    <col min="10500" max="10500" width="10.33203125" customWidth="1"/>
    <col min="10501" max="10508" width="9.33203125" customWidth="1"/>
    <col min="10509" max="10509" width="4.1640625" customWidth="1"/>
    <col min="10754" max="10754" width="3.6640625" customWidth="1"/>
    <col min="10755" max="10755" width="37.83203125" customWidth="1"/>
    <col min="10756" max="10756" width="10.33203125" customWidth="1"/>
    <col min="10757" max="10764" width="9.33203125" customWidth="1"/>
    <col min="10765" max="10765" width="4.1640625" customWidth="1"/>
    <col min="11010" max="11010" width="3.6640625" customWidth="1"/>
    <col min="11011" max="11011" width="37.83203125" customWidth="1"/>
    <col min="11012" max="11012" width="10.33203125" customWidth="1"/>
    <col min="11013" max="11020" width="9.33203125" customWidth="1"/>
    <col min="11021" max="11021" width="4.1640625" customWidth="1"/>
    <col min="11266" max="11266" width="3.6640625" customWidth="1"/>
    <col min="11267" max="11267" width="37.83203125" customWidth="1"/>
    <col min="11268" max="11268" width="10.33203125" customWidth="1"/>
    <col min="11269" max="11276" width="9.33203125" customWidth="1"/>
    <col min="11277" max="11277" width="4.1640625" customWidth="1"/>
    <col min="11522" max="11522" width="3.6640625" customWidth="1"/>
    <col min="11523" max="11523" width="37.83203125" customWidth="1"/>
    <col min="11524" max="11524" width="10.33203125" customWidth="1"/>
    <col min="11525" max="11532" width="9.33203125" customWidth="1"/>
    <col min="11533" max="11533" width="4.1640625" customWidth="1"/>
    <col min="11778" max="11778" width="3.6640625" customWidth="1"/>
    <col min="11779" max="11779" width="37.83203125" customWidth="1"/>
    <col min="11780" max="11780" width="10.33203125" customWidth="1"/>
    <col min="11781" max="11788" width="9.33203125" customWidth="1"/>
    <col min="11789" max="11789" width="4.1640625" customWidth="1"/>
    <col min="12034" max="12034" width="3.6640625" customWidth="1"/>
    <col min="12035" max="12035" width="37.83203125" customWidth="1"/>
    <col min="12036" max="12036" width="10.33203125" customWidth="1"/>
    <col min="12037" max="12044" width="9.33203125" customWidth="1"/>
    <col min="12045" max="12045" width="4.1640625" customWidth="1"/>
    <col min="12290" max="12290" width="3.6640625" customWidth="1"/>
    <col min="12291" max="12291" width="37.83203125" customWidth="1"/>
    <col min="12292" max="12292" width="10.33203125" customWidth="1"/>
    <col min="12293" max="12300" width="9.33203125" customWidth="1"/>
    <col min="12301" max="12301" width="4.1640625" customWidth="1"/>
    <col min="12546" max="12546" width="3.6640625" customWidth="1"/>
    <col min="12547" max="12547" width="37.83203125" customWidth="1"/>
    <col min="12548" max="12548" width="10.33203125" customWidth="1"/>
    <col min="12549" max="12556" width="9.33203125" customWidth="1"/>
    <col min="12557" max="12557" width="4.1640625" customWidth="1"/>
    <col min="12802" max="12802" width="3.6640625" customWidth="1"/>
    <col min="12803" max="12803" width="37.83203125" customWidth="1"/>
    <col min="12804" max="12804" width="10.33203125" customWidth="1"/>
    <col min="12805" max="12812" width="9.33203125" customWidth="1"/>
    <col min="12813" max="12813" width="4.1640625" customWidth="1"/>
    <col min="13058" max="13058" width="3.6640625" customWidth="1"/>
    <col min="13059" max="13059" width="37.83203125" customWidth="1"/>
    <col min="13060" max="13060" width="10.33203125" customWidth="1"/>
    <col min="13061" max="13068" width="9.33203125" customWidth="1"/>
    <col min="13069" max="13069" width="4.1640625" customWidth="1"/>
    <col min="13314" max="13314" width="3.6640625" customWidth="1"/>
    <col min="13315" max="13315" width="37.83203125" customWidth="1"/>
    <col min="13316" max="13316" width="10.33203125" customWidth="1"/>
    <col min="13317" max="13324" width="9.33203125" customWidth="1"/>
    <col min="13325" max="13325" width="4.1640625" customWidth="1"/>
    <col min="13570" max="13570" width="3.6640625" customWidth="1"/>
    <col min="13571" max="13571" width="37.83203125" customWidth="1"/>
    <col min="13572" max="13572" width="10.33203125" customWidth="1"/>
    <col min="13573" max="13580" width="9.33203125" customWidth="1"/>
    <col min="13581" max="13581" width="4.1640625" customWidth="1"/>
    <col min="13826" max="13826" width="3.6640625" customWidth="1"/>
    <col min="13827" max="13827" width="37.83203125" customWidth="1"/>
    <col min="13828" max="13828" width="10.33203125" customWidth="1"/>
    <col min="13829" max="13836" width="9.33203125" customWidth="1"/>
    <col min="13837" max="13837" width="4.1640625" customWidth="1"/>
    <col min="14082" max="14082" width="3.6640625" customWidth="1"/>
    <col min="14083" max="14083" width="37.83203125" customWidth="1"/>
    <col min="14084" max="14084" width="10.33203125" customWidth="1"/>
    <col min="14085" max="14092" width="9.33203125" customWidth="1"/>
    <col min="14093" max="14093" width="4.1640625" customWidth="1"/>
    <col min="14338" max="14338" width="3.6640625" customWidth="1"/>
    <col min="14339" max="14339" width="37.83203125" customWidth="1"/>
    <col min="14340" max="14340" width="10.33203125" customWidth="1"/>
    <col min="14341" max="14348" width="9.33203125" customWidth="1"/>
    <col min="14349" max="14349" width="4.1640625" customWidth="1"/>
    <col min="14594" max="14594" width="3.6640625" customWidth="1"/>
    <col min="14595" max="14595" width="37.83203125" customWidth="1"/>
    <col min="14596" max="14596" width="10.33203125" customWidth="1"/>
    <col min="14597" max="14604" width="9.33203125" customWidth="1"/>
    <col min="14605" max="14605" width="4.1640625" customWidth="1"/>
    <col min="14850" max="14850" width="3.6640625" customWidth="1"/>
    <col min="14851" max="14851" width="37.83203125" customWidth="1"/>
    <col min="14852" max="14852" width="10.33203125" customWidth="1"/>
    <col min="14853" max="14860" width="9.33203125" customWidth="1"/>
    <col min="14861" max="14861" width="4.1640625" customWidth="1"/>
    <col min="15106" max="15106" width="3.6640625" customWidth="1"/>
    <col min="15107" max="15107" width="37.83203125" customWidth="1"/>
    <col min="15108" max="15108" width="10.33203125" customWidth="1"/>
    <col min="15109" max="15116" width="9.33203125" customWidth="1"/>
    <col min="15117" max="15117" width="4.1640625" customWidth="1"/>
    <col min="15362" max="15362" width="3.6640625" customWidth="1"/>
    <col min="15363" max="15363" width="37.83203125" customWidth="1"/>
    <col min="15364" max="15364" width="10.33203125" customWidth="1"/>
    <col min="15365" max="15372" width="9.33203125" customWidth="1"/>
    <col min="15373" max="15373" width="4.1640625" customWidth="1"/>
    <col min="15618" max="15618" width="3.6640625" customWidth="1"/>
    <col min="15619" max="15619" width="37.83203125" customWidth="1"/>
    <col min="15620" max="15620" width="10.33203125" customWidth="1"/>
    <col min="15621" max="15628" width="9.33203125" customWidth="1"/>
    <col min="15629" max="15629" width="4.1640625" customWidth="1"/>
    <col min="15874" max="15874" width="3.6640625" customWidth="1"/>
    <col min="15875" max="15875" width="37.83203125" customWidth="1"/>
    <col min="15876" max="15876" width="10.33203125" customWidth="1"/>
    <col min="15877" max="15884" width="9.33203125" customWidth="1"/>
    <col min="15885" max="15885" width="4.1640625" customWidth="1"/>
    <col min="16130" max="16130" width="3.6640625" customWidth="1"/>
    <col min="16131" max="16131" width="37.83203125" customWidth="1"/>
    <col min="16132" max="16132" width="10.33203125" customWidth="1"/>
    <col min="16133" max="16140" width="9.33203125" customWidth="1"/>
    <col min="16141" max="16141" width="4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5"/>
      <c r="K2" s="5"/>
      <c r="L2" s="5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9"/>
      <c r="K3" s="9"/>
      <c r="L3" s="9"/>
      <c r="M3" s="10"/>
    </row>
    <row r="4" spans="2:23" x14ac:dyDescent="0.15">
      <c r="B4" s="7"/>
      <c r="C4" s="8"/>
      <c r="D4" s="11" t="s">
        <v>38</v>
      </c>
      <c r="E4" s="11"/>
      <c r="J4" s="9"/>
      <c r="K4" s="9"/>
      <c r="L4" s="9"/>
      <c r="M4" s="10"/>
    </row>
    <row r="5" spans="2:23" x14ac:dyDescent="0.15">
      <c r="B5" s="7"/>
      <c r="C5" s="8"/>
      <c r="D5" s="11" t="s">
        <v>1</v>
      </c>
      <c r="E5" s="11" t="s">
        <v>139</v>
      </c>
      <c r="J5" s="9"/>
      <c r="K5" s="9"/>
      <c r="L5" s="9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4"/>
      <c r="K6" s="14"/>
      <c r="L6" s="14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9"/>
      <c r="K7" s="9"/>
      <c r="L7" s="9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9">
        <v>2040</v>
      </c>
      <c r="K8" s="9">
        <v>2045</v>
      </c>
      <c r="L8" s="9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8"/>
      <c r="K9" s="18"/>
      <c r="L9" s="18"/>
      <c r="M9" s="19"/>
    </row>
    <row r="10" spans="2:23" x14ac:dyDescent="0.15">
      <c r="B10" s="7"/>
      <c r="C10" s="11" t="s">
        <v>39</v>
      </c>
      <c r="D10" s="20"/>
      <c r="E10" s="20">
        <v>20204</v>
      </c>
      <c r="F10" s="20">
        <v>22876.03</v>
      </c>
      <c r="G10" s="20">
        <v>25552.79</v>
      </c>
      <c r="H10" s="20">
        <v>29242.25</v>
      </c>
      <c r="I10" s="20">
        <v>32592.48</v>
      </c>
      <c r="J10" s="20">
        <v>35945.21</v>
      </c>
      <c r="K10" s="20">
        <v>38878.94</v>
      </c>
      <c r="L10" s="20">
        <v>41782.15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21" t="s">
        <v>40</v>
      </c>
      <c r="D11" s="22"/>
      <c r="E11" s="22">
        <v>8497.6200000000008</v>
      </c>
      <c r="F11" s="22">
        <v>9569.9599999999991</v>
      </c>
      <c r="G11" s="22">
        <v>10609.2</v>
      </c>
      <c r="H11" s="22">
        <v>11873.83</v>
      </c>
      <c r="I11" s="22">
        <v>12958.27</v>
      </c>
      <c r="J11" s="22">
        <v>14042.71</v>
      </c>
      <c r="K11" s="22">
        <v>14958.48</v>
      </c>
      <c r="L11" s="22">
        <v>15816.29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21" t="s">
        <v>41</v>
      </c>
      <c r="D12" s="22"/>
      <c r="E12" s="22">
        <v>417.54</v>
      </c>
      <c r="F12" s="22">
        <v>476.04</v>
      </c>
      <c r="G12" s="22">
        <v>551.27</v>
      </c>
      <c r="H12" s="22">
        <v>644.47</v>
      </c>
      <c r="I12" s="22">
        <v>752.44</v>
      </c>
      <c r="J12" s="22">
        <v>862.89</v>
      </c>
      <c r="K12" s="22">
        <v>995.14</v>
      </c>
      <c r="L12" s="22">
        <v>1152.58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21" t="s">
        <v>42</v>
      </c>
      <c r="D13" s="22"/>
      <c r="E13" s="22">
        <v>11288.84</v>
      </c>
      <c r="F13" s="22">
        <v>12830.03</v>
      </c>
      <c r="G13" s="22">
        <v>14392.32</v>
      </c>
      <c r="H13" s="22">
        <v>16723.95</v>
      </c>
      <c r="I13" s="22">
        <v>18881.77</v>
      </c>
      <c r="J13" s="22">
        <v>21039.599999999999</v>
      </c>
      <c r="K13" s="22">
        <v>22925.32</v>
      </c>
      <c r="L13" s="22">
        <v>24813.279999999999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11" t="s">
        <v>43</v>
      </c>
      <c r="D14" s="20"/>
      <c r="E14" s="20">
        <v>4084.38</v>
      </c>
      <c r="F14" s="20">
        <v>4400.99</v>
      </c>
      <c r="G14" s="20">
        <v>4782.0600000000004</v>
      </c>
      <c r="H14" s="20">
        <v>5380.38</v>
      </c>
      <c r="I14" s="20">
        <v>5953.91</v>
      </c>
      <c r="J14" s="20">
        <v>6527.34</v>
      </c>
      <c r="K14" s="20">
        <v>6962.84</v>
      </c>
      <c r="L14" s="20">
        <v>7389.85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21" t="s">
        <v>44</v>
      </c>
      <c r="D15" s="24"/>
      <c r="E15" s="24">
        <v>2098.7399999999998</v>
      </c>
      <c r="F15" s="24">
        <v>2164.46</v>
      </c>
      <c r="G15" s="24">
        <v>2292.4899999999998</v>
      </c>
      <c r="H15" s="24">
        <v>2478.5300000000002</v>
      </c>
      <c r="I15" s="24">
        <v>2677.74</v>
      </c>
      <c r="J15" s="24">
        <v>2886.72</v>
      </c>
      <c r="K15" s="24">
        <v>2986.76</v>
      </c>
      <c r="L15" s="24">
        <v>3071.35</v>
      </c>
      <c r="M15" s="10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21" t="s">
        <v>45</v>
      </c>
      <c r="D16" s="24"/>
      <c r="E16" s="24">
        <v>1985.64</v>
      </c>
      <c r="F16" s="24">
        <v>2234.85</v>
      </c>
      <c r="G16" s="24">
        <v>2486.12</v>
      </c>
      <c r="H16" s="24">
        <v>2898.35</v>
      </c>
      <c r="I16" s="24">
        <v>3272.48</v>
      </c>
      <c r="J16" s="24">
        <v>3636.82</v>
      </c>
      <c r="K16" s="24">
        <v>3972.13</v>
      </c>
      <c r="L16" s="24">
        <v>4314.63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21" t="s">
        <v>46</v>
      </c>
      <c r="D17" s="24"/>
      <c r="E17" s="24">
        <v>0</v>
      </c>
      <c r="F17" s="42">
        <v>1.68</v>
      </c>
      <c r="G17" s="24">
        <v>3.45</v>
      </c>
      <c r="H17" s="24">
        <v>3.49</v>
      </c>
      <c r="I17" s="24">
        <v>3.7</v>
      </c>
      <c r="J17" s="24">
        <v>3.8</v>
      </c>
      <c r="K17" s="24">
        <v>3.95</v>
      </c>
      <c r="L17" s="24">
        <v>3.86</v>
      </c>
      <c r="M17" s="10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21" t="s">
        <v>47</v>
      </c>
      <c r="D18" s="24"/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J19"/>
      <c r="K19"/>
      <c r="L19"/>
      <c r="M19" s="10"/>
    </row>
    <row r="20" spans="2:23" x14ac:dyDescent="0.15">
      <c r="B20" s="7"/>
      <c r="C20" s="11" t="s">
        <v>48</v>
      </c>
      <c r="D20" s="20"/>
      <c r="E20" s="20">
        <v>24288.38</v>
      </c>
      <c r="F20" s="20">
        <v>27277.02</v>
      </c>
      <c r="G20" s="20">
        <v>30334.85</v>
      </c>
      <c r="H20" s="20">
        <v>34622.620000000003</v>
      </c>
      <c r="I20" s="20">
        <v>38546.39</v>
      </c>
      <c r="J20" s="20">
        <v>42472.55</v>
      </c>
      <c r="K20" s="20">
        <v>45841.78</v>
      </c>
      <c r="L20" s="20">
        <v>49172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3" s="33" customFormat="1" x14ac:dyDescent="0.15">
      <c r="B21" s="29"/>
      <c r="C21" s="27"/>
      <c r="D21" s="30"/>
      <c r="E21" s="30"/>
      <c r="F21" s="30"/>
      <c r="G21" s="30"/>
      <c r="H21" s="30"/>
      <c r="I21" s="30"/>
      <c r="J21" s="30"/>
      <c r="K21" s="30"/>
      <c r="L21" s="30"/>
      <c r="M21" s="32"/>
    </row>
    <row r="22" spans="2:23" ht="14" thickBot="1" x14ac:dyDescent="0.2">
      <c r="B22" s="12"/>
      <c r="C22" s="13"/>
      <c r="D22" s="13"/>
      <c r="E22" s="13"/>
      <c r="F22" s="48"/>
      <c r="G22" s="48"/>
      <c r="H22" s="48"/>
      <c r="I22" s="48"/>
      <c r="J22" s="14"/>
      <c r="K22" s="48"/>
      <c r="L22" s="14"/>
      <c r="M22" s="15"/>
    </row>
    <row r="23" spans="2:23" x14ac:dyDescent="0.15">
      <c r="K23"/>
    </row>
    <row r="24" spans="2:23" x14ac:dyDescent="0.15">
      <c r="K24"/>
    </row>
    <row r="27" spans="2:23" x14ac:dyDescent="0.15">
      <c r="O27" s="52"/>
      <c r="P27" s="53"/>
      <c r="Q27" s="53"/>
      <c r="R27" s="53"/>
    </row>
    <row r="28" spans="2:23" x14ac:dyDescent="0.15">
      <c r="O28" s="52"/>
      <c r="P28" s="53"/>
      <c r="Q28" s="53"/>
      <c r="R28" s="53"/>
    </row>
    <row r="29" spans="2:23" x14ac:dyDescent="0.15">
      <c r="O29" s="54"/>
      <c r="P29" s="55"/>
      <c r="Q29" s="56"/>
      <c r="R29" s="55"/>
    </row>
    <row r="30" spans="2:23" x14ac:dyDescent="0.15">
      <c r="O30" s="54"/>
      <c r="P30" s="57"/>
      <c r="Q30" s="56"/>
      <c r="R30" s="58"/>
    </row>
    <row r="31" spans="2:23" x14ac:dyDescent="0.15">
      <c r="O31" s="54"/>
      <c r="P31" s="56"/>
      <c r="Q31" s="56"/>
      <c r="R31" s="58"/>
    </row>
    <row r="32" spans="2:23" x14ac:dyDescent="0.15">
      <c r="O32" s="54"/>
      <c r="P32" s="56"/>
      <c r="Q32" s="56"/>
      <c r="R32" s="58"/>
    </row>
    <row r="33" spans="13:18" x14ac:dyDescent="0.15">
      <c r="M33" s="25"/>
      <c r="N33" s="25"/>
      <c r="O33" s="54"/>
      <c r="P33" s="56"/>
      <c r="Q33" s="56"/>
      <c r="R33" s="55"/>
    </row>
    <row r="34" spans="13:18" x14ac:dyDescent="0.15">
      <c r="O34" s="56"/>
      <c r="P34" s="56"/>
      <c r="Q34" s="56"/>
      <c r="R34" s="58"/>
    </row>
    <row r="35" spans="13:18" x14ac:dyDescent="0.15">
      <c r="O35" s="54"/>
      <c r="P35" s="56"/>
      <c r="Q35" s="56"/>
      <c r="R35" s="55"/>
    </row>
    <row r="36" spans="13:18" x14ac:dyDescent="0.15">
      <c r="N36" s="25"/>
      <c r="O36" s="54"/>
      <c r="P36" s="57"/>
      <c r="Q36" s="56"/>
      <c r="R36" s="55"/>
    </row>
    <row r="45" spans="13:18" x14ac:dyDescent="0.15">
      <c r="O45" s="59"/>
    </row>
    <row r="56" spans="15:20" x14ac:dyDescent="0.15">
      <c r="O56" s="8"/>
    </row>
    <row r="60" spans="15:20" x14ac:dyDescent="0.15">
      <c r="O60" s="2"/>
      <c r="P60" s="2"/>
      <c r="Q60" s="2"/>
      <c r="R60" s="2"/>
    </row>
    <row r="61" spans="15:20" x14ac:dyDescent="0.15">
      <c r="O61" s="25"/>
      <c r="P61" s="25"/>
      <c r="Q61" s="25"/>
      <c r="R61" s="25"/>
      <c r="S61" s="2"/>
      <c r="T61" s="2"/>
    </row>
    <row r="62" spans="15:20" x14ac:dyDescent="0.15">
      <c r="O62" s="2"/>
      <c r="P62" s="2"/>
      <c r="Q62" s="2"/>
      <c r="R62" s="2"/>
      <c r="S62" s="2"/>
      <c r="T62" s="2"/>
    </row>
    <row r="63" spans="15:20" x14ac:dyDescent="0.15">
      <c r="O63" s="2"/>
      <c r="P63" s="2"/>
      <c r="Q63" s="2"/>
      <c r="R63" s="2"/>
      <c r="S63" s="2"/>
      <c r="T63" s="2"/>
    </row>
    <row r="64" spans="15:20" x14ac:dyDescent="0.15">
      <c r="O64" s="2"/>
      <c r="P64" s="2"/>
      <c r="Q64" s="2"/>
      <c r="R64" s="2"/>
      <c r="S64" s="2"/>
      <c r="T64" s="2"/>
    </row>
    <row r="65" spans="15:20" x14ac:dyDescent="0.15">
      <c r="O65" s="2"/>
      <c r="P65" s="2"/>
      <c r="Q65" s="2"/>
      <c r="R65" s="2"/>
      <c r="S65" s="2"/>
      <c r="T65" s="2"/>
    </row>
    <row r="66" spans="15:20" x14ac:dyDescent="0.15">
      <c r="O66" s="2"/>
      <c r="P66" s="2"/>
      <c r="Q66" s="2"/>
      <c r="R66" s="2"/>
      <c r="S66" s="2"/>
      <c r="T66" s="2"/>
    </row>
    <row r="67" spans="15:20" x14ac:dyDescent="0.15">
      <c r="O67" s="36"/>
      <c r="P67" s="36"/>
      <c r="Q67" s="36"/>
      <c r="R67" s="36"/>
      <c r="S67" s="36"/>
      <c r="T67" s="36"/>
    </row>
    <row r="68" spans="15:20" x14ac:dyDescent="0.15">
      <c r="O68" s="36"/>
      <c r="P68" s="36"/>
      <c r="Q68" s="36"/>
      <c r="R68" s="36"/>
      <c r="S68" s="36"/>
      <c r="T68" s="36"/>
    </row>
    <row r="69" spans="15:20" x14ac:dyDescent="0.15">
      <c r="O69" s="2"/>
      <c r="P69" s="2"/>
      <c r="Q69" s="2"/>
      <c r="R69" s="2"/>
      <c r="S69" s="2"/>
      <c r="T69" s="2"/>
    </row>
    <row r="70" spans="15:20" x14ac:dyDescent="0.15">
      <c r="O70" s="2"/>
      <c r="P70" s="2"/>
      <c r="Q70" s="2"/>
      <c r="R70" s="2"/>
      <c r="S70" s="2"/>
      <c r="T70" s="2"/>
    </row>
    <row r="71" spans="15:20" x14ac:dyDescent="0.15">
      <c r="O71" s="2"/>
      <c r="P71" s="2"/>
      <c r="Q71" s="2"/>
      <c r="R71" s="2"/>
      <c r="S71" s="2"/>
      <c r="T71" s="2"/>
    </row>
    <row r="72" spans="15:20" x14ac:dyDescent="0.15">
      <c r="O72" s="2"/>
      <c r="P72" s="2"/>
      <c r="Q72" s="2"/>
      <c r="R72" s="2"/>
      <c r="S72" s="2"/>
      <c r="T72" s="2"/>
    </row>
    <row r="73" spans="15:20" x14ac:dyDescent="0.15">
      <c r="O73" s="2"/>
      <c r="P73" s="2"/>
      <c r="Q73" s="2"/>
      <c r="R73" s="2"/>
      <c r="S73" s="2"/>
      <c r="T73" s="2"/>
    </row>
    <row r="83" spans="15:15" x14ac:dyDescent="0.15">
      <c r="O83" s="2"/>
    </row>
  </sheetData>
  <conditionalFormatting sqref="D11:D13 D15:D18 D21:L21">
    <cfRule type="cellIs" dxfId="166" priority="55" stopIfTrue="1" operator="lessThan">
      <formula>0</formula>
    </cfRule>
  </conditionalFormatting>
  <conditionalFormatting sqref="E11:E13 E15:E18">
    <cfRule type="cellIs" dxfId="165" priority="52" stopIfTrue="1" operator="lessThan">
      <formula>0</formula>
    </cfRule>
  </conditionalFormatting>
  <conditionalFormatting sqref="F11:F13 F15:F16 F18">
    <cfRule type="cellIs" dxfId="164" priority="49" stopIfTrue="1" operator="lessThan">
      <formula>0</formula>
    </cfRule>
  </conditionalFormatting>
  <conditionalFormatting sqref="G11:G13 G15:G18">
    <cfRule type="cellIs" dxfId="163" priority="46" stopIfTrue="1" operator="lessThan">
      <formula>0</formula>
    </cfRule>
  </conditionalFormatting>
  <conditionalFormatting sqref="E10">
    <cfRule type="cellIs" dxfId="162" priority="27" stopIfTrue="1" operator="lessThan">
      <formula>0</formula>
    </cfRule>
  </conditionalFormatting>
  <conditionalFormatting sqref="H11:H13 H15:H18">
    <cfRule type="cellIs" dxfId="161" priority="43" stopIfTrue="1" operator="lessThan">
      <formula>0</formula>
    </cfRule>
  </conditionalFormatting>
  <conditionalFormatting sqref="H10">
    <cfRule type="cellIs" dxfId="160" priority="24" stopIfTrue="1" operator="lessThan">
      <formula>0</formula>
    </cfRule>
  </conditionalFormatting>
  <conditionalFormatting sqref="I11:I13 I15:I18">
    <cfRule type="cellIs" dxfId="159" priority="40" stopIfTrue="1" operator="lessThan">
      <formula>0</formula>
    </cfRule>
  </conditionalFormatting>
  <conditionalFormatting sqref="K10">
    <cfRule type="cellIs" dxfId="158" priority="21" stopIfTrue="1" operator="lessThan">
      <formula>0</formula>
    </cfRule>
  </conditionalFormatting>
  <conditionalFormatting sqref="J11:J13 J15:J18">
    <cfRule type="cellIs" dxfId="157" priority="37" stopIfTrue="1" operator="lessThan">
      <formula>0</formula>
    </cfRule>
  </conditionalFormatting>
  <conditionalFormatting sqref="E14">
    <cfRule type="cellIs" dxfId="156" priority="18" stopIfTrue="1" operator="lessThan">
      <formula>0</formula>
    </cfRule>
  </conditionalFormatting>
  <conditionalFormatting sqref="F10">
    <cfRule type="cellIs" dxfId="155" priority="26" stopIfTrue="1" operator="lessThan">
      <formula>0</formula>
    </cfRule>
  </conditionalFormatting>
  <conditionalFormatting sqref="K11:K13 K15:K18">
    <cfRule type="cellIs" dxfId="154" priority="34" stopIfTrue="1" operator="lessThan">
      <formula>0</formula>
    </cfRule>
  </conditionalFormatting>
  <conditionalFormatting sqref="H14">
    <cfRule type="cellIs" dxfId="153" priority="15" stopIfTrue="1" operator="lessThan">
      <formula>0</formula>
    </cfRule>
  </conditionalFormatting>
  <conditionalFormatting sqref="I10">
    <cfRule type="cellIs" dxfId="152" priority="23" stopIfTrue="1" operator="lessThan">
      <formula>0</formula>
    </cfRule>
  </conditionalFormatting>
  <conditionalFormatting sqref="L11:L13 L15:L18">
    <cfRule type="cellIs" dxfId="151" priority="31" stopIfTrue="1" operator="lessThan">
      <formula>0</formula>
    </cfRule>
  </conditionalFormatting>
  <conditionalFormatting sqref="K14">
    <cfRule type="cellIs" dxfId="150" priority="12" stopIfTrue="1" operator="lessThan">
      <formula>0</formula>
    </cfRule>
  </conditionalFormatting>
  <conditionalFormatting sqref="L10">
    <cfRule type="cellIs" dxfId="149" priority="20" stopIfTrue="1" operator="lessThan">
      <formula>0</formula>
    </cfRule>
  </conditionalFormatting>
  <conditionalFormatting sqref="D10">
    <cfRule type="cellIs" dxfId="148" priority="28" stopIfTrue="1" operator="lessThan">
      <formula>0</formula>
    </cfRule>
  </conditionalFormatting>
  <conditionalFormatting sqref="G10">
    <cfRule type="cellIs" dxfId="147" priority="25" stopIfTrue="1" operator="lessThan">
      <formula>0</formula>
    </cfRule>
  </conditionalFormatting>
  <conditionalFormatting sqref="J10">
    <cfRule type="cellIs" dxfId="146" priority="22" stopIfTrue="1" operator="lessThan">
      <formula>0</formula>
    </cfRule>
  </conditionalFormatting>
  <conditionalFormatting sqref="D14">
    <cfRule type="cellIs" dxfId="145" priority="19" stopIfTrue="1" operator="lessThan">
      <formula>0</formula>
    </cfRule>
  </conditionalFormatting>
  <conditionalFormatting sqref="F14">
    <cfRule type="cellIs" dxfId="144" priority="17" stopIfTrue="1" operator="lessThan">
      <formula>0</formula>
    </cfRule>
  </conditionalFormatting>
  <conditionalFormatting sqref="G14">
    <cfRule type="cellIs" dxfId="143" priority="16" stopIfTrue="1" operator="lessThan">
      <formula>0</formula>
    </cfRule>
  </conditionalFormatting>
  <conditionalFormatting sqref="I14">
    <cfRule type="cellIs" dxfId="142" priority="14" stopIfTrue="1" operator="lessThan">
      <formula>0</formula>
    </cfRule>
  </conditionalFormatting>
  <conditionalFormatting sqref="J14">
    <cfRule type="cellIs" dxfId="141" priority="13" stopIfTrue="1" operator="lessThan">
      <formula>0</formula>
    </cfRule>
  </conditionalFormatting>
  <conditionalFormatting sqref="L14">
    <cfRule type="cellIs" dxfId="140" priority="11" stopIfTrue="1" operator="lessThan">
      <formula>0</formula>
    </cfRule>
  </conditionalFormatting>
  <conditionalFormatting sqref="D20">
    <cfRule type="cellIs" dxfId="139" priority="10" stopIfTrue="1" operator="lessThan">
      <formula>0</formula>
    </cfRule>
  </conditionalFormatting>
  <conditionalFormatting sqref="E20">
    <cfRule type="cellIs" dxfId="138" priority="9" stopIfTrue="1" operator="lessThan">
      <formula>0</formula>
    </cfRule>
  </conditionalFormatting>
  <conditionalFormatting sqref="F20">
    <cfRule type="cellIs" dxfId="137" priority="8" stopIfTrue="1" operator="lessThan">
      <formula>0</formula>
    </cfRule>
  </conditionalFormatting>
  <conditionalFormatting sqref="G20">
    <cfRule type="cellIs" dxfId="136" priority="7" stopIfTrue="1" operator="lessThan">
      <formula>0</formula>
    </cfRule>
  </conditionalFormatting>
  <conditionalFormatting sqref="H20">
    <cfRule type="cellIs" dxfId="135" priority="6" stopIfTrue="1" operator="lessThan">
      <formula>0</formula>
    </cfRule>
  </conditionalFormatting>
  <conditionalFormatting sqref="I20">
    <cfRule type="cellIs" dxfId="134" priority="5" stopIfTrue="1" operator="lessThan">
      <formula>0</formula>
    </cfRule>
  </conditionalFormatting>
  <conditionalFormatting sqref="J20">
    <cfRule type="cellIs" dxfId="133" priority="4" stopIfTrue="1" operator="lessThan">
      <formula>0</formula>
    </cfRule>
  </conditionalFormatting>
  <conditionalFormatting sqref="K20">
    <cfRule type="cellIs" dxfId="132" priority="3" stopIfTrue="1" operator="lessThan">
      <formula>0</formula>
    </cfRule>
  </conditionalFormatting>
  <conditionalFormatting sqref="L20">
    <cfRule type="cellIs" dxfId="131" priority="2" stopIfTrue="1" operator="lessThan">
      <formula>0</formula>
    </cfRule>
  </conditionalFormatting>
  <conditionalFormatting sqref="F17">
    <cfRule type="cellIs" dxfId="130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61" orientation="portrait" r:id="rId1"/>
  <headerFooter alignWithMargins="0">
    <oddHeader>&amp;C&amp;A&amp;R&amp;D; &amp;T</oddHeader>
  </headerFooter>
  <rowBreaks count="1" manualBreakCount="1">
    <brk id="3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9"/>
  <sheetViews>
    <sheetView showGridLines="0" zoomScale="80" zoomScaleNormal="80" zoomScaleSheetLayoutView="85" workbookViewId="0">
      <selection activeCell="G56" sqref="G56"/>
    </sheetView>
  </sheetViews>
  <sheetFormatPr baseColWidth="10" defaultRowHeight="13" x14ac:dyDescent="0.15"/>
  <cols>
    <col min="2" max="2" width="3.6640625" customWidth="1"/>
    <col min="3" max="3" width="44.6640625" bestFit="1" customWidth="1"/>
    <col min="4" max="4" width="10.33203125" customWidth="1"/>
    <col min="5" max="12" width="9.33203125" customWidth="1"/>
    <col min="13" max="13" width="4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23" x14ac:dyDescent="0.15">
      <c r="B4" s="7"/>
      <c r="C4" s="8"/>
      <c r="D4" s="11" t="s">
        <v>49</v>
      </c>
      <c r="F4" s="11"/>
      <c r="G4" s="11"/>
      <c r="H4" s="8"/>
      <c r="I4" s="8"/>
      <c r="J4" s="8"/>
      <c r="K4" s="8"/>
      <c r="L4" s="8"/>
      <c r="M4" s="10"/>
    </row>
    <row r="5" spans="2:23" x14ac:dyDescent="0.15">
      <c r="B5" s="7"/>
      <c r="C5" s="8"/>
      <c r="D5" s="11" t="s">
        <v>1</v>
      </c>
      <c r="E5" s="11" t="s">
        <v>139</v>
      </c>
      <c r="H5" s="8"/>
      <c r="I5" s="8"/>
      <c r="J5" s="8"/>
      <c r="K5" s="8"/>
      <c r="L5" s="8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</row>
    <row r="10" spans="2:23" x14ac:dyDescent="0.15">
      <c r="B10" s="7"/>
      <c r="C10" s="8"/>
      <c r="D10" s="24"/>
      <c r="E10" s="24"/>
      <c r="F10" s="24"/>
      <c r="G10" s="24"/>
      <c r="H10" s="24"/>
      <c r="I10" s="24"/>
      <c r="J10" s="22"/>
      <c r="K10" s="24"/>
      <c r="L10" s="22"/>
      <c r="M10" s="60"/>
      <c r="O10" s="2"/>
      <c r="P10" s="2"/>
    </row>
    <row r="11" spans="2:23" x14ac:dyDescent="0.15">
      <c r="B11" s="7"/>
      <c r="C11" s="11" t="s">
        <v>27</v>
      </c>
      <c r="D11" s="20"/>
      <c r="E11" s="20">
        <v>6400.15</v>
      </c>
      <c r="F11" s="20">
        <v>7459.17</v>
      </c>
      <c r="G11" s="20">
        <v>8501.44</v>
      </c>
      <c r="H11" s="20">
        <v>9625.17</v>
      </c>
      <c r="I11" s="20">
        <v>10608.69</v>
      </c>
      <c r="J11" s="20">
        <v>11595.2</v>
      </c>
      <c r="K11" s="20">
        <v>12493.89</v>
      </c>
      <c r="L11" s="20">
        <v>13410.46</v>
      </c>
      <c r="M11" s="6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8" t="s">
        <v>28</v>
      </c>
      <c r="D12" s="24"/>
      <c r="E12" s="24">
        <v>4037.92</v>
      </c>
      <c r="F12" s="24">
        <v>4376.99</v>
      </c>
      <c r="G12" s="24">
        <v>4764.8100000000004</v>
      </c>
      <c r="H12" s="24">
        <v>5251.57</v>
      </c>
      <c r="I12" s="24">
        <v>5717.21</v>
      </c>
      <c r="J12" s="24">
        <v>6183.24</v>
      </c>
      <c r="K12" s="24">
        <v>6452.7</v>
      </c>
      <c r="L12" s="24">
        <v>6649.98</v>
      </c>
      <c r="M12" s="6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21" t="s">
        <v>17</v>
      </c>
      <c r="D13" s="24"/>
      <c r="E13" s="24">
        <v>1589.93</v>
      </c>
      <c r="F13" s="24">
        <v>1778.04</v>
      </c>
      <c r="G13" s="24">
        <v>1954.43</v>
      </c>
      <c r="H13" s="24">
        <v>2188.6999999999998</v>
      </c>
      <c r="I13" s="24">
        <v>2394.15</v>
      </c>
      <c r="J13" s="24">
        <v>2594.16</v>
      </c>
      <c r="K13" s="24">
        <v>2669.29</v>
      </c>
      <c r="L13" s="24">
        <v>2682.78</v>
      </c>
      <c r="M13" s="6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8" t="s">
        <v>18</v>
      </c>
      <c r="D14" s="24"/>
      <c r="E14" s="24">
        <v>359.21</v>
      </c>
      <c r="F14" s="24">
        <v>356.79</v>
      </c>
      <c r="G14" s="24">
        <v>343</v>
      </c>
      <c r="H14" s="24">
        <v>345.4</v>
      </c>
      <c r="I14" s="24">
        <v>351.43</v>
      </c>
      <c r="J14" s="24">
        <v>363.29</v>
      </c>
      <c r="K14" s="24">
        <v>371.42</v>
      </c>
      <c r="L14" s="24">
        <v>370.29</v>
      </c>
      <c r="M14" s="6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37" t="s">
        <v>50</v>
      </c>
      <c r="D15" s="24"/>
      <c r="E15" s="24">
        <v>1632.49</v>
      </c>
      <c r="F15" s="24">
        <v>1859.94</v>
      </c>
      <c r="G15" s="24">
        <v>2130.34</v>
      </c>
      <c r="H15" s="24">
        <v>2424.39</v>
      </c>
      <c r="I15" s="24">
        <v>2704.24</v>
      </c>
      <c r="J15" s="24">
        <v>2984.09</v>
      </c>
      <c r="K15" s="24">
        <v>3191.14</v>
      </c>
      <c r="L15" s="24">
        <v>3397.15</v>
      </c>
      <c r="M15" s="60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8" t="s">
        <v>20</v>
      </c>
      <c r="D16" s="24"/>
      <c r="E16" s="24">
        <v>400.85</v>
      </c>
      <c r="F16" s="24">
        <v>325.44</v>
      </c>
      <c r="G16" s="24">
        <v>278.27999999999997</v>
      </c>
      <c r="H16" s="24">
        <v>232.28</v>
      </c>
      <c r="I16" s="24">
        <v>204.94</v>
      </c>
      <c r="J16" s="24">
        <v>178.14</v>
      </c>
      <c r="K16" s="24">
        <v>154.97</v>
      </c>
      <c r="L16" s="24">
        <v>133.41</v>
      </c>
      <c r="M16" s="60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8" t="s">
        <v>29</v>
      </c>
      <c r="D17" s="24"/>
      <c r="E17" s="24">
        <v>55.44</v>
      </c>
      <c r="F17" s="24">
        <v>56.78</v>
      </c>
      <c r="G17" s="24">
        <v>58.76</v>
      </c>
      <c r="H17" s="24">
        <v>60.8</v>
      </c>
      <c r="I17" s="24">
        <v>62.45</v>
      </c>
      <c r="J17" s="24">
        <v>63.56</v>
      </c>
      <c r="K17" s="24">
        <v>65.89</v>
      </c>
      <c r="L17" s="24">
        <v>66.349999999999994</v>
      </c>
      <c r="M17" s="60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8" t="s">
        <v>8</v>
      </c>
      <c r="D18" s="24"/>
      <c r="E18" s="24">
        <v>391.21</v>
      </c>
      <c r="F18" s="24">
        <v>433.42</v>
      </c>
      <c r="G18" s="24">
        <v>451.51</v>
      </c>
      <c r="H18" s="24">
        <v>471.66</v>
      </c>
      <c r="I18" s="24">
        <v>492.19</v>
      </c>
      <c r="J18" s="24">
        <v>512.72</v>
      </c>
      <c r="K18" s="24">
        <v>538.33000000000004</v>
      </c>
      <c r="L18" s="24">
        <v>565.29999999999995</v>
      </c>
      <c r="M18" s="6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37" t="s">
        <v>51</v>
      </c>
      <c r="D19" s="24"/>
      <c r="E19" s="24">
        <v>0</v>
      </c>
      <c r="F19" s="24">
        <v>0.09</v>
      </c>
      <c r="G19" s="24">
        <v>0.11</v>
      </c>
      <c r="H19" s="24">
        <v>0.12</v>
      </c>
      <c r="I19" s="24">
        <v>0.13</v>
      </c>
      <c r="J19" s="24">
        <v>0.15</v>
      </c>
      <c r="K19" s="24">
        <v>0.16</v>
      </c>
      <c r="L19" s="24">
        <v>0.16</v>
      </c>
      <c r="M19" s="60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8" t="s">
        <v>52</v>
      </c>
      <c r="D20" s="24"/>
      <c r="E20" s="24">
        <v>1971.02</v>
      </c>
      <c r="F20" s="24">
        <v>2648.66</v>
      </c>
      <c r="G20" s="24">
        <v>3285.01</v>
      </c>
      <c r="H20" s="24">
        <v>3901.82</v>
      </c>
      <c r="I20" s="24">
        <v>4399.16</v>
      </c>
      <c r="J20" s="24">
        <v>4899.09</v>
      </c>
      <c r="K20" s="24">
        <v>5502.7</v>
      </c>
      <c r="L20" s="24">
        <v>6195.03</v>
      </c>
      <c r="M20" s="60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9" t="s">
        <v>32</v>
      </c>
      <c r="D21" s="24"/>
      <c r="E21" s="24">
        <v>1201.8399999999999</v>
      </c>
      <c r="F21" s="24">
        <v>1311.19</v>
      </c>
      <c r="G21" s="24">
        <v>1420.2</v>
      </c>
      <c r="H21" s="24">
        <v>1557.75</v>
      </c>
      <c r="I21" s="24">
        <v>1657.41</v>
      </c>
      <c r="J21" s="24">
        <v>1757.06</v>
      </c>
      <c r="K21" s="24">
        <v>1853.27</v>
      </c>
      <c r="L21" s="24">
        <v>1950.82</v>
      </c>
      <c r="M21" s="60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7"/>
      <c r="C22" s="9" t="s">
        <v>33</v>
      </c>
      <c r="D22" s="24"/>
      <c r="E22" s="24">
        <v>413.26</v>
      </c>
      <c r="F22" s="24">
        <v>656.01</v>
      </c>
      <c r="G22" s="24">
        <v>879.55</v>
      </c>
      <c r="H22" s="24">
        <v>1069.3599999999999</v>
      </c>
      <c r="I22" s="24">
        <v>1231.1199999999999</v>
      </c>
      <c r="J22" s="24">
        <v>1395.48</v>
      </c>
      <c r="K22" s="24">
        <v>1586.73</v>
      </c>
      <c r="L22" s="24">
        <v>1789.59</v>
      </c>
      <c r="M22" s="60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111" t="s">
        <v>149</v>
      </c>
      <c r="D23" s="24"/>
      <c r="E23" s="24">
        <v>9.6300000000000008</v>
      </c>
      <c r="F23" s="24">
        <v>18.739999999999998</v>
      </c>
      <c r="G23" s="24">
        <v>31.29</v>
      </c>
      <c r="H23" s="24">
        <v>48.75</v>
      </c>
      <c r="I23" s="24">
        <v>67</v>
      </c>
      <c r="J23" s="24">
        <v>86.27</v>
      </c>
      <c r="K23" s="24">
        <v>105.64</v>
      </c>
      <c r="L23" s="24">
        <v>124.89</v>
      </c>
      <c r="M23" s="60"/>
      <c r="O23" s="25"/>
      <c r="P23" s="25"/>
      <c r="Q23" s="25"/>
      <c r="R23" s="25"/>
      <c r="S23" s="25"/>
      <c r="T23" s="25"/>
      <c r="U23" s="25"/>
      <c r="V23" s="25"/>
      <c r="W23" s="25"/>
    </row>
    <row r="24" spans="2:23" x14ac:dyDescent="0.15">
      <c r="B24" s="7"/>
      <c r="C24" s="9" t="s">
        <v>34</v>
      </c>
      <c r="D24" s="24"/>
      <c r="E24" s="24">
        <v>225.26</v>
      </c>
      <c r="F24" s="24">
        <v>514.9</v>
      </c>
      <c r="G24" s="24">
        <v>785.4</v>
      </c>
      <c r="H24" s="24">
        <v>1030.73</v>
      </c>
      <c r="I24" s="24">
        <v>1226.48</v>
      </c>
      <c r="J24" s="24">
        <v>1422.23</v>
      </c>
      <c r="K24" s="24">
        <v>1690.31</v>
      </c>
      <c r="L24" s="24">
        <v>2017.24</v>
      </c>
      <c r="M24" s="60"/>
      <c r="O24" s="25"/>
      <c r="P24" s="25"/>
      <c r="Q24" s="25"/>
      <c r="R24" s="25"/>
      <c r="S24" s="25"/>
      <c r="T24" s="25"/>
      <c r="U24" s="25"/>
      <c r="V24" s="25"/>
      <c r="W24" s="25"/>
    </row>
    <row r="25" spans="2:23" x14ac:dyDescent="0.15">
      <c r="B25" s="7"/>
      <c r="C25" s="41" t="s">
        <v>21</v>
      </c>
      <c r="D25" s="24"/>
      <c r="E25" s="24">
        <v>112.42</v>
      </c>
      <c r="F25" s="24">
        <v>140.94999999999999</v>
      </c>
      <c r="G25" s="24">
        <v>165.47</v>
      </c>
      <c r="H25" s="24">
        <v>195.16</v>
      </c>
      <c r="I25" s="24">
        <v>215.13</v>
      </c>
      <c r="J25" s="24">
        <v>235.1</v>
      </c>
      <c r="K25" s="24">
        <v>259.56</v>
      </c>
      <c r="L25" s="24">
        <v>289.85000000000002</v>
      </c>
      <c r="M25" s="60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9" t="s">
        <v>22</v>
      </c>
      <c r="D26" s="24"/>
      <c r="E26" s="24">
        <v>13.51</v>
      </c>
      <c r="F26" s="24">
        <v>16.04</v>
      </c>
      <c r="G26" s="24">
        <v>19.7</v>
      </c>
      <c r="H26" s="24">
        <v>26.42</v>
      </c>
      <c r="I26" s="24">
        <v>33.65</v>
      </c>
      <c r="J26" s="24">
        <v>40.869999999999997</v>
      </c>
      <c r="K26" s="24">
        <v>49.94</v>
      </c>
      <c r="L26" s="24">
        <v>61.91</v>
      </c>
      <c r="M26" s="60"/>
      <c r="O26" s="25"/>
      <c r="P26" s="25"/>
      <c r="Q26" s="25"/>
      <c r="R26" s="25"/>
      <c r="S26" s="25"/>
      <c r="T26" s="25"/>
      <c r="U26" s="25"/>
      <c r="V26" s="25"/>
      <c r="W26" s="25"/>
    </row>
    <row r="27" spans="2:23" x14ac:dyDescent="0.15">
      <c r="B27" s="7"/>
      <c r="C27" s="35" t="s">
        <v>35</v>
      </c>
      <c r="D27" s="24"/>
      <c r="E27" s="24">
        <v>4.24</v>
      </c>
      <c r="F27" s="24">
        <v>8.68</v>
      </c>
      <c r="G27" s="24">
        <v>13.2</v>
      </c>
      <c r="H27" s="24">
        <v>19.59</v>
      </c>
      <c r="I27" s="24">
        <v>29.26</v>
      </c>
      <c r="J27" s="24">
        <v>38.94</v>
      </c>
      <c r="K27" s="24">
        <v>48.02</v>
      </c>
      <c r="L27" s="24">
        <v>64.12</v>
      </c>
      <c r="M27" s="60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41" t="s">
        <v>36</v>
      </c>
      <c r="D28" s="24"/>
      <c r="E28" s="24">
        <v>0.49</v>
      </c>
      <c r="F28" s="24">
        <v>0.88</v>
      </c>
      <c r="G28" s="24">
        <v>1.49</v>
      </c>
      <c r="H28" s="24">
        <v>2.81</v>
      </c>
      <c r="I28" s="24">
        <v>6.11</v>
      </c>
      <c r="J28" s="24">
        <v>9.41</v>
      </c>
      <c r="K28" s="24">
        <v>14.87</v>
      </c>
      <c r="L28" s="24">
        <v>21.51</v>
      </c>
      <c r="M28" s="60"/>
      <c r="O28" s="25"/>
      <c r="P28" s="25"/>
      <c r="Q28" s="25"/>
      <c r="R28" s="25"/>
      <c r="S28" s="25"/>
      <c r="T28" s="25"/>
      <c r="U28" s="25"/>
      <c r="V28" s="25"/>
      <c r="W28" s="25"/>
    </row>
    <row r="29" spans="2:23" x14ac:dyDescent="0.15">
      <c r="B29" s="7"/>
      <c r="C29" s="8"/>
      <c r="D29" s="24"/>
      <c r="E29" s="24"/>
      <c r="F29" s="24"/>
      <c r="G29" s="24"/>
      <c r="H29" s="24"/>
      <c r="I29" s="24"/>
      <c r="J29" s="24"/>
      <c r="K29" s="24"/>
      <c r="L29" s="24"/>
      <c r="M29" s="60"/>
      <c r="O29" s="2"/>
      <c r="P29" s="2"/>
    </row>
    <row r="30" spans="2:23" x14ac:dyDescent="0.15">
      <c r="B30" s="7"/>
      <c r="C30" s="8" t="s">
        <v>148</v>
      </c>
      <c r="D30" s="24"/>
      <c r="E30" s="24">
        <v>639.01</v>
      </c>
      <c r="F30" s="24">
        <v>1171.8</v>
      </c>
      <c r="G30" s="24">
        <v>1666.44</v>
      </c>
      <c r="H30" s="24">
        <v>2102.89</v>
      </c>
      <c r="I30" s="24">
        <v>2463.6999999999998</v>
      </c>
      <c r="J30" s="24">
        <v>2827.11</v>
      </c>
      <c r="K30" s="24">
        <v>3291.9</v>
      </c>
      <c r="L30" s="24">
        <v>3828.34</v>
      </c>
      <c r="M30" s="60"/>
      <c r="O30" s="25"/>
      <c r="P30" s="25"/>
      <c r="Q30" s="25"/>
      <c r="R30" s="25"/>
      <c r="S30" s="25"/>
      <c r="T30" s="25"/>
      <c r="U30" s="25"/>
      <c r="V30" s="25"/>
      <c r="W30" s="25"/>
    </row>
    <row r="31" spans="2:23" x14ac:dyDescent="0.15">
      <c r="B31" s="7"/>
      <c r="C31" s="8" t="s">
        <v>147</v>
      </c>
      <c r="D31" s="44"/>
      <c r="E31" s="44">
        <v>0.1</v>
      </c>
      <c r="F31" s="44">
        <v>0.157</v>
      </c>
      <c r="G31" s="44">
        <v>0.19600000000000001</v>
      </c>
      <c r="H31" s="44">
        <v>0.218</v>
      </c>
      <c r="I31" s="44">
        <v>0.23200000000000001</v>
      </c>
      <c r="J31" s="44">
        <v>0.24399999999999999</v>
      </c>
      <c r="K31" s="44">
        <v>0.26300000000000001</v>
      </c>
      <c r="L31" s="44">
        <v>0.28499999999999998</v>
      </c>
      <c r="M31" s="10"/>
      <c r="O31" s="25"/>
      <c r="P31" s="25"/>
      <c r="Q31" s="25"/>
      <c r="R31" s="25"/>
      <c r="S31" s="25"/>
      <c r="T31" s="25"/>
      <c r="U31" s="25"/>
      <c r="V31" s="25"/>
      <c r="W31" s="25"/>
    </row>
    <row r="32" spans="2:23" x14ac:dyDescent="0.15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10"/>
      <c r="O32" s="2"/>
      <c r="P32" s="2"/>
    </row>
    <row r="33" spans="2:23" x14ac:dyDescent="0.15">
      <c r="B33" s="7"/>
      <c r="C33" s="11" t="s">
        <v>72</v>
      </c>
      <c r="D33" s="47"/>
      <c r="E33" s="47">
        <v>0.308</v>
      </c>
      <c r="F33" s="47">
        <v>0.35499999999999998</v>
      </c>
      <c r="G33" s="47">
        <v>0.38600000000000001</v>
      </c>
      <c r="H33" s="47">
        <v>0.40500000000000003</v>
      </c>
      <c r="I33" s="47">
        <v>0.41499999999999998</v>
      </c>
      <c r="J33" s="47">
        <v>0.42299999999999999</v>
      </c>
      <c r="K33" s="47">
        <v>0.44</v>
      </c>
      <c r="L33" s="47">
        <v>0.46200000000000002</v>
      </c>
      <c r="M33" s="10"/>
      <c r="O33" s="25"/>
      <c r="P33" s="25"/>
      <c r="Q33" s="25"/>
      <c r="R33" s="25"/>
      <c r="S33" s="25"/>
      <c r="T33" s="25"/>
      <c r="U33" s="25"/>
      <c r="V33" s="25"/>
      <c r="W33" s="25"/>
    </row>
    <row r="34" spans="2:23" x14ac:dyDescent="0.15">
      <c r="B34" s="7"/>
      <c r="C34" s="11"/>
      <c r="D34" s="47"/>
      <c r="E34" s="47"/>
      <c r="F34" s="47"/>
      <c r="G34" s="47"/>
      <c r="H34" s="47"/>
      <c r="I34" s="47"/>
      <c r="J34" s="47"/>
      <c r="K34" s="47"/>
      <c r="L34" s="47"/>
      <c r="M34" s="10"/>
    </row>
    <row r="35" spans="2:23" ht="14" thickBot="1" x14ac:dyDescent="0.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5"/>
    </row>
    <row r="39" spans="2:23" x14ac:dyDescent="0.15">
      <c r="D39" s="36"/>
      <c r="E39" s="36"/>
      <c r="F39" s="36"/>
      <c r="G39" s="36"/>
      <c r="H39" s="36"/>
      <c r="I39" s="36"/>
      <c r="J39" s="36"/>
      <c r="K39" s="36"/>
      <c r="L39" s="36"/>
      <c r="M39" s="36"/>
    </row>
  </sheetData>
  <conditionalFormatting sqref="D10:L10 D13:L32">
    <cfRule type="cellIs" dxfId="129" priority="4" stopIfTrue="1" operator="lessThan">
      <formula>0</formula>
    </cfRule>
  </conditionalFormatting>
  <conditionalFormatting sqref="D11:L11">
    <cfRule type="cellIs" dxfId="128" priority="3" stopIfTrue="1" operator="lessThan">
      <formula>0</formula>
    </cfRule>
  </conditionalFormatting>
  <conditionalFormatting sqref="D12:L12">
    <cfRule type="cellIs" dxfId="127" priority="2" stopIfTrue="1" operator="lessThan">
      <formula>0</formula>
    </cfRule>
  </conditionalFormatting>
  <conditionalFormatting sqref="D33:L33">
    <cfRule type="cellIs" dxfId="126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56" orientation="portrait" r:id="rId1"/>
  <headerFooter alignWithMargins="0">
    <oddHeader>&amp;C&amp;A&amp;R&amp;D; &amp;T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57"/>
  <sheetViews>
    <sheetView showGridLines="0" zoomScale="80" zoomScaleNormal="80" zoomScaleSheetLayoutView="85" workbookViewId="0">
      <selection activeCell="C15" sqref="C15"/>
    </sheetView>
  </sheetViews>
  <sheetFormatPr baseColWidth="10" defaultRowHeight="13" x14ac:dyDescent="0.15"/>
  <cols>
    <col min="2" max="2" width="3.6640625" customWidth="1"/>
    <col min="3" max="3" width="41.1640625" customWidth="1"/>
    <col min="4" max="4" width="10.33203125" customWidth="1"/>
    <col min="5" max="9" width="9.33203125" customWidth="1"/>
    <col min="10" max="12" width="9.33203125" style="1" customWidth="1"/>
    <col min="13" max="13" width="4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5"/>
      <c r="K2" s="5"/>
      <c r="L2" s="5"/>
      <c r="M2" s="6"/>
    </row>
    <row r="3" spans="2:23" x14ac:dyDescent="0.15">
      <c r="B3" s="7"/>
      <c r="C3" s="8"/>
      <c r="D3" s="11"/>
      <c r="E3" s="11"/>
      <c r="F3" s="8"/>
      <c r="G3" s="8"/>
      <c r="H3" s="8"/>
      <c r="I3" s="8"/>
      <c r="J3" s="9"/>
      <c r="K3" s="9"/>
      <c r="L3" s="9"/>
      <c r="M3" s="10"/>
    </row>
    <row r="4" spans="2:23" x14ac:dyDescent="0.15">
      <c r="B4" s="7"/>
      <c r="C4" s="8"/>
      <c r="D4" s="11" t="s">
        <v>135</v>
      </c>
      <c r="E4" s="11"/>
      <c r="F4" s="8"/>
      <c r="G4" s="8"/>
      <c r="H4" s="8"/>
      <c r="I4" s="8"/>
      <c r="J4" s="9"/>
      <c r="K4" s="9"/>
      <c r="L4" s="9"/>
      <c r="M4" s="10"/>
    </row>
    <row r="5" spans="2:23" x14ac:dyDescent="0.15">
      <c r="B5" s="7"/>
      <c r="C5" s="8"/>
      <c r="D5" s="11" t="s">
        <v>1</v>
      </c>
      <c r="E5" s="11" t="s">
        <v>139</v>
      </c>
      <c r="F5" s="8"/>
      <c r="G5" s="8"/>
      <c r="H5" s="8"/>
      <c r="I5" s="8"/>
      <c r="J5" s="9"/>
      <c r="K5" s="9"/>
      <c r="L5" s="9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4"/>
      <c r="K6" s="14"/>
      <c r="L6" s="14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9"/>
      <c r="K7" s="9"/>
      <c r="L7" s="9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9">
        <v>2040</v>
      </c>
      <c r="K8" s="9">
        <v>2045</v>
      </c>
      <c r="L8" s="9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8"/>
      <c r="K9" s="18"/>
      <c r="L9" s="18"/>
      <c r="M9" s="19"/>
    </row>
    <row r="10" spans="2:23" x14ac:dyDescent="0.15">
      <c r="B10" s="7"/>
      <c r="C10" s="11" t="s">
        <v>53</v>
      </c>
      <c r="D10" s="20"/>
      <c r="E10" s="20">
        <v>7632.45</v>
      </c>
      <c r="F10" s="20">
        <v>8766.23</v>
      </c>
      <c r="G10" s="20">
        <v>9275.48</v>
      </c>
      <c r="H10" s="20">
        <v>9484.4</v>
      </c>
      <c r="I10" s="20">
        <v>9800.6200000000008</v>
      </c>
      <c r="J10" s="20">
        <v>10095.719999999999</v>
      </c>
      <c r="K10" s="20">
        <v>10302.93</v>
      </c>
      <c r="L10" s="20">
        <v>10367.459999999999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8" t="s">
        <v>54</v>
      </c>
      <c r="D11" s="22"/>
      <c r="E11" s="22">
        <v>7347.69</v>
      </c>
      <c r="F11" s="22">
        <v>8438.4699999999993</v>
      </c>
      <c r="G11" s="22">
        <v>8939.7000000000007</v>
      </c>
      <c r="H11" s="22">
        <v>9139.64</v>
      </c>
      <c r="I11" s="22">
        <v>9429.01</v>
      </c>
      <c r="J11" s="22">
        <v>9704.8700000000008</v>
      </c>
      <c r="K11" s="22">
        <v>9906.5300000000007</v>
      </c>
      <c r="L11" s="22">
        <v>10013.09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8" t="s">
        <v>55</v>
      </c>
      <c r="D12" s="24"/>
      <c r="E12" s="24">
        <v>256.45999999999998</v>
      </c>
      <c r="F12" s="24">
        <v>291.82</v>
      </c>
      <c r="G12" s="24">
        <v>297.43</v>
      </c>
      <c r="H12" s="24">
        <v>304.64</v>
      </c>
      <c r="I12" s="24">
        <v>327.25</v>
      </c>
      <c r="J12" s="24">
        <v>344.8</v>
      </c>
      <c r="K12" s="24">
        <v>353.15</v>
      </c>
      <c r="L12" s="24">
        <v>329.4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8" t="s">
        <v>56</v>
      </c>
      <c r="D13" s="24"/>
      <c r="E13" s="24">
        <v>0.93</v>
      </c>
      <c r="F13" s="24">
        <v>1.39</v>
      </c>
      <c r="G13" s="24">
        <v>1.83</v>
      </c>
      <c r="H13" s="24">
        <v>2.4</v>
      </c>
      <c r="I13" s="24">
        <v>3.39</v>
      </c>
      <c r="J13" s="24">
        <v>4.5199999999999996</v>
      </c>
      <c r="K13" s="24">
        <v>5.41</v>
      </c>
      <c r="L13" s="24">
        <v>3.63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9" t="s">
        <v>13</v>
      </c>
      <c r="D14" s="24"/>
      <c r="E14" s="24">
        <v>27.38</v>
      </c>
      <c r="F14" s="24">
        <v>34.549999999999997</v>
      </c>
      <c r="G14" s="24">
        <v>36.520000000000003</v>
      </c>
      <c r="H14" s="24">
        <v>37.72</v>
      </c>
      <c r="I14" s="24">
        <v>40.97</v>
      </c>
      <c r="J14" s="24">
        <v>41.53</v>
      </c>
      <c r="K14" s="24">
        <v>37.840000000000003</v>
      </c>
      <c r="L14" s="24">
        <v>21.34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8"/>
      <c r="D15" s="24"/>
      <c r="E15" s="24"/>
      <c r="F15" s="24"/>
      <c r="G15" s="24"/>
      <c r="H15" s="24"/>
      <c r="I15" s="24"/>
      <c r="J15" s="24"/>
      <c r="K15" s="24"/>
      <c r="L15" s="24"/>
      <c r="M15" s="10"/>
      <c r="O15" s="2"/>
    </row>
    <row r="16" spans="2:23" ht="15" x14ac:dyDescent="0.15">
      <c r="B16" s="7"/>
      <c r="C16" s="11" t="s">
        <v>57</v>
      </c>
      <c r="D16" s="20"/>
      <c r="E16" s="20">
        <v>9911.2199999999993</v>
      </c>
      <c r="F16" s="20">
        <v>10872.22</v>
      </c>
      <c r="G16" s="20">
        <v>11675.49</v>
      </c>
      <c r="H16" s="20">
        <v>12639.91</v>
      </c>
      <c r="I16" s="20">
        <v>13761.08</v>
      </c>
      <c r="J16" s="20">
        <v>15016.2</v>
      </c>
      <c r="K16" s="20">
        <v>16456.3</v>
      </c>
      <c r="L16" s="20">
        <v>18383.37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37" t="s">
        <v>54</v>
      </c>
      <c r="D17" s="24"/>
      <c r="E17" s="24">
        <v>8936.31</v>
      </c>
      <c r="F17" s="24">
        <v>9778.84</v>
      </c>
      <c r="G17" s="24">
        <v>10440.39</v>
      </c>
      <c r="H17" s="24">
        <v>11225.15</v>
      </c>
      <c r="I17" s="24">
        <v>12162.43</v>
      </c>
      <c r="J17" s="24">
        <v>13216.37</v>
      </c>
      <c r="K17" s="24">
        <v>14432.22</v>
      </c>
      <c r="L17" s="24">
        <v>16011.08</v>
      </c>
      <c r="M17" s="10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37" t="s">
        <v>55</v>
      </c>
      <c r="D18" s="24"/>
      <c r="E18" s="24">
        <v>967.39</v>
      </c>
      <c r="F18" s="24">
        <v>1077.9100000000001</v>
      </c>
      <c r="G18" s="24">
        <v>1210.78</v>
      </c>
      <c r="H18" s="24">
        <v>1378.56</v>
      </c>
      <c r="I18" s="24">
        <v>1545.61</v>
      </c>
      <c r="J18" s="24">
        <v>1721.17</v>
      </c>
      <c r="K18" s="24">
        <v>1901.89</v>
      </c>
      <c r="L18" s="24">
        <v>2160.23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37" t="s">
        <v>13</v>
      </c>
      <c r="D19" s="24"/>
      <c r="E19" s="24">
        <v>7.51</v>
      </c>
      <c r="F19" s="24">
        <v>13.38</v>
      </c>
      <c r="G19" s="24">
        <v>21.92</v>
      </c>
      <c r="H19" s="24">
        <v>33.51</v>
      </c>
      <c r="I19" s="24">
        <v>50.04</v>
      </c>
      <c r="J19" s="24">
        <v>75.349999999999994</v>
      </c>
      <c r="K19" s="24">
        <v>118.59</v>
      </c>
      <c r="L19" s="24">
        <v>208.46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37" t="s">
        <v>30</v>
      </c>
      <c r="D20" s="24"/>
      <c r="E20" s="24">
        <v>0</v>
      </c>
      <c r="F20" s="24">
        <v>2.1</v>
      </c>
      <c r="G20" s="24">
        <v>2.4</v>
      </c>
      <c r="H20" s="24">
        <v>2.7</v>
      </c>
      <c r="I20" s="24">
        <v>3</v>
      </c>
      <c r="J20" s="24">
        <v>3.3</v>
      </c>
      <c r="K20" s="24">
        <v>3.6</v>
      </c>
      <c r="L20" s="24">
        <v>3.6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37"/>
      <c r="D21" s="24"/>
      <c r="E21" s="24"/>
      <c r="F21" s="24"/>
      <c r="G21" s="24"/>
      <c r="H21" s="24"/>
      <c r="I21" s="24"/>
      <c r="J21" s="24"/>
      <c r="K21" s="24"/>
      <c r="L21" s="24"/>
      <c r="M21" s="10"/>
      <c r="O21" s="2"/>
    </row>
    <row r="22" spans="2:23" x14ac:dyDescent="0.15">
      <c r="B22" s="7"/>
      <c r="C22" s="64" t="s">
        <v>58</v>
      </c>
      <c r="D22" s="20"/>
      <c r="E22" s="20">
        <v>133088.22</v>
      </c>
      <c r="F22" s="20">
        <v>146329.1</v>
      </c>
      <c r="G22" s="20">
        <v>155696.89000000001</v>
      </c>
      <c r="H22" s="20">
        <v>168361.58</v>
      </c>
      <c r="I22" s="20">
        <v>179698.9</v>
      </c>
      <c r="J22" s="20">
        <v>191300.09</v>
      </c>
      <c r="K22" s="20">
        <v>201626.46</v>
      </c>
      <c r="L22" s="20">
        <v>210967.31</v>
      </c>
      <c r="M22" s="10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41" t="s">
        <v>54</v>
      </c>
      <c r="D23" s="24"/>
      <c r="E23" s="24">
        <v>97418.12</v>
      </c>
      <c r="F23" s="24">
        <v>108751.05</v>
      </c>
      <c r="G23" s="24">
        <v>116285.16</v>
      </c>
      <c r="H23" s="24">
        <v>126654.28</v>
      </c>
      <c r="I23" s="24">
        <v>135405.07999999999</v>
      </c>
      <c r="J23" s="24">
        <v>144398.23000000001</v>
      </c>
      <c r="K23" s="24">
        <v>152053.9</v>
      </c>
      <c r="L23" s="24">
        <v>158454.98000000001</v>
      </c>
      <c r="M23" s="10"/>
      <c r="O23" s="25"/>
      <c r="P23" s="25"/>
      <c r="Q23" s="25"/>
      <c r="R23" s="25"/>
      <c r="S23" s="25"/>
      <c r="T23" s="25"/>
      <c r="U23" s="25"/>
      <c r="V23" s="25"/>
      <c r="W23" s="25"/>
    </row>
    <row r="24" spans="2:23" x14ac:dyDescent="0.15">
      <c r="B24" s="7"/>
      <c r="C24" s="37" t="s">
        <v>55</v>
      </c>
      <c r="D24" s="24"/>
      <c r="E24" s="24">
        <v>24245.83</v>
      </c>
      <c r="F24" s="24">
        <v>25243.41</v>
      </c>
      <c r="G24" s="24">
        <v>26135.119999999999</v>
      </c>
      <c r="H24" s="24">
        <v>27194.560000000001</v>
      </c>
      <c r="I24" s="24">
        <v>28316.16</v>
      </c>
      <c r="J24" s="24">
        <v>29501.54</v>
      </c>
      <c r="K24" s="24">
        <v>30731.16</v>
      </c>
      <c r="L24" s="24">
        <v>32074.83</v>
      </c>
      <c r="M24" s="10"/>
      <c r="O24" s="25"/>
      <c r="P24" s="25"/>
      <c r="Q24" s="25"/>
      <c r="R24" s="25"/>
      <c r="S24" s="25"/>
      <c r="T24" s="25"/>
      <c r="U24" s="25"/>
      <c r="V24" s="25"/>
      <c r="W24" s="25"/>
    </row>
    <row r="25" spans="2:23" s="50" customFormat="1" x14ac:dyDescent="0.15">
      <c r="B25" s="65"/>
      <c r="C25" s="37" t="s">
        <v>56</v>
      </c>
      <c r="D25" s="66"/>
      <c r="E25" s="66">
        <v>1244.92</v>
      </c>
      <c r="F25" s="66">
        <v>1664.91</v>
      </c>
      <c r="G25" s="66">
        <v>2089.0300000000002</v>
      </c>
      <c r="H25" s="66">
        <v>2752.07</v>
      </c>
      <c r="I25" s="66">
        <v>3537.98</v>
      </c>
      <c r="J25" s="66">
        <v>4348.3</v>
      </c>
      <c r="K25" s="66">
        <v>5127.3</v>
      </c>
      <c r="L25" s="66">
        <v>6216.22</v>
      </c>
      <c r="M25" s="67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41" t="s">
        <v>13</v>
      </c>
      <c r="D26" s="24"/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10"/>
      <c r="O26" s="25"/>
      <c r="P26" s="25"/>
      <c r="Q26" s="25"/>
      <c r="R26" s="25"/>
      <c r="S26" s="25"/>
      <c r="T26" s="25"/>
      <c r="U26" s="25"/>
      <c r="V26" s="25"/>
      <c r="W26" s="25"/>
    </row>
    <row r="27" spans="2:23" ht="15" x14ac:dyDescent="0.15">
      <c r="B27" s="7"/>
      <c r="C27" s="41" t="s">
        <v>59</v>
      </c>
      <c r="D27" s="24"/>
      <c r="E27" s="24">
        <v>528</v>
      </c>
      <c r="F27" s="24">
        <v>634.57000000000005</v>
      </c>
      <c r="G27" s="24">
        <v>745.08</v>
      </c>
      <c r="H27" s="24">
        <v>854.01</v>
      </c>
      <c r="I27" s="24">
        <v>1033.5899999999999</v>
      </c>
      <c r="J27" s="24">
        <v>1176.3800000000001</v>
      </c>
      <c r="K27" s="24">
        <v>1419.85</v>
      </c>
      <c r="L27" s="24">
        <v>1593.49</v>
      </c>
      <c r="M27" s="10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41" t="s">
        <v>60</v>
      </c>
      <c r="D28" s="66"/>
      <c r="E28" s="66">
        <v>9651.35</v>
      </c>
      <c r="F28" s="66">
        <v>10035.16</v>
      </c>
      <c r="G28" s="66">
        <v>10442.5</v>
      </c>
      <c r="H28" s="66">
        <v>10906.65</v>
      </c>
      <c r="I28" s="66">
        <v>11406.09</v>
      </c>
      <c r="J28" s="66">
        <v>11875.65</v>
      </c>
      <c r="K28" s="66">
        <v>12294.25</v>
      </c>
      <c r="L28" s="66">
        <v>12627.79</v>
      </c>
      <c r="M28" s="10"/>
      <c r="O28" s="25"/>
      <c r="P28" s="25"/>
      <c r="Q28" s="25"/>
      <c r="R28" s="25"/>
      <c r="S28" s="25"/>
      <c r="T28" s="25"/>
      <c r="U28" s="25"/>
      <c r="V28" s="25"/>
      <c r="W28" s="25"/>
    </row>
    <row r="29" spans="2:23" x14ac:dyDescent="0.15">
      <c r="B29" s="7"/>
      <c r="C29" s="68" t="s">
        <v>30</v>
      </c>
      <c r="D29" s="24"/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10"/>
      <c r="O29" s="25"/>
      <c r="P29" s="25"/>
      <c r="Q29" s="25"/>
      <c r="R29" s="25"/>
      <c r="S29" s="25"/>
      <c r="T29" s="25"/>
      <c r="U29" s="25"/>
      <c r="V29" s="25"/>
      <c r="W29" s="25"/>
    </row>
    <row r="30" spans="2:23" x14ac:dyDescent="0.15">
      <c r="B30" s="7"/>
      <c r="C30" s="41"/>
      <c r="D30" s="24"/>
      <c r="E30" s="24"/>
      <c r="F30" s="24"/>
      <c r="G30" s="24"/>
      <c r="H30" s="24"/>
      <c r="I30" s="24"/>
      <c r="J30" s="24"/>
      <c r="K30" s="24"/>
      <c r="L30" s="24"/>
      <c r="M30" s="10"/>
      <c r="O30" s="2"/>
    </row>
    <row r="31" spans="2:23" s="51" customFormat="1" ht="15" x14ac:dyDescent="0.15">
      <c r="B31" s="69"/>
      <c r="C31" s="64" t="s">
        <v>61</v>
      </c>
      <c r="D31" s="20"/>
      <c r="E31" s="20">
        <v>150631.88</v>
      </c>
      <c r="F31" s="20">
        <v>165967.56</v>
      </c>
      <c r="G31" s="20">
        <v>176647.86</v>
      </c>
      <c r="H31" s="20">
        <v>190485.89</v>
      </c>
      <c r="I31" s="20">
        <v>203260.6</v>
      </c>
      <c r="J31" s="20">
        <v>216412.02</v>
      </c>
      <c r="K31" s="20">
        <v>228385.69</v>
      </c>
      <c r="L31" s="20">
        <v>239718.14</v>
      </c>
      <c r="M31" s="70"/>
      <c r="O31" s="25"/>
      <c r="P31" s="25"/>
      <c r="Q31" s="25"/>
      <c r="R31" s="25"/>
      <c r="S31" s="25"/>
      <c r="T31" s="25"/>
      <c r="U31" s="25"/>
      <c r="V31" s="25"/>
      <c r="W31" s="25"/>
    </row>
    <row r="32" spans="2:23" x14ac:dyDescent="0.15">
      <c r="B32" s="7"/>
      <c r="C32" s="41" t="s">
        <v>54</v>
      </c>
      <c r="D32" s="24"/>
      <c r="E32" s="24">
        <v>113702.12</v>
      </c>
      <c r="F32" s="24">
        <v>126968.36</v>
      </c>
      <c r="G32" s="24">
        <v>135665.25</v>
      </c>
      <c r="H32" s="24">
        <v>147019.07</v>
      </c>
      <c r="I32" s="24">
        <v>156996.51999999999</v>
      </c>
      <c r="J32" s="24">
        <v>167319.47</v>
      </c>
      <c r="K32" s="24">
        <v>176392.65</v>
      </c>
      <c r="L32" s="24">
        <v>184479.15</v>
      </c>
      <c r="M32" s="10"/>
      <c r="O32" s="25"/>
      <c r="P32" s="25"/>
      <c r="Q32" s="25"/>
      <c r="R32" s="25"/>
      <c r="S32" s="25"/>
      <c r="T32" s="25"/>
      <c r="U32" s="25"/>
      <c r="V32" s="25"/>
      <c r="W32" s="25"/>
    </row>
    <row r="33" spans="2:23" s="50" customFormat="1" x14ac:dyDescent="0.15">
      <c r="B33" s="65"/>
      <c r="C33" s="41" t="s">
        <v>55</v>
      </c>
      <c r="D33" s="66"/>
      <c r="E33" s="66">
        <v>25469.68</v>
      </c>
      <c r="F33" s="66">
        <v>26613.13</v>
      </c>
      <c r="G33" s="66">
        <v>27643.34</v>
      </c>
      <c r="H33" s="66">
        <v>28877.75</v>
      </c>
      <c r="I33" s="66">
        <v>30189.01</v>
      </c>
      <c r="J33" s="66">
        <v>31567.51</v>
      </c>
      <c r="K33" s="66">
        <v>32986.199999999997</v>
      </c>
      <c r="L33" s="66">
        <v>34564.46</v>
      </c>
      <c r="M33" s="67"/>
      <c r="O33" s="25"/>
      <c r="P33" s="25"/>
      <c r="Q33" s="25"/>
      <c r="R33" s="25"/>
      <c r="S33" s="25"/>
      <c r="T33" s="25"/>
      <c r="U33" s="25"/>
      <c r="V33" s="25"/>
      <c r="W33" s="25"/>
    </row>
    <row r="34" spans="2:23" x14ac:dyDescent="0.15">
      <c r="B34" s="7"/>
      <c r="C34" s="41" t="s">
        <v>56</v>
      </c>
      <c r="D34" s="22"/>
      <c r="E34" s="22">
        <v>1245.8499999999999</v>
      </c>
      <c r="F34" s="22">
        <v>1666.31</v>
      </c>
      <c r="G34" s="22">
        <v>2090.86</v>
      </c>
      <c r="H34" s="22">
        <v>2754.47</v>
      </c>
      <c r="I34" s="22">
        <v>3541.37</v>
      </c>
      <c r="J34" s="22">
        <v>4352.82</v>
      </c>
      <c r="K34" s="22">
        <v>5132.71</v>
      </c>
      <c r="L34" s="22">
        <v>6219.85</v>
      </c>
      <c r="M34" s="10"/>
      <c r="O34" s="25"/>
      <c r="P34" s="25"/>
      <c r="Q34" s="25"/>
      <c r="R34" s="25"/>
      <c r="S34" s="25"/>
      <c r="T34" s="25"/>
      <c r="U34" s="25"/>
      <c r="V34" s="25"/>
      <c r="W34" s="25"/>
    </row>
    <row r="35" spans="2:23" x14ac:dyDescent="0.15">
      <c r="B35" s="7"/>
      <c r="C35" s="41" t="s">
        <v>13</v>
      </c>
      <c r="D35" s="22"/>
      <c r="E35" s="22">
        <v>34.880000000000003</v>
      </c>
      <c r="F35" s="22">
        <v>47.93</v>
      </c>
      <c r="G35" s="22">
        <v>58.44</v>
      </c>
      <c r="H35" s="22">
        <v>71.22</v>
      </c>
      <c r="I35" s="22">
        <v>91.01</v>
      </c>
      <c r="J35" s="22">
        <v>116.89</v>
      </c>
      <c r="K35" s="22">
        <v>156.43</v>
      </c>
      <c r="L35" s="22">
        <v>229.79</v>
      </c>
      <c r="M35" s="10"/>
      <c r="O35" s="25"/>
      <c r="P35" s="25"/>
      <c r="Q35" s="25"/>
      <c r="R35" s="25"/>
      <c r="S35" s="25"/>
      <c r="T35" s="25"/>
      <c r="U35" s="25"/>
      <c r="V35" s="25"/>
      <c r="W35" s="25"/>
    </row>
    <row r="36" spans="2:23" ht="15" x14ac:dyDescent="0.15">
      <c r="B36" s="7"/>
      <c r="C36" s="41" t="s">
        <v>59</v>
      </c>
      <c r="D36" s="22"/>
      <c r="E36" s="22">
        <v>528</v>
      </c>
      <c r="F36" s="22">
        <v>634.57000000000005</v>
      </c>
      <c r="G36" s="22">
        <v>745.08</v>
      </c>
      <c r="H36" s="22">
        <v>854.01</v>
      </c>
      <c r="I36" s="22">
        <v>1033.5899999999999</v>
      </c>
      <c r="J36" s="22">
        <v>1176.3800000000001</v>
      </c>
      <c r="K36" s="22">
        <v>1419.85</v>
      </c>
      <c r="L36" s="22">
        <v>1593.49</v>
      </c>
      <c r="M36" s="10"/>
      <c r="O36" s="25"/>
      <c r="P36" s="25"/>
      <c r="Q36" s="25"/>
      <c r="R36" s="25"/>
      <c r="S36" s="25"/>
      <c r="T36" s="25"/>
      <c r="U36" s="25"/>
      <c r="V36" s="25"/>
      <c r="W36" s="25"/>
    </row>
    <row r="37" spans="2:23" x14ac:dyDescent="0.15">
      <c r="B37" s="7"/>
      <c r="C37" s="41" t="s">
        <v>60</v>
      </c>
      <c r="D37" s="22"/>
      <c r="E37" s="22">
        <v>9651.35</v>
      </c>
      <c r="F37" s="22">
        <v>10035.16</v>
      </c>
      <c r="G37" s="22">
        <v>10442.5</v>
      </c>
      <c r="H37" s="22">
        <v>10906.65</v>
      </c>
      <c r="I37" s="22">
        <v>11406.09</v>
      </c>
      <c r="J37" s="22">
        <v>11875.65</v>
      </c>
      <c r="K37" s="22">
        <v>12294.25</v>
      </c>
      <c r="L37" s="22">
        <v>12627.79</v>
      </c>
      <c r="M37" s="10"/>
      <c r="O37" s="25"/>
      <c r="P37" s="25"/>
      <c r="Q37" s="25"/>
      <c r="R37" s="25"/>
      <c r="S37" s="25"/>
      <c r="T37" s="25"/>
      <c r="U37" s="25"/>
      <c r="V37" s="25"/>
      <c r="W37" s="25"/>
    </row>
    <row r="38" spans="2:23" x14ac:dyDescent="0.15">
      <c r="B38" s="7"/>
      <c r="C38" s="41" t="s">
        <v>30</v>
      </c>
      <c r="D38" s="22"/>
      <c r="E38" s="22">
        <v>0</v>
      </c>
      <c r="F38" s="22">
        <v>2.1</v>
      </c>
      <c r="G38" s="22">
        <v>2.4</v>
      </c>
      <c r="H38" s="22">
        <v>2.7</v>
      </c>
      <c r="I38" s="22">
        <v>3</v>
      </c>
      <c r="J38" s="22">
        <v>3.3</v>
      </c>
      <c r="K38" s="22">
        <v>3.6</v>
      </c>
      <c r="L38" s="22">
        <v>3.6</v>
      </c>
      <c r="M38" s="10"/>
      <c r="O38" s="25"/>
      <c r="P38" s="25"/>
      <c r="Q38" s="25"/>
      <c r="R38" s="25"/>
      <c r="S38" s="25"/>
      <c r="T38" s="25"/>
      <c r="U38" s="25"/>
      <c r="V38" s="25"/>
      <c r="W38" s="25"/>
    </row>
    <row r="39" spans="2:23" x14ac:dyDescent="0.15">
      <c r="B39" s="7"/>
      <c r="C39" s="11"/>
      <c r="D39" s="71"/>
      <c r="E39" s="71"/>
      <c r="F39" s="71"/>
      <c r="G39" s="71"/>
      <c r="H39" s="71"/>
      <c r="I39" s="71"/>
      <c r="J39" s="71"/>
      <c r="K39" s="71"/>
      <c r="L39" s="71"/>
      <c r="M39" s="10"/>
      <c r="O39" s="2"/>
    </row>
    <row r="40" spans="2:23" x14ac:dyDescent="0.15">
      <c r="B40" s="7"/>
      <c r="C40" s="11" t="s">
        <v>62</v>
      </c>
      <c r="D40" s="47"/>
      <c r="E40" s="47">
        <v>0.19700000000000001</v>
      </c>
      <c r="F40" s="47">
        <v>0.191</v>
      </c>
      <c r="G40" s="47">
        <v>0.191</v>
      </c>
      <c r="H40" s="47">
        <v>0.189</v>
      </c>
      <c r="I40" s="47">
        <v>0.19</v>
      </c>
      <c r="J40" s="47">
        <v>0.19</v>
      </c>
      <c r="K40" s="47">
        <v>0.192</v>
      </c>
      <c r="L40" s="47">
        <v>0.19700000000000001</v>
      </c>
      <c r="M40" s="10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37" t="s">
        <v>136</v>
      </c>
      <c r="D41" s="72"/>
      <c r="E41" s="72">
        <v>45.908999999999999</v>
      </c>
      <c r="F41" s="72">
        <v>53.383000000000003</v>
      </c>
      <c r="G41" s="72">
        <v>60.676000000000002</v>
      </c>
      <c r="H41" s="72">
        <v>67.394000000000005</v>
      </c>
      <c r="I41" s="72">
        <v>78.962999999999994</v>
      </c>
      <c r="J41" s="72">
        <v>87.093000000000004</v>
      </c>
      <c r="K41" s="72">
        <v>101.755</v>
      </c>
      <c r="L41" s="72">
        <v>110.65900000000001</v>
      </c>
      <c r="M41" s="10"/>
      <c r="O41" s="25"/>
      <c r="P41" s="25"/>
      <c r="Q41" s="25"/>
      <c r="R41" s="25"/>
      <c r="S41" s="25"/>
      <c r="T41" s="25"/>
      <c r="U41" s="25"/>
      <c r="V41" s="25"/>
      <c r="W41" s="25"/>
    </row>
    <row r="42" spans="2:23" ht="14" thickBot="1" x14ac:dyDescent="0.2">
      <c r="B42" s="12"/>
      <c r="C42" s="13"/>
      <c r="D42" s="73"/>
      <c r="E42" s="73"/>
      <c r="F42" s="73"/>
      <c r="G42" s="73"/>
      <c r="H42" s="73"/>
      <c r="I42" s="73"/>
      <c r="J42" s="73"/>
      <c r="K42" s="73"/>
      <c r="L42" s="73"/>
      <c r="M42" s="15"/>
    </row>
    <row r="43" spans="2:23" ht="15" x14ac:dyDescent="0.15">
      <c r="C43" s="41" t="s">
        <v>63</v>
      </c>
      <c r="D43" s="74"/>
      <c r="E43" s="74"/>
      <c r="F43" s="74"/>
      <c r="G43" s="74"/>
      <c r="H43" s="74"/>
      <c r="I43" s="74"/>
      <c r="J43" s="74"/>
      <c r="K43" s="74"/>
      <c r="L43" s="74"/>
    </row>
    <row r="44" spans="2:23" ht="15" x14ac:dyDescent="0.15">
      <c r="C44" s="75" t="s">
        <v>64</v>
      </c>
      <c r="K44"/>
    </row>
    <row r="45" spans="2:23" ht="15" x14ac:dyDescent="0.15">
      <c r="C45" s="75" t="s">
        <v>65</v>
      </c>
      <c r="K45"/>
    </row>
    <row r="46" spans="2:23" x14ac:dyDescent="0.15">
      <c r="D46" s="25"/>
      <c r="E46" s="25"/>
      <c r="F46" s="25"/>
      <c r="G46" s="25"/>
      <c r="H46" s="25"/>
      <c r="I46" s="25"/>
      <c r="J46" s="25"/>
      <c r="K46" s="25"/>
      <c r="L46" s="25"/>
    </row>
    <row r="47" spans="2:23" x14ac:dyDescent="0.15">
      <c r="K47"/>
    </row>
    <row r="48" spans="2:23" x14ac:dyDescent="0.15">
      <c r="K48"/>
    </row>
    <row r="49" spans="3:12" x14ac:dyDescent="0.15">
      <c r="D49" s="33"/>
      <c r="E49" s="33"/>
      <c r="F49" s="33"/>
      <c r="G49" s="33"/>
      <c r="H49" s="33"/>
      <c r="I49" s="33"/>
      <c r="J49" s="49"/>
      <c r="K49" s="33"/>
      <c r="L49" s="49"/>
    </row>
    <row r="50" spans="3:12" x14ac:dyDescent="0.15">
      <c r="K50"/>
    </row>
    <row r="51" spans="3:12" x14ac:dyDescent="0.15">
      <c r="D51" s="25"/>
      <c r="E51" s="25"/>
      <c r="F51" s="25"/>
      <c r="G51" s="25"/>
      <c r="H51" s="25"/>
      <c r="I51" s="25"/>
      <c r="J51" s="25"/>
      <c r="K51" s="25"/>
      <c r="L51" s="25"/>
    </row>
    <row r="52" spans="3:12" x14ac:dyDescent="0.15">
      <c r="D52" s="25"/>
      <c r="E52" s="25"/>
      <c r="F52" s="25"/>
      <c r="G52" s="25"/>
      <c r="H52" s="25"/>
      <c r="I52" s="25"/>
      <c r="J52" s="25"/>
      <c r="K52" s="25"/>
      <c r="L52" s="25"/>
    </row>
    <row r="53" spans="3:12" x14ac:dyDescent="0.15">
      <c r="D53" s="25"/>
      <c r="E53" s="25"/>
      <c r="F53" s="25"/>
      <c r="G53" s="25"/>
      <c r="H53" s="25"/>
      <c r="I53" s="25"/>
      <c r="J53" s="25"/>
      <c r="K53" s="25"/>
      <c r="L53" s="25"/>
    </row>
    <row r="54" spans="3:12" x14ac:dyDescent="0.15">
      <c r="C54" s="50"/>
      <c r="D54" s="25"/>
      <c r="E54" s="25"/>
      <c r="F54" s="25"/>
      <c r="G54" s="25"/>
      <c r="H54" s="25"/>
      <c r="I54" s="25"/>
      <c r="J54" s="25"/>
      <c r="K54" s="25"/>
      <c r="L54" s="25"/>
    </row>
    <row r="55" spans="3:12" x14ac:dyDescent="0.15">
      <c r="C55" s="50"/>
      <c r="D55" s="25"/>
      <c r="E55" s="25"/>
      <c r="F55" s="25"/>
      <c r="G55" s="25"/>
      <c r="H55" s="25"/>
      <c r="I55" s="25"/>
      <c r="J55" s="25"/>
      <c r="K55" s="25"/>
      <c r="L55" s="25"/>
    </row>
    <row r="56" spans="3:12" x14ac:dyDescent="0.15">
      <c r="C56" s="50"/>
      <c r="D56" s="25"/>
      <c r="E56" s="25"/>
      <c r="F56" s="25"/>
      <c r="G56" s="25"/>
      <c r="H56" s="25"/>
      <c r="I56" s="25"/>
      <c r="J56" s="25"/>
      <c r="K56" s="25"/>
      <c r="L56" s="25"/>
    </row>
    <row r="57" spans="3:12" x14ac:dyDescent="0.15">
      <c r="C57" s="76"/>
      <c r="D57" s="25"/>
      <c r="E57" s="25"/>
      <c r="F57" s="25"/>
      <c r="G57" s="25"/>
      <c r="H57" s="25"/>
      <c r="I57" s="25"/>
      <c r="J57" s="25"/>
      <c r="K57" s="25"/>
      <c r="L57" s="25"/>
    </row>
  </sheetData>
  <conditionalFormatting sqref="D11:L15 D17:L21 D23:L30 D39:L43">
    <cfRule type="cellIs" dxfId="125" priority="6" stopIfTrue="1" operator="lessThan">
      <formula>0</formula>
    </cfRule>
  </conditionalFormatting>
  <conditionalFormatting sqref="D10:L10">
    <cfRule type="cellIs" dxfId="124" priority="5" stopIfTrue="1" operator="lessThan">
      <formula>0</formula>
    </cfRule>
  </conditionalFormatting>
  <conditionalFormatting sqref="D16:L16">
    <cfRule type="cellIs" dxfId="123" priority="4" stopIfTrue="1" operator="lessThan">
      <formula>0</formula>
    </cfRule>
  </conditionalFormatting>
  <conditionalFormatting sqref="D22:L22">
    <cfRule type="cellIs" dxfId="122" priority="3" stopIfTrue="1" operator="lessThan">
      <formula>0</formula>
    </cfRule>
  </conditionalFormatting>
  <conditionalFormatting sqref="D31:L31">
    <cfRule type="cellIs" dxfId="121" priority="2" stopIfTrue="1" operator="lessThan">
      <formula>0</formula>
    </cfRule>
  </conditionalFormatting>
  <conditionalFormatting sqref="D32:L38">
    <cfRule type="cellIs" dxfId="120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59" orientation="portrait" r:id="rId1"/>
  <headerFooter alignWithMargins="0">
    <oddHeader>&amp;C&amp;A&amp;R&amp;D; &amp;T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88"/>
  <sheetViews>
    <sheetView showGridLines="0" zoomScale="80" zoomScaleNormal="80" zoomScaleSheetLayoutView="85" workbookViewId="0">
      <selection activeCell="H17" sqref="H17"/>
    </sheetView>
  </sheetViews>
  <sheetFormatPr baseColWidth="10" defaultRowHeight="13" x14ac:dyDescent="0.15"/>
  <cols>
    <col min="2" max="2" width="3.6640625" customWidth="1"/>
    <col min="3" max="3" width="40" customWidth="1"/>
    <col min="5" max="12" width="9.33203125" customWidth="1"/>
    <col min="13" max="13" width="4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23" x14ac:dyDescent="0.15">
      <c r="B4" s="7"/>
      <c r="C4" s="8"/>
      <c r="D4" s="11" t="s">
        <v>66</v>
      </c>
      <c r="E4" s="11"/>
      <c r="F4" s="8"/>
      <c r="G4" s="8"/>
      <c r="H4" s="8"/>
      <c r="I4" s="8"/>
      <c r="J4" s="8"/>
      <c r="K4" s="8"/>
      <c r="L4" s="8"/>
      <c r="M4" s="10"/>
    </row>
    <row r="5" spans="2:23" x14ac:dyDescent="0.15">
      <c r="B5" s="7"/>
      <c r="C5" s="8"/>
      <c r="D5" s="11" t="s">
        <v>1</v>
      </c>
      <c r="E5" s="11" t="s">
        <v>139</v>
      </c>
      <c r="F5" s="8"/>
      <c r="G5" s="8"/>
      <c r="H5" s="8"/>
      <c r="I5" s="8"/>
      <c r="J5" s="8"/>
      <c r="K5" s="8"/>
      <c r="L5" s="8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</row>
    <row r="10" spans="2:23" x14ac:dyDescent="0.15">
      <c r="B10" s="7"/>
      <c r="C10" s="11" t="s">
        <v>67</v>
      </c>
      <c r="D10" s="20"/>
      <c r="E10" s="20">
        <v>555747.07999999996</v>
      </c>
      <c r="F10" s="20">
        <v>592351.22</v>
      </c>
      <c r="G10" s="20">
        <v>628505.28</v>
      </c>
      <c r="H10" s="20">
        <v>680862.36</v>
      </c>
      <c r="I10" s="20">
        <v>726256.66</v>
      </c>
      <c r="J10" s="20">
        <v>771990.85</v>
      </c>
      <c r="K10" s="20">
        <v>806336.78</v>
      </c>
      <c r="L10" s="20">
        <v>837130.97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11" t="s">
        <v>28</v>
      </c>
      <c r="D11" s="63"/>
      <c r="E11" s="20">
        <v>451185.18</v>
      </c>
      <c r="F11" s="20">
        <v>472401.87</v>
      </c>
      <c r="G11" s="20">
        <v>497162.6</v>
      </c>
      <c r="H11" s="20">
        <v>536428.16</v>
      </c>
      <c r="I11" s="20">
        <v>570204.92000000004</v>
      </c>
      <c r="J11" s="20">
        <v>604318.05000000005</v>
      </c>
      <c r="K11" s="20">
        <v>626325.68000000005</v>
      </c>
      <c r="L11" s="20">
        <v>643413.81000000006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37" t="s">
        <v>17</v>
      </c>
      <c r="D12" s="66"/>
      <c r="E12" s="66">
        <v>141545.49</v>
      </c>
      <c r="F12" s="66">
        <v>147430.69</v>
      </c>
      <c r="G12" s="66">
        <v>153843.07</v>
      </c>
      <c r="H12" s="66">
        <v>167931.1</v>
      </c>
      <c r="I12" s="66">
        <v>179662.49</v>
      </c>
      <c r="J12" s="66">
        <v>191089.34</v>
      </c>
      <c r="K12" s="66">
        <v>196710.34</v>
      </c>
      <c r="L12" s="66">
        <v>200612.23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8" t="s">
        <v>18</v>
      </c>
      <c r="D13" s="66"/>
      <c r="E13" s="66">
        <v>19835.11</v>
      </c>
      <c r="F13" s="66">
        <v>18836.400000000001</v>
      </c>
      <c r="G13" s="66">
        <v>18317.099999999999</v>
      </c>
      <c r="H13" s="66">
        <v>18484.97</v>
      </c>
      <c r="I13" s="66">
        <v>18603.45</v>
      </c>
      <c r="J13" s="66">
        <v>19040.150000000001</v>
      </c>
      <c r="K13" s="66">
        <v>19518.23</v>
      </c>
      <c r="L13" s="66">
        <v>19610.64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8" t="s">
        <v>68</v>
      </c>
      <c r="D14" s="66"/>
      <c r="E14" s="66">
        <v>123329.13</v>
      </c>
      <c r="F14" s="66">
        <v>133098</v>
      </c>
      <c r="G14" s="66">
        <v>143713.88</v>
      </c>
      <c r="H14" s="66">
        <v>159732.15</v>
      </c>
      <c r="I14" s="66">
        <v>174621.08</v>
      </c>
      <c r="J14" s="66">
        <v>189643.5</v>
      </c>
      <c r="K14" s="66">
        <v>201584.44</v>
      </c>
      <c r="L14" s="66">
        <v>212263.02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8" t="s">
        <v>69</v>
      </c>
      <c r="D15" s="66"/>
      <c r="E15" s="66">
        <v>166475.45000000001</v>
      </c>
      <c r="F15" s="66">
        <v>173036.78</v>
      </c>
      <c r="G15" s="66">
        <v>181288.56</v>
      </c>
      <c r="H15" s="66">
        <v>190279.95</v>
      </c>
      <c r="I15" s="66">
        <v>197317.9</v>
      </c>
      <c r="J15" s="66">
        <v>204545.06</v>
      </c>
      <c r="K15" s="66">
        <v>208512.67</v>
      </c>
      <c r="L15" s="66">
        <v>210927.92</v>
      </c>
      <c r="M15" s="10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64" t="s">
        <v>8</v>
      </c>
      <c r="D16" s="20"/>
      <c r="E16" s="20">
        <v>28082.12</v>
      </c>
      <c r="F16" s="20">
        <v>32646.21</v>
      </c>
      <c r="G16" s="20">
        <v>35118.480000000003</v>
      </c>
      <c r="H16" s="20">
        <v>37677.21</v>
      </c>
      <c r="I16" s="20">
        <v>39709.67</v>
      </c>
      <c r="J16" s="20">
        <v>41742.129999999997</v>
      </c>
      <c r="K16" s="20">
        <v>43844.63</v>
      </c>
      <c r="L16" s="20">
        <v>46033.95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11" t="s">
        <v>70</v>
      </c>
      <c r="D17" s="20"/>
      <c r="E17" s="20">
        <v>76479.78</v>
      </c>
      <c r="F17" s="20">
        <v>87303.14</v>
      </c>
      <c r="G17" s="20">
        <v>96224.2</v>
      </c>
      <c r="H17" s="20">
        <v>106756.98</v>
      </c>
      <c r="I17" s="20">
        <v>116342.06</v>
      </c>
      <c r="J17" s="20">
        <v>125930.68</v>
      </c>
      <c r="K17" s="20">
        <v>136166.47</v>
      </c>
      <c r="L17" s="20">
        <v>147683.22</v>
      </c>
      <c r="M17" s="10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9" t="s">
        <v>32</v>
      </c>
      <c r="D18" s="66"/>
      <c r="E18" s="66">
        <v>13998.57</v>
      </c>
      <c r="F18" s="66">
        <v>15477.12</v>
      </c>
      <c r="G18" s="66">
        <v>16863.05</v>
      </c>
      <c r="H18" s="66">
        <v>18729.87</v>
      </c>
      <c r="I18" s="66">
        <v>20101.349999999999</v>
      </c>
      <c r="J18" s="66">
        <v>21473.1</v>
      </c>
      <c r="K18" s="66">
        <v>22753.84</v>
      </c>
      <c r="L18" s="66">
        <v>24001.19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9" t="s">
        <v>33</v>
      </c>
      <c r="D19" s="24"/>
      <c r="E19" s="24">
        <v>3017.42</v>
      </c>
      <c r="F19" s="24">
        <v>5018.3500000000004</v>
      </c>
      <c r="G19" s="24">
        <v>7012.76</v>
      </c>
      <c r="H19" s="24">
        <v>8753.34</v>
      </c>
      <c r="I19" s="24">
        <v>10421.52</v>
      </c>
      <c r="J19" s="24">
        <v>12089.71</v>
      </c>
      <c r="K19" s="24">
        <v>13884.31</v>
      </c>
      <c r="L19" s="24">
        <v>15803.12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9" t="s">
        <v>71</v>
      </c>
      <c r="D20" s="24"/>
      <c r="E20" s="24">
        <v>2256.81</v>
      </c>
      <c r="F20" s="24">
        <v>4248</v>
      </c>
      <c r="G20" s="24">
        <v>6158.28</v>
      </c>
      <c r="H20" s="24">
        <v>8380.83</v>
      </c>
      <c r="I20" s="24">
        <v>10739.15</v>
      </c>
      <c r="J20" s="24">
        <v>13122.02</v>
      </c>
      <c r="K20" s="24">
        <v>15915.67</v>
      </c>
      <c r="L20" s="24">
        <v>19568.22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41" t="s">
        <v>21</v>
      </c>
      <c r="D21" s="24"/>
      <c r="E21" s="24">
        <v>54459.66</v>
      </c>
      <c r="F21" s="24">
        <v>59067.93</v>
      </c>
      <c r="G21" s="24">
        <v>62345.59</v>
      </c>
      <c r="H21" s="24">
        <v>66126.41</v>
      </c>
      <c r="I21" s="24">
        <v>69297.899999999994</v>
      </c>
      <c r="J21" s="24">
        <v>72573.570000000007</v>
      </c>
      <c r="K21" s="24">
        <v>75823.350000000006</v>
      </c>
      <c r="L21" s="24">
        <v>79220.3</v>
      </c>
      <c r="M21" s="10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7"/>
      <c r="C22" s="9" t="s">
        <v>22</v>
      </c>
      <c r="D22" s="24"/>
      <c r="E22" s="24">
        <v>2743.69</v>
      </c>
      <c r="F22" s="24">
        <v>3484.14</v>
      </c>
      <c r="G22" s="24">
        <v>3831.65</v>
      </c>
      <c r="H22" s="24">
        <v>4741.3500000000004</v>
      </c>
      <c r="I22" s="24">
        <v>5725.35</v>
      </c>
      <c r="J22" s="24">
        <v>6583.87</v>
      </c>
      <c r="K22" s="24">
        <v>7654.54</v>
      </c>
      <c r="L22" s="24">
        <v>8897.9599999999991</v>
      </c>
      <c r="M22" s="10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41" t="s">
        <v>36</v>
      </c>
      <c r="D23" s="24"/>
      <c r="E23" s="24">
        <v>3.62</v>
      </c>
      <c r="F23" s="24">
        <v>7.61</v>
      </c>
      <c r="G23" s="24">
        <v>12.87</v>
      </c>
      <c r="H23" s="24">
        <v>25.17</v>
      </c>
      <c r="I23" s="24">
        <v>56.79</v>
      </c>
      <c r="J23" s="24">
        <v>88.41</v>
      </c>
      <c r="K23" s="24">
        <v>134.75</v>
      </c>
      <c r="L23" s="24">
        <v>192.44</v>
      </c>
      <c r="M23" s="10"/>
      <c r="O23" s="25"/>
      <c r="P23" s="25"/>
      <c r="Q23" s="25"/>
      <c r="R23" s="25"/>
      <c r="S23" s="25"/>
      <c r="T23" s="25"/>
      <c r="U23" s="25"/>
      <c r="V23" s="25"/>
      <c r="W23" s="25"/>
    </row>
    <row r="24" spans="2:23" x14ac:dyDescent="0.15">
      <c r="B24" s="7"/>
      <c r="C24" s="9"/>
      <c r="D24" s="62"/>
      <c r="E24" s="62"/>
      <c r="F24" s="62"/>
      <c r="G24" s="62"/>
      <c r="H24" s="62"/>
      <c r="I24" s="62"/>
      <c r="J24" s="62"/>
      <c r="K24" s="62"/>
      <c r="L24" s="62"/>
      <c r="M24" s="10"/>
      <c r="O24" s="2"/>
    </row>
    <row r="25" spans="2:23" x14ac:dyDescent="0.15">
      <c r="B25" s="7"/>
      <c r="C25" s="64" t="s">
        <v>72</v>
      </c>
      <c r="D25" s="47"/>
      <c r="E25" s="47">
        <v>0.188</v>
      </c>
      <c r="F25" s="47">
        <v>0.20200000000000001</v>
      </c>
      <c r="G25" s="47">
        <v>0.20899999999999999</v>
      </c>
      <c r="H25" s="47">
        <v>0.21199999999999999</v>
      </c>
      <c r="I25" s="47">
        <v>0.215</v>
      </c>
      <c r="J25" s="47">
        <v>0.217</v>
      </c>
      <c r="K25" s="47">
        <v>0.223</v>
      </c>
      <c r="L25" s="47">
        <v>0.23100000000000001</v>
      </c>
      <c r="M25" s="10"/>
      <c r="O25" s="25"/>
      <c r="P25" s="25"/>
      <c r="Q25" s="25"/>
      <c r="R25" s="25"/>
      <c r="S25" s="25"/>
      <c r="T25" s="25"/>
      <c r="U25" s="25"/>
      <c r="V25" s="25"/>
      <c r="W25" s="25"/>
    </row>
    <row r="26" spans="2:23" ht="14" thickBot="1" x14ac:dyDescent="0.2"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5"/>
      <c r="O26" s="2"/>
    </row>
    <row r="27" spans="2:23" x14ac:dyDescent="0.15">
      <c r="J27" s="1"/>
      <c r="K27" s="1"/>
      <c r="L27" s="1"/>
      <c r="O27" s="2"/>
    </row>
    <row r="28" spans="2:23" x14ac:dyDescent="0.15">
      <c r="J28" s="1"/>
      <c r="K28" s="1"/>
      <c r="L28" s="1"/>
    </row>
    <row r="29" spans="2:23" x14ac:dyDescent="0.15">
      <c r="C29" s="80"/>
      <c r="D29" s="79"/>
      <c r="E29" s="79"/>
      <c r="F29" s="79"/>
      <c r="G29" s="79"/>
      <c r="H29" s="79"/>
      <c r="I29" s="79"/>
      <c r="J29" s="79"/>
      <c r="K29" s="79"/>
      <c r="L29" s="79"/>
    </row>
    <row r="30" spans="2:23" x14ac:dyDescent="0.15">
      <c r="C30" s="80"/>
      <c r="D30" s="79"/>
      <c r="E30" s="79"/>
      <c r="F30" s="79"/>
      <c r="G30" s="79"/>
      <c r="H30" s="79"/>
      <c r="I30" s="79"/>
      <c r="J30" s="79"/>
      <c r="K30" s="79"/>
      <c r="L30" s="79"/>
    </row>
    <row r="31" spans="2:23" ht="14" thickBot="1" x14ac:dyDescent="0.2">
      <c r="B31" s="51" t="s">
        <v>73</v>
      </c>
    </row>
    <row r="32" spans="2:23" x14ac:dyDescent="0.15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6"/>
    </row>
    <row r="33" spans="2:23" x14ac:dyDescent="0.15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10"/>
    </row>
    <row r="34" spans="2:23" x14ac:dyDescent="0.15">
      <c r="B34" s="7"/>
      <c r="C34" s="8"/>
      <c r="D34" s="11" t="s">
        <v>66</v>
      </c>
      <c r="E34" s="11"/>
      <c r="F34" s="11"/>
      <c r="G34" s="11"/>
      <c r="H34" s="8"/>
      <c r="I34" s="8"/>
      <c r="J34" s="8"/>
      <c r="K34" s="8"/>
      <c r="L34" s="8"/>
      <c r="M34" s="10"/>
    </row>
    <row r="35" spans="2:23" x14ac:dyDescent="0.15">
      <c r="B35" s="7"/>
      <c r="C35" s="8"/>
      <c r="D35" s="11" t="s">
        <v>1</v>
      </c>
      <c r="E35" s="11" t="s">
        <v>139</v>
      </c>
      <c r="F35" s="11"/>
      <c r="G35" s="11"/>
      <c r="H35" s="8"/>
      <c r="I35" s="8"/>
      <c r="J35" s="8"/>
      <c r="K35" s="8"/>
      <c r="L35" s="8"/>
      <c r="M35" s="10"/>
    </row>
    <row r="36" spans="2:23" ht="14" thickBot="1" x14ac:dyDescent="0.2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5"/>
    </row>
    <row r="37" spans="2:23" x14ac:dyDescent="0.15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10"/>
    </row>
    <row r="38" spans="2:23" x14ac:dyDescent="0.15">
      <c r="B38" s="7"/>
      <c r="C38" s="8"/>
      <c r="D38" s="8"/>
      <c r="E38" s="9">
        <v>2015</v>
      </c>
      <c r="F38" s="8">
        <v>2020</v>
      </c>
      <c r="G38" s="8">
        <v>2025</v>
      </c>
      <c r="H38" s="8">
        <v>2030</v>
      </c>
      <c r="I38" s="8">
        <v>2035</v>
      </c>
      <c r="J38" s="8">
        <v>2040</v>
      </c>
      <c r="K38" s="8">
        <v>2045</v>
      </c>
      <c r="L38" s="8">
        <v>2050</v>
      </c>
      <c r="M38" s="10"/>
    </row>
    <row r="39" spans="2:23" x14ac:dyDescent="0.15"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9"/>
    </row>
    <row r="40" spans="2:23" x14ac:dyDescent="0.15">
      <c r="B40" s="7"/>
      <c r="C40" s="11" t="s">
        <v>67</v>
      </c>
      <c r="D40" s="20"/>
      <c r="E40" s="20">
        <v>534679.68999999994</v>
      </c>
      <c r="F40" s="20">
        <v>567740.26</v>
      </c>
      <c r="G40" s="20">
        <v>602066.93999999994</v>
      </c>
      <c r="H40" s="20">
        <v>652035.46</v>
      </c>
      <c r="I40" s="20">
        <v>695301.09</v>
      </c>
      <c r="J40" s="20">
        <v>739013.79</v>
      </c>
      <c r="K40" s="20">
        <v>771146.4</v>
      </c>
      <c r="L40" s="20">
        <v>799481.23</v>
      </c>
      <c r="M40" s="10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11" t="s">
        <v>28</v>
      </c>
      <c r="D41" s="20"/>
      <c r="E41" s="20">
        <v>451185.18</v>
      </c>
      <c r="F41" s="20">
        <v>472401.87</v>
      </c>
      <c r="G41" s="20">
        <v>497162.6</v>
      </c>
      <c r="H41" s="20">
        <v>536428.16</v>
      </c>
      <c r="I41" s="20">
        <v>570204.92000000004</v>
      </c>
      <c r="J41" s="20">
        <v>604318.05000000005</v>
      </c>
      <c r="K41" s="20">
        <v>626325.68000000005</v>
      </c>
      <c r="L41" s="20">
        <v>643413.81000000006</v>
      </c>
      <c r="M41" s="10"/>
      <c r="O41" s="25"/>
      <c r="P41" s="25"/>
      <c r="Q41" s="25"/>
      <c r="R41" s="25"/>
      <c r="S41" s="25"/>
      <c r="T41" s="25"/>
      <c r="U41" s="25"/>
      <c r="V41" s="25"/>
      <c r="W41" s="25"/>
    </row>
    <row r="42" spans="2:23" x14ac:dyDescent="0.15">
      <c r="B42" s="7"/>
      <c r="C42" s="8" t="s">
        <v>74</v>
      </c>
      <c r="D42" s="66"/>
      <c r="E42" s="66">
        <v>141545.49</v>
      </c>
      <c r="F42" s="66">
        <v>147430.69</v>
      </c>
      <c r="G42" s="66">
        <v>153843.07</v>
      </c>
      <c r="H42" s="66">
        <v>167931.1</v>
      </c>
      <c r="I42" s="66">
        <v>179662.49</v>
      </c>
      <c r="J42" s="66">
        <v>191089.34</v>
      </c>
      <c r="K42" s="66">
        <v>196710.34</v>
      </c>
      <c r="L42" s="66">
        <v>200612.23</v>
      </c>
      <c r="M42" s="10"/>
      <c r="O42" s="25"/>
      <c r="P42" s="25"/>
      <c r="Q42" s="25"/>
      <c r="R42" s="25"/>
      <c r="S42" s="25"/>
      <c r="T42" s="25"/>
      <c r="U42" s="25"/>
      <c r="V42" s="25"/>
      <c r="W42" s="25"/>
    </row>
    <row r="43" spans="2:23" x14ac:dyDescent="0.15">
      <c r="B43" s="7"/>
      <c r="C43" s="8" t="s">
        <v>18</v>
      </c>
      <c r="D43" s="66"/>
      <c r="E43" s="66">
        <v>19835.11</v>
      </c>
      <c r="F43" s="66">
        <v>18836.400000000001</v>
      </c>
      <c r="G43" s="66">
        <v>18317.099999999999</v>
      </c>
      <c r="H43" s="66">
        <v>18484.97</v>
      </c>
      <c r="I43" s="66">
        <v>18603.45</v>
      </c>
      <c r="J43" s="66">
        <v>19040.150000000001</v>
      </c>
      <c r="K43" s="66">
        <v>19518.23</v>
      </c>
      <c r="L43" s="66">
        <v>19610.64</v>
      </c>
      <c r="M43" s="10"/>
      <c r="O43" s="25"/>
      <c r="P43" s="25"/>
      <c r="Q43" s="25"/>
      <c r="R43" s="25"/>
      <c r="S43" s="25"/>
      <c r="T43" s="25"/>
      <c r="U43" s="25"/>
      <c r="V43" s="25"/>
      <c r="W43" s="25"/>
    </row>
    <row r="44" spans="2:23" x14ac:dyDescent="0.15">
      <c r="B44" s="7"/>
      <c r="C44" s="8" t="s">
        <v>68</v>
      </c>
      <c r="D44" s="66"/>
      <c r="E44" s="66">
        <v>123329.13</v>
      </c>
      <c r="F44" s="66">
        <v>133098</v>
      </c>
      <c r="G44" s="66">
        <v>143713.88</v>
      </c>
      <c r="H44" s="66">
        <v>159732.15</v>
      </c>
      <c r="I44" s="66">
        <v>174621.08</v>
      </c>
      <c r="J44" s="66">
        <v>189643.5</v>
      </c>
      <c r="K44" s="66">
        <v>201584.44</v>
      </c>
      <c r="L44" s="66">
        <v>212263.02</v>
      </c>
      <c r="M44" s="10"/>
      <c r="O44" s="25"/>
      <c r="P44" s="25"/>
      <c r="Q44" s="25"/>
      <c r="R44" s="25"/>
      <c r="S44" s="25"/>
      <c r="T44" s="25"/>
      <c r="U44" s="25"/>
      <c r="V44" s="25"/>
      <c r="W44" s="25"/>
    </row>
    <row r="45" spans="2:23" x14ac:dyDescent="0.15">
      <c r="B45" s="7"/>
      <c r="C45" s="8" t="s">
        <v>69</v>
      </c>
      <c r="D45" s="66"/>
      <c r="E45" s="66">
        <v>166475.45000000001</v>
      </c>
      <c r="F45" s="66">
        <v>173036.78</v>
      </c>
      <c r="G45" s="66">
        <v>181288.56</v>
      </c>
      <c r="H45" s="66">
        <v>190279.95</v>
      </c>
      <c r="I45" s="66">
        <v>197317.9</v>
      </c>
      <c r="J45" s="66">
        <v>204545.06</v>
      </c>
      <c r="K45" s="66">
        <v>208512.67</v>
      </c>
      <c r="L45" s="66">
        <v>210927.92</v>
      </c>
      <c r="M45" s="10"/>
      <c r="O45" s="25"/>
      <c r="P45" s="25"/>
      <c r="Q45" s="25"/>
      <c r="R45" s="25"/>
      <c r="S45" s="25"/>
      <c r="T45" s="25"/>
      <c r="U45" s="25"/>
      <c r="V45" s="25"/>
      <c r="W45" s="25"/>
    </row>
    <row r="46" spans="2:23" x14ac:dyDescent="0.15">
      <c r="B46" s="7"/>
      <c r="C46" s="64" t="s">
        <v>8</v>
      </c>
      <c r="D46" s="20"/>
      <c r="E46" s="20">
        <v>9160.65</v>
      </c>
      <c r="F46" s="20">
        <v>10767.25</v>
      </c>
      <c r="G46" s="20">
        <v>11583.35</v>
      </c>
      <c r="H46" s="20">
        <v>12427.59</v>
      </c>
      <c r="I46" s="20">
        <v>13098.45</v>
      </c>
      <c r="J46" s="20">
        <v>13769.31</v>
      </c>
      <c r="K46" s="20">
        <v>14463</v>
      </c>
      <c r="L46" s="20">
        <v>15185.06</v>
      </c>
      <c r="M46" s="10"/>
      <c r="O46" s="25"/>
      <c r="P46" s="25"/>
      <c r="Q46" s="25"/>
      <c r="R46" s="25"/>
      <c r="S46" s="25"/>
      <c r="T46" s="25"/>
      <c r="U46" s="25"/>
      <c r="V46" s="25"/>
      <c r="W46" s="25"/>
    </row>
    <row r="47" spans="2:23" x14ac:dyDescent="0.15">
      <c r="B47" s="7"/>
      <c r="C47" s="11" t="s">
        <v>70</v>
      </c>
      <c r="D47" s="20"/>
      <c r="E47" s="20">
        <v>74333.850000000006</v>
      </c>
      <c r="F47" s="20">
        <v>84571.15</v>
      </c>
      <c r="G47" s="20">
        <v>93320.98</v>
      </c>
      <c r="H47" s="20">
        <v>103179.71</v>
      </c>
      <c r="I47" s="20">
        <v>111997.72</v>
      </c>
      <c r="J47" s="20">
        <v>120926.43</v>
      </c>
      <c r="K47" s="20">
        <v>130357.72</v>
      </c>
      <c r="L47" s="20">
        <v>140882.37</v>
      </c>
      <c r="M47" s="10"/>
      <c r="O47" s="25"/>
      <c r="P47" s="25"/>
      <c r="Q47" s="25"/>
      <c r="R47" s="25"/>
      <c r="S47" s="25"/>
      <c r="T47" s="25"/>
      <c r="U47" s="25"/>
      <c r="V47" s="25"/>
      <c r="W47" s="25"/>
    </row>
    <row r="48" spans="2:23" x14ac:dyDescent="0.15">
      <c r="B48" s="7"/>
      <c r="C48" s="9" t="s">
        <v>32</v>
      </c>
      <c r="D48" s="66"/>
      <c r="E48" s="66">
        <v>13998.57</v>
      </c>
      <c r="F48" s="66">
        <v>15477.12</v>
      </c>
      <c r="G48" s="66">
        <v>16863.05</v>
      </c>
      <c r="H48" s="66">
        <v>18729.87</v>
      </c>
      <c r="I48" s="66">
        <v>20101.349999999999</v>
      </c>
      <c r="J48" s="66">
        <v>21473.1</v>
      </c>
      <c r="K48" s="66">
        <v>22753.84</v>
      </c>
      <c r="L48" s="66">
        <v>24001.19</v>
      </c>
      <c r="M48" s="10"/>
      <c r="O48" s="25"/>
      <c r="P48" s="25"/>
      <c r="Q48" s="25"/>
      <c r="R48" s="25"/>
      <c r="S48" s="25"/>
      <c r="T48" s="25"/>
      <c r="U48" s="25"/>
      <c r="V48" s="25"/>
      <c r="W48" s="25"/>
    </row>
    <row r="49" spans="2:23" x14ac:dyDescent="0.15">
      <c r="B49" s="7"/>
      <c r="C49" s="9" t="s">
        <v>33</v>
      </c>
      <c r="D49" s="66"/>
      <c r="E49" s="66">
        <v>3017.42</v>
      </c>
      <c r="F49" s="66">
        <v>5018.3500000000004</v>
      </c>
      <c r="G49" s="66">
        <v>7012.76</v>
      </c>
      <c r="H49" s="66">
        <v>8753.34</v>
      </c>
      <c r="I49" s="66">
        <v>10421.52</v>
      </c>
      <c r="J49" s="66">
        <v>12089.71</v>
      </c>
      <c r="K49" s="66">
        <v>13884.31</v>
      </c>
      <c r="L49" s="66">
        <v>15803.12</v>
      </c>
      <c r="M49" s="10"/>
      <c r="O49" s="25"/>
      <c r="P49" s="25"/>
      <c r="Q49" s="25"/>
      <c r="R49" s="25"/>
      <c r="S49" s="25"/>
      <c r="T49" s="25"/>
      <c r="U49" s="25"/>
      <c r="V49" s="25"/>
      <c r="W49" s="25"/>
    </row>
    <row r="50" spans="2:23" x14ac:dyDescent="0.15">
      <c r="B50" s="7"/>
      <c r="C50" s="9" t="s">
        <v>71</v>
      </c>
      <c r="D50" s="24"/>
      <c r="E50" s="24">
        <v>2167.36</v>
      </c>
      <c r="F50" s="24">
        <v>4136.09</v>
      </c>
      <c r="G50" s="24">
        <v>6032.54</v>
      </c>
      <c r="H50" s="24">
        <v>8221.73</v>
      </c>
      <c r="I50" s="24">
        <v>10453.549999999999</v>
      </c>
      <c r="J50" s="24">
        <v>12709.93</v>
      </c>
      <c r="K50" s="24">
        <v>15311.58</v>
      </c>
      <c r="L50" s="24">
        <v>18706.23</v>
      </c>
      <c r="M50" s="10"/>
      <c r="O50" s="25"/>
      <c r="P50" s="25"/>
      <c r="Q50" s="25"/>
      <c r="R50" s="25"/>
      <c r="S50" s="25"/>
      <c r="T50" s="25"/>
      <c r="U50" s="25"/>
      <c r="V50" s="25"/>
      <c r="W50" s="25"/>
    </row>
    <row r="51" spans="2:23" x14ac:dyDescent="0.15">
      <c r="B51" s="7"/>
      <c r="C51" s="9" t="s">
        <v>75</v>
      </c>
      <c r="D51" s="66"/>
      <c r="E51" s="66">
        <v>54459.66</v>
      </c>
      <c r="F51" s="66">
        <v>59067.93</v>
      </c>
      <c r="G51" s="66">
        <v>62345.59</v>
      </c>
      <c r="H51" s="66">
        <v>66126.41</v>
      </c>
      <c r="I51" s="66">
        <v>69297.899999999994</v>
      </c>
      <c r="J51" s="66">
        <v>72573.570000000007</v>
      </c>
      <c r="K51" s="66">
        <v>75823.350000000006</v>
      </c>
      <c r="L51" s="66">
        <v>79220.3</v>
      </c>
      <c r="M51" s="10"/>
      <c r="O51" s="25"/>
      <c r="P51" s="25"/>
      <c r="Q51" s="25"/>
      <c r="R51" s="25"/>
      <c r="S51" s="25"/>
      <c r="T51" s="25"/>
      <c r="U51" s="25"/>
      <c r="V51" s="25"/>
      <c r="W51" s="25"/>
    </row>
    <row r="52" spans="2:23" x14ac:dyDescent="0.15">
      <c r="B52" s="7"/>
      <c r="C52" s="9" t="s">
        <v>22</v>
      </c>
      <c r="D52" s="24"/>
      <c r="E52" s="24">
        <v>687.22</v>
      </c>
      <c r="F52" s="24">
        <v>864.05</v>
      </c>
      <c r="G52" s="24">
        <v>1054.17</v>
      </c>
      <c r="H52" s="24">
        <v>1323.19</v>
      </c>
      <c r="I52" s="24">
        <v>1666.61</v>
      </c>
      <c r="J52" s="24">
        <v>1991.71</v>
      </c>
      <c r="K52" s="24">
        <v>2449.88</v>
      </c>
      <c r="L52" s="24">
        <v>2959.1</v>
      </c>
      <c r="M52" s="10"/>
      <c r="O52" s="25"/>
      <c r="P52" s="25"/>
      <c r="Q52" s="25"/>
      <c r="R52" s="25"/>
      <c r="S52" s="25"/>
      <c r="T52" s="25"/>
      <c r="U52" s="25"/>
      <c r="V52" s="25"/>
      <c r="W52" s="25"/>
    </row>
    <row r="53" spans="2:23" x14ac:dyDescent="0.15">
      <c r="B53" s="7"/>
      <c r="C53" s="9" t="s">
        <v>76</v>
      </c>
      <c r="D53" s="66"/>
      <c r="E53" s="66">
        <v>3.62</v>
      </c>
      <c r="F53" s="66">
        <v>7.61</v>
      </c>
      <c r="G53" s="66">
        <v>12.87</v>
      </c>
      <c r="H53" s="66">
        <v>25.17</v>
      </c>
      <c r="I53" s="66">
        <v>56.79</v>
      </c>
      <c r="J53" s="66">
        <v>88.41</v>
      </c>
      <c r="K53" s="66">
        <v>134.75</v>
      </c>
      <c r="L53" s="66">
        <v>192.44</v>
      </c>
      <c r="M53" s="10"/>
      <c r="O53" s="25"/>
      <c r="P53" s="25"/>
      <c r="Q53" s="25"/>
      <c r="R53" s="25"/>
      <c r="S53" s="25"/>
      <c r="T53" s="25"/>
      <c r="U53" s="25"/>
      <c r="V53" s="25"/>
      <c r="W53" s="25"/>
    </row>
    <row r="54" spans="2:23" x14ac:dyDescent="0.15">
      <c r="B54" s="7"/>
      <c r="C54" s="9"/>
      <c r="D54" s="62"/>
      <c r="E54" s="62"/>
      <c r="F54" s="62"/>
      <c r="G54" s="62"/>
      <c r="H54" s="62"/>
      <c r="I54" s="62"/>
      <c r="J54" s="62"/>
      <c r="K54" s="62"/>
      <c r="L54" s="62"/>
      <c r="M54" s="10"/>
    </row>
    <row r="55" spans="2:23" x14ac:dyDescent="0.15">
      <c r="B55" s="7"/>
      <c r="C55" s="64" t="s">
        <v>72</v>
      </c>
      <c r="D55" s="47"/>
      <c r="E55" s="47">
        <v>0.156</v>
      </c>
      <c r="F55" s="47">
        <v>0.16800000000000001</v>
      </c>
      <c r="G55" s="47">
        <v>0.17399999999999999</v>
      </c>
      <c r="H55" s="47">
        <v>0.17699999999999999</v>
      </c>
      <c r="I55" s="47">
        <v>0.18</v>
      </c>
      <c r="J55" s="47">
        <v>0.182</v>
      </c>
      <c r="K55" s="47">
        <v>0.188</v>
      </c>
      <c r="L55" s="47">
        <v>0.19500000000000001</v>
      </c>
      <c r="M55" s="10"/>
      <c r="O55" s="25"/>
      <c r="P55" s="25"/>
      <c r="Q55" s="25"/>
      <c r="R55" s="25"/>
      <c r="S55" s="25"/>
      <c r="T55" s="25"/>
      <c r="U55" s="25"/>
      <c r="V55" s="25"/>
      <c r="W55" s="25"/>
    </row>
    <row r="56" spans="2:23" ht="14" thickBot="1" x14ac:dyDescent="0.2"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5"/>
    </row>
    <row r="59" spans="2:23" x14ac:dyDescent="0.15">
      <c r="B59" s="37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2:23" x14ac:dyDescent="0.1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2:23" x14ac:dyDescent="0.15">
      <c r="B61" s="8"/>
      <c r="C61" s="8"/>
      <c r="D61" s="81"/>
      <c r="E61" s="81"/>
      <c r="F61" s="81"/>
      <c r="G61" s="81"/>
      <c r="H61" s="81"/>
      <c r="I61" s="81"/>
      <c r="J61" s="8"/>
      <c r="K61" s="8"/>
      <c r="L61" s="8"/>
    </row>
    <row r="62" spans="2:23" x14ac:dyDescent="0.15">
      <c r="B62" s="8"/>
      <c r="C62" s="8"/>
      <c r="D62" s="81"/>
      <c r="E62" s="81"/>
      <c r="F62" s="81"/>
      <c r="G62" s="81"/>
      <c r="H62" s="81"/>
      <c r="I62" s="81"/>
      <c r="J62" s="8"/>
      <c r="K62" s="8"/>
      <c r="L62" s="8"/>
    </row>
    <row r="63" spans="2:23" x14ac:dyDescent="0.15">
      <c r="B63" s="8"/>
      <c r="C63" s="8"/>
      <c r="D63" s="81"/>
      <c r="E63" s="81"/>
      <c r="F63" s="81"/>
      <c r="G63" s="81"/>
      <c r="H63" s="81"/>
      <c r="I63" s="81"/>
      <c r="J63" s="8"/>
      <c r="K63" s="8"/>
      <c r="L63" s="8"/>
    </row>
    <row r="64" spans="2:23" x14ac:dyDescent="0.15">
      <c r="B64" s="8"/>
      <c r="C64" s="8"/>
      <c r="D64" s="81"/>
      <c r="E64" s="81"/>
      <c r="F64" s="81"/>
      <c r="G64" s="81"/>
      <c r="H64" s="81"/>
      <c r="I64" s="81"/>
      <c r="J64" s="8"/>
      <c r="K64" s="8"/>
      <c r="L64" s="8"/>
    </row>
    <row r="65" spans="2:12" x14ac:dyDescent="0.15">
      <c r="B65" s="8"/>
      <c r="C65" s="8"/>
      <c r="D65" s="81"/>
      <c r="E65" s="81"/>
      <c r="F65" s="81"/>
      <c r="G65" s="81"/>
      <c r="H65" s="81"/>
      <c r="I65" s="81"/>
      <c r="J65" s="8"/>
      <c r="K65" s="8"/>
      <c r="L65" s="8"/>
    </row>
    <row r="66" spans="2:12" x14ac:dyDescent="0.15">
      <c r="B66" s="8"/>
      <c r="C66" s="8"/>
      <c r="D66" s="81"/>
      <c r="E66" s="81"/>
      <c r="F66" s="81"/>
      <c r="G66" s="81"/>
      <c r="H66" s="81"/>
      <c r="I66" s="81"/>
      <c r="J66" s="8"/>
      <c r="K66" s="8"/>
      <c r="L66" s="8"/>
    </row>
    <row r="67" spans="2:12" x14ac:dyDescent="0.15">
      <c r="B67" s="8"/>
      <c r="C67" s="8"/>
      <c r="D67" s="81"/>
      <c r="E67" s="81"/>
      <c r="F67" s="81"/>
      <c r="G67" s="81"/>
      <c r="H67" s="81"/>
      <c r="I67" s="81"/>
      <c r="J67" s="8"/>
      <c r="K67" s="8"/>
      <c r="L67" s="8"/>
    </row>
    <row r="68" spans="2:12" x14ac:dyDescent="0.15">
      <c r="B68" s="8"/>
      <c r="C68" s="8"/>
      <c r="D68" s="81"/>
      <c r="E68" s="81"/>
      <c r="F68" s="81"/>
      <c r="G68" s="81"/>
      <c r="H68" s="81"/>
      <c r="I68" s="81"/>
      <c r="J68" s="8"/>
      <c r="K68" s="8"/>
      <c r="L68" s="8"/>
    </row>
    <row r="69" spans="2:12" x14ac:dyDescent="0.15">
      <c r="B69" s="8"/>
      <c r="C69" s="37"/>
      <c r="D69" s="81"/>
      <c r="E69" s="81"/>
      <c r="F69" s="81"/>
      <c r="G69" s="81"/>
      <c r="H69" s="81"/>
      <c r="I69" s="81"/>
      <c r="J69" s="8"/>
      <c r="K69" s="8"/>
      <c r="L69" s="8"/>
    </row>
    <row r="70" spans="2:12" x14ac:dyDescent="0.15">
      <c r="B70" s="8"/>
      <c r="C70" s="37"/>
      <c r="D70" s="81"/>
      <c r="E70" s="81"/>
      <c r="F70" s="81"/>
      <c r="G70" s="81"/>
      <c r="H70" s="81"/>
      <c r="I70" s="81"/>
      <c r="J70" s="8"/>
      <c r="K70" s="8"/>
      <c r="L70" s="8"/>
    </row>
    <row r="71" spans="2:12" x14ac:dyDescent="0.15">
      <c r="B71" s="8"/>
      <c r="C71" s="37"/>
      <c r="D71" s="81"/>
      <c r="E71" s="81"/>
      <c r="F71" s="81"/>
      <c r="G71" s="8"/>
      <c r="H71" s="81"/>
      <c r="I71" s="81"/>
      <c r="J71" s="8"/>
      <c r="K71" s="8"/>
      <c r="L71" s="8"/>
    </row>
    <row r="72" spans="2:12" x14ac:dyDescent="0.15">
      <c r="B72" s="8"/>
      <c r="C72" s="37"/>
      <c r="D72" s="81"/>
      <c r="E72" s="81"/>
      <c r="F72" s="81"/>
      <c r="G72" s="8"/>
      <c r="H72" s="81"/>
      <c r="I72" s="81"/>
      <c r="J72" s="8"/>
      <c r="K72" s="8"/>
      <c r="L72" s="8"/>
    </row>
    <row r="73" spans="2:12" x14ac:dyDescent="0.15">
      <c r="B73" s="8"/>
      <c r="C73" s="37"/>
      <c r="D73" s="81"/>
      <c r="E73" s="81"/>
      <c r="F73" s="81"/>
      <c r="G73" s="8"/>
      <c r="H73" s="81"/>
      <c r="I73" s="81"/>
      <c r="J73" s="8"/>
      <c r="K73" s="8"/>
      <c r="L73" s="8"/>
    </row>
    <row r="74" spans="2:12" x14ac:dyDescent="0.15">
      <c r="B74" s="8"/>
      <c r="C74" s="37"/>
      <c r="D74" s="24"/>
      <c r="E74" s="24"/>
      <c r="F74" s="24"/>
      <c r="G74" s="8"/>
      <c r="H74" s="24"/>
      <c r="I74" s="24"/>
      <c r="J74" s="8"/>
      <c r="K74" s="8"/>
      <c r="L74" s="8"/>
    </row>
    <row r="75" spans="2:12" x14ac:dyDescent="0.15">
      <c r="B75" s="8"/>
      <c r="C75" s="37"/>
      <c r="D75" s="81"/>
      <c r="E75" s="81"/>
      <c r="F75" s="81"/>
      <c r="G75" s="8"/>
      <c r="H75" s="81"/>
      <c r="I75" s="81"/>
      <c r="J75" s="8"/>
      <c r="K75" s="8"/>
      <c r="L75" s="8"/>
    </row>
    <row r="76" spans="2:12" x14ac:dyDescent="0.15">
      <c r="B76" s="8"/>
      <c r="C76" s="37"/>
      <c r="D76" s="81"/>
      <c r="E76" s="81"/>
      <c r="F76" s="81"/>
      <c r="G76" s="8"/>
      <c r="H76" s="81"/>
      <c r="I76" s="81"/>
      <c r="J76" s="8"/>
      <c r="K76" s="8"/>
      <c r="L76" s="8"/>
    </row>
    <row r="77" spans="2:12" x14ac:dyDescent="0.15">
      <c r="B77" s="8"/>
      <c r="C77" s="37"/>
      <c r="D77" s="81"/>
      <c r="E77" s="81"/>
      <c r="F77" s="81"/>
      <c r="G77" s="8"/>
      <c r="H77" s="81"/>
      <c r="I77" s="81"/>
      <c r="J77" s="8"/>
      <c r="K77" s="8"/>
      <c r="L77" s="8"/>
    </row>
    <row r="78" spans="2:12" x14ac:dyDescent="0.15">
      <c r="B78" s="8"/>
      <c r="C78" s="37"/>
      <c r="D78" s="81"/>
      <c r="E78" s="8"/>
      <c r="F78" s="8"/>
      <c r="G78" s="8"/>
      <c r="H78" s="8"/>
      <c r="I78" s="8"/>
      <c r="J78" s="8"/>
      <c r="K78" s="8"/>
      <c r="L78" s="8"/>
    </row>
    <row r="79" spans="2:12" x14ac:dyDescent="0.15">
      <c r="B79" s="8"/>
      <c r="C79" s="37"/>
      <c r="D79" s="82"/>
      <c r="E79" s="82"/>
      <c r="F79" s="82"/>
      <c r="G79" s="8"/>
      <c r="H79" s="82"/>
      <c r="I79" s="82"/>
      <c r="J79" s="8"/>
      <c r="K79" s="8"/>
      <c r="L79" s="8"/>
    </row>
    <row r="80" spans="2:12" x14ac:dyDescent="0.15">
      <c r="B80" s="8"/>
      <c r="C80" s="37"/>
      <c r="D80" s="82"/>
      <c r="E80" s="82"/>
      <c r="F80" s="82"/>
      <c r="G80" s="8"/>
      <c r="H80" s="82"/>
      <c r="I80" s="82"/>
      <c r="J80" s="8"/>
      <c r="K80" s="8"/>
      <c r="L80" s="8"/>
    </row>
    <row r="81" spans="2:12" x14ac:dyDescent="0.15">
      <c r="B81" s="8"/>
      <c r="C81" s="37"/>
      <c r="D81" s="82"/>
      <c r="E81" s="82"/>
      <c r="F81" s="82"/>
      <c r="G81" s="8"/>
      <c r="H81" s="82"/>
      <c r="I81" s="82"/>
      <c r="J81" s="8"/>
      <c r="K81" s="8"/>
      <c r="L81" s="8"/>
    </row>
    <row r="82" spans="2:12" x14ac:dyDescent="0.15">
      <c r="B82" s="8"/>
      <c r="C82" s="37"/>
      <c r="D82" s="82"/>
      <c r="E82" s="82"/>
      <c r="F82" s="82"/>
      <c r="G82" s="8"/>
      <c r="H82" s="82"/>
      <c r="I82" s="82"/>
      <c r="J82" s="8"/>
      <c r="K82" s="8"/>
      <c r="L82" s="8"/>
    </row>
    <row r="83" spans="2:12" x14ac:dyDescent="0.15">
      <c r="B83" s="8"/>
      <c r="C83" s="37"/>
      <c r="D83" s="82"/>
      <c r="E83" s="82"/>
      <c r="F83" s="82"/>
      <c r="G83" s="8"/>
      <c r="H83" s="82"/>
      <c r="I83" s="82"/>
      <c r="J83" s="8"/>
      <c r="K83" s="8"/>
      <c r="L83" s="8"/>
    </row>
    <row r="84" spans="2:12" x14ac:dyDescent="0.15">
      <c r="B84" s="8"/>
      <c r="C84" s="37"/>
      <c r="D84" s="82"/>
      <c r="E84" s="82"/>
      <c r="F84" s="82"/>
      <c r="G84" s="8"/>
      <c r="H84" s="82"/>
      <c r="I84" s="82"/>
      <c r="J84" s="8"/>
      <c r="K84" s="8"/>
      <c r="L84" s="8"/>
    </row>
    <row r="85" spans="2:12" x14ac:dyDescent="0.15">
      <c r="B85" s="8"/>
      <c r="C85" s="37"/>
      <c r="D85" s="82"/>
      <c r="E85" s="82"/>
      <c r="F85" s="82"/>
      <c r="G85" s="8"/>
      <c r="H85" s="82"/>
      <c r="I85" s="82"/>
      <c r="J85" s="8"/>
      <c r="K85" s="37"/>
      <c r="L85" s="8"/>
    </row>
    <row r="86" spans="2:12" x14ac:dyDescent="0.15">
      <c r="B86" s="8"/>
      <c r="C86" s="37"/>
      <c r="D86" s="82"/>
      <c r="E86" s="82"/>
      <c r="F86" s="82"/>
      <c r="G86" s="8"/>
      <c r="H86" s="82"/>
      <c r="I86" s="82"/>
      <c r="J86" s="8"/>
      <c r="K86" s="37"/>
      <c r="L86" s="8"/>
    </row>
    <row r="87" spans="2:12" x14ac:dyDescent="0.1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2:12" x14ac:dyDescent="0.1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</sheetData>
  <conditionalFormatting sqref="D12:L16 D18:L24">
    <cfRule type="cellIs" dxfId="119" priority="7" stopIfTrue="1" operator="lessThan">
      <formula>0</formula>
    </cfRule>
  </conditionalFormatting>
  <conditionalFormatting sqref="D10:L11">
    <cfRule type="cellIs" dxfId="118" priority="5" stopIfTrue="1" operator="lessThan">
      <formula>0</formula>
    </cfRule>
  </conditionalFormatting>
  <conditionalFormatting sqref="D17:L17">
    <cfRule type="cellIs" dxfId="117" priority="4" stopIfTrue="1" operator="lessThan">
      <formula>0</formula>
    </cfRule>
  </conditionalFormatting>
  <conditionalFormatting sqref="D25:L25">
    <cfRule type="cellIs" dxfId="116" priority="1" stopIfTrue="1" operator="lessThan">
      <formula>0</formula>
    </cfRule>
  </conditionalFormatting>
  <pageMargins left="0.78740157499999996" right="0.78740157499999996" top="0.984251969" bottom="0.86" header="0.4921259845" footer="0.4921259845"/>
  <pageSetup paperSize="9" scale="59" orientation="portrait" r:id="rId1"/>
  <headerFooter alignWithMargins="0">
    <oddHeader>&amp;C&amp;A&amp;R&amp;D; &amp;T</oddHeader>
  </headerFooter>
  <rowBreaks count="1" manualBreakCount="1">
    <brk id="28" max="9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4"/>
  <sheetViews>
    <sheetView showGridLines="0" zoomScale="80" zoomScaleNormal="80" zoomScaleSheetLayoutView="85" workbookViewId="0">
      <selection activeCell="H18" sqref="H18"/>
    </sheetView>
  </sheetViews>
  <sheetFormatPr baseColWidth="10" defaultRowHeight="13" x14ac:dyDescent="0.15"/>
  <cols>
    <col min="2" max="2" width="3.6640625" customWidth="1"/>
    <col min="3" max="3" width="40" customWidth="1"/>
    <col min="5" max="12" width="9.33203125" customWidth="1"/>
    <col min="13" max="13" width="5.5" customWidth="1"/>
    <col min="14" max="14" width="8.33203125" customWidth="1"/>
  </cols>
  <sheetData>
    <row r="1" spans="1:23" ht="14" thickBot="1" x14ac:dyDescent="0.2"/>
    <row r="2" spans="1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1:23" x14ac:dyDescent="0.15">
      <c r="B3" s="7"/>
      <c r="C3" s="8"/>
      <c r="D3" s="24"/>
      <c r="E3" s="8"/>
      <c r="F3" s="8"/>
      <c r="G3" s="8"/>
      <c r="H3" s="8"/>
      <c r="I3" s="8"/>
      <c r="J3" s="8"/>
      <c r="K3" s="8"/>
      <c r="L3" s="8"/>
      <c r="M3" s="10"/>
    </row>
    <row r="4" spans="1:23" x14ac:dyDescent="0.15">
      <c r="B4" s="7"/>
      <c r="C4" s="8"/>
      <c r="D4" s="11" t="s">
        <v>77</v>
      </c>
      <c r="E4" s="11"/>
      <c r="J4" s="8"/>
      <c r="K4" s="8"/>
      <c r="L4" s="8"/>
      <c r="M4" s="10"/>
    </row>
    <row r="5" spans="1:23" x14ac:dyDescent="0.15">
      <c r="B5" s="7"/>
      <c r="C5" s="8"/>
      <c r="D5" s="11" t="s">
        <v>1</v>
      </c>
      <c r="E5" s="11" t="s">
        <v>139</v>
      </c>
      <c r="J5" s="8"/>
      <c r="K5" s="8"/>
      <c r="L5" s="8"/>
      <c r="M5" s="10"/>
    </row>
    <row r="6" spans="1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1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1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1:23" x14ac:dyDescent="0.15">
      <c r="B9" s="16"/>
      <c r="C9" s="17"/>
      <c r="D9" s="39"/>
      <c r="E9" s="17"/>
      <c r="F9" s="17"/>
      <c r="G9" s="17"/>
      <c r="H9" s="39"/>
      <c r="I9" s="17"/>
      <c r="J9" s="17"/>
      <c r="K9" s="17"/>
      <c r="L9" s="39"/>
      <c r="M9" s="19"/>
    </row>
    <row r="10" spans="1:23" x14ac:dyDescent="0.15">
      <c r="B10" s="7"/>
      <c r="C10" s="11" t="s">
        <v>78</v>
      </c>
      <c r="D10" s="20"/>
      <c r="E10" s="20">
        <v>376890.96</v>
      </c>
      <c r="F10" s="20">
        <v>407011.87</v>
      </c>
      <c r="G10" s="20">
        <v>435200.91</v>
      </c>
      <c r="H10" s="20">
        <v>472400.72</v>
      </c>
      <c r="I10" s="20">
        <v>503829.28</v>
      </c>
      <c r="J10" s="20">
        <v>535258.28</v>
      </c>
      <c r="K10" s="20">
        <v>562130.85</v>
      </c>
      <c r="L10" s="20">
        <v>585792.92000000004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1:23" x14ac:dyDescent="0.15">
      <c r="B11" s="7"/>
      <c r="C11" s="11" t="s">
        <v>79</v>
      </c>
      <c r="D11" s="63"/>
      <c r="E11" s="20">
        <v>341889.01</v>
      </c>
      <c r="F11" s="20">
        <v>371090.45</v>
      </c>
      <c r="G11" s="20">
        <v>395938.27</v>
      </c>
      <c r="H11" s="20">
        <v>430160.66</v>
      </c>
      <c r="I11" s="20">
        <v>459663.74</v>
      </c>
      <c r="J11" s="20">
        <v>489077.25</v>
      </c>
      <c r="K11" s="20">
        <v>514727.3</v>
      </c>
      <c r="L11" s="20">
        <v>537201.09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1:23" x14ac:dyDescent="0.15">
      <c r="B12" s="7"/>
      <c r="C12" s="11" t="s">
        <v>80</v>
      </c>
      <c r="D12" s="20"/>
      <c r="E12" s="20">
        <v>97184.65</v>
      </c>
      <c r="F12" s="20">
        <v>102484.01</v>
      </c>
      <c r="G12" s="20">
        <v>108913.77</v>
      </c>
      <c r="H12" s="20">
        <v>118169.06</v>
      </c>
      <c r="I12" s="20">
        <v>126061.21</v>
      </c>
      <c r="J12" s="20">
        <v>133893.79</v>
      </c>
      <c r="K12" s="20">
        <v>140702.15</v>
      </c>
      <c r="L12" s="20">
        <v>145725.54</v>
      </c>
      <c r="M12" s="10"/>
      <c r="N12" s="77"/>
      <c r="O12" s="25"/>
      <c r="P12" s="25"/>
      <c r="Q12" s="25"/>
      <c r="R12" s="25"/>
      <c r="S12" s="25"/>
      <c r="T12" s="25"/>
      <c r="U12" s="25"/>
      <c r="V12" s="25"/>
      <c r="W12" s="25"/>
    </row>
    <row r="13" spans="1:23" x14ac:dyDescent="0.15">
      <c r="B13" s="7"/>
      <c r="C13" s="8" t="s">
        <v>81</v>
      </c>
      <c r="D13" s="66"/>
      <c r="E13" s="66">
        <v>88408.48</v>
      </c>
      <c r="F13" s="66">
        <v>92346.43</v>
      </c>
      <c r="G13" s="66">
        <v>97328.8</v>
      </c>
      <c r="H13" s="66">
        <v>104708.88</v>
      </c>
      <c r="I13" s="66">
        <v>110723.01</v>
      </c>
      <c r="J13" s="66">
        <v>116757.96</v>
      </c>
      <c r="K13" s="66">
        <v>121421.86</v>
      </c>
      <c r="L13" s="66">
        <v>124091.87</v>
      </c>
      <c r="M13" s="10"/>
      <c r="N13" s="1"/>
      <c r="O13" s="25"/>
      <c r="P13" s="25"/>
      <c r="Q13" s="25"/>
      <c r="R13" s="25"/>
      <c r="S13" s="25"/>
      <c r="T13" s="25"/>
      <c r="U13" s="25"/>
      <c r="V13" s="25"/>
      <c r="W13" s="25"/>
    </row>
    <row r="14" spans="1:23" x14ac:dyDescent="0.15">
      <c r="B14" s="7"/>
      <c r="C14" s="8" t="s">
        <v>68</v>
      </c>
      <c r="D14" s="66"/>
      <c r="E14" s="66">
        <v>4109.7700000000004</v>
      </c>
      <c r="F14" s="66">
        <v>4756.76</v>
      </c>
      <c r="G14" s="66">
        <v>5383.19</v>
      </c>
      <c r="H14" s="66">
        <v>6236.48</v>
      </c>
      <c r="I14" s="66">
        <v>7068.34</v>
      </c>
      <c r="J14" s="66">
        <v>7843.35</v>
      </c>
      <c r="K14" s="66">
        <v>8710.69</v>
      </c>
      <c r="L14" s="66">
        <v>9574.7199999999993</v>
      </c>
      <c r="M14" s="10"/>
      <c r="N14" s="77"/>
      <c r="O14" s="25"/>
      <c r="P14" s="25"/>
      <c r="Q14" s="25"/>
      <c r="R14" s="25"/>
      <c r="S14" s="25"/>
      <c r="T14" s="25"/>
      <c r="U14" s="25"/>
      <c r="V14" s="25"/>
      <c r="W14" s="25"/>
    </row>
    <row r="15" spans="1:23" x14ac:dyDescent="0.15">
      <c r="B15" s="7"/>
      <c r="C15" s="8" t="s">
        <v>82</v>
      </c>
      <c r="D15" s="66"/>
      <c r="E15" s="66">
        <v>3163.27</v>
      </c>
      <c r="F15" s="66">
        <v>3666.8</v>
      </c>
      <c r="G15" s="66">
        <v>4213.1400000000003</v>
      </c>
      <c r="H15" s="66">
        <v>4899.59</v>
      </c>
      <c r="I15" s="66">
        <v>5557.09</v>
      </c>
      <c r="J15" s="66">
        <v>6182.09</v>
      </c>
      <c r="K15" s="66">
        <v>6983.05</v>
      </c>
      <c r="L15" s="66">
        <v>7905.55</v>
      </c>
      <c r="M15" s="10"/>
      <c r="N15" s="1"/>
      <c r="O15" s="25"/>
      <c r="P15" s="25"/>
      <c r="Q15" s="25"/>
      <c r="R15" s="25"/>
      <c r="S15" s="25"/>
      <c r="T15" s="25"/>
      <c r="U15" s="25"/>
      <c r="V15" s="25"/>
      <c r="W15" s="25"/>
    </row>
    <row r="16" spans="1:23" x14ac:dyDescent="0.15">
      <c r="A16" s="83"/>
      <c r="B16" s="7"/>
      <c r="C16" s="8" t="s">
        <v>83</v>
      </c>
      <c r="D16" s="66"/>
      <c r="E16" s="66">
        <v>0</v>
      </c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10"/>
      <c r="N16" s="1"/>
      <c r="O16" s="25"/>
      <c r="P16" s="25"/>
      <c r="Q16" s="25"/>
      <c r="R16" s="25"/>
      <c r="S16" s="25"/>
      <c r="T16" s="25"/>
      <c r="U16" s="25"/>
      <c r="V16" s="25"/>
      <c r="W16" s="25"/>
    </row>
    <row r="17" spans="1:23" x14ac:dyDescent="0.15">
      <c r="B17" s="7"/>
      <c r="C17" s="8" t="s">
        <v>84</v>
      </c>
      <c r="D17" s="66"/>
      <c r="E17" s="66">
        <v>1503.13</v>
      </c>
      <c r="F17" s="66">
        <v>1713.73</v>
      </c>
      <c r="G17" s="66">
        <v>1984.57</v>
      </c>
      <c r="H17" s="66">
        <v>2320.1</v>
      </c>
      <c r="I17" s="66">
        <v>2708.78</v>
      </c>
      <c r="J17" s="66">
        <v>3106.41</v>
      </c>
      <c r="K17" s="66">
        <v>3582.49</v>
      </c>
      <c r="L17" s="66">
        <v>4149.3</v>
      </c>
      <c r="M17" s="10"/>
      <c r="O17" s="25"/>
      <c r="P17" s="25"/>
      <c r="Q17" s="25"/>
      <c r="R17" s="25"/>
      <c r="S17" s="25"/>
      <c r="T17" s="25"/>
      <c r="U17" s="25"/>
      <c r="V17" s="25"/>
      <c r="W17" s="25"/>
    </row>
    <row r="18" spans="1:23" s="33" customFormat="1" x14ac:dyDescent="0.15">
      <c r="B18" s="29"/>
      <c r="C18" s="38" t="s">
        <v>85</v>
      </c>
      <c r="D18" s="30"/>
      <c r="E18" s="30">
        <v>342.88</v>
      </c>
      <c r="F18" s="30">
        <v>448.39</v>
      </c>
      <c r="G18" s="30">
        <v>565.55999999999995</v>
      </c>
      <c r="H18" s="30">
        <v>690.28</v>
      </c>
      <c r="I18" s="30">
        <v>825.84</v>
      </c>
      <c r="J18" s="30">
        <v>965.7</v>
      </c>
      <c r="K18" s="30">
        <v>1155.3900000000001</v>
      </c>
      <c r="L18" s="30">
        <v>1397.74</v>
      </c>
      <c r="M18" s="32"/>
      <c r="O18" s="25"/>
      <c r="P18" s="25"/>
      <c r="Q18" s="25"/>
      <c r="R18" s="25"/>
      <c r="S18" s="25"/>
      <c r="T18" s="25"/>
      <c r="U18" s="25"/>
      <c r="V18" s="25"/>
      <c r="W18" s="25"/>
    </row>
    <row r="19" spans="1:23" x14ac:dyDescent="0.15">
      <c r="B19" s="7"/>
      <c r="C19" s="8" t="s">
        <v>86</v>
      </c>
      <c r="D19" s="66"/>
      <c r="E19" s="66">
        <v>0</v>
      </c>
      <c r="F19" s="66">
        <v>0.28999999999999998</v>
      </c>
      <c r="G19" s="66">
        <v>4.08</v>
      </c>
      <c r="H19" s="66">
        <v>4.01</v>
      </c>
      <c r="I19" s="66">
        <v>3.99</v>
      </c>
      <c r="J19" s="66">
        <v>3.98</v>
      </c>
      <c r="K19" s="66">
        <v>4.0599999999999996</v>
      </c>
      <c r="L19" s="66">
        <v>4.09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1:23" x14ac:dyDescent="0.15">
      <c r="B20" s="7"/>
      <c r="C20" s="11" t="s">
        <v>87</v>
      </c>
      <c r="D20" s="47"/>
      <c r="E20" s="47">
        <v>3.5999999999999997E-2</v>
      </c>
      <c r="F20" s="47">
        <v>0.04</v>
      </c>
      <c r="G20" s="47">
        <v>4.3999999999999997E-2</v>
      </c>
      <c r="H20" s="47">
        <v>4.7E-2</v>
      </c>
      <c r="I20" s="47">
        <v>5.0999999999999997E-2</v>
      </c>
      <c r="J20" s="47">
        <v>5.2999999999999999E-2</v>
      </c>
      <c r="K20" s="47">
        <v>5.8000000000000003E-2</v>
      </c>
      <c r="L20" s="47">
        <v>6.4000000000000001E-2</v>
      </c>
      <c r="M20" s="70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15">
      <c r="B21" s="7"/>
      <c r="C21" s="11"/>
      <c r="D21" s="20"/>
      <c r="E21" s="20"/>
      <c r="F21" s="20"/>
      <c r="G21" s="20"/>
      <c r="H21" s="20"/>
      <c r="I21" s="20"/>
      <c r="J21" s="20"/>
      <c r="K21" s="20"/>
      <c r="L21" s="20"/>
      <c r="M21" s="70"/>
      <c r="O21" s="2"/>
    </row>
    <row r="22" spans="1:23" x14ac:dyDescent="0.15">
      <c r="B22" s="7"/>
      <c r="C22" s="11" t="s">
        <v>88</v>
      </c>
      <c r="D22" s="20"/>
      <c r="E22" s="20">
        <v>113561.67</v>
      </c>
      <c r="F22" s="20">
        <v>128847.51</v>
      </c>
      <c r="G22" s="20">
        <v>138939.07999999999</v>
      </c>
      <c r="H22" s="20">
        <v>152323.04</v>
      </c>
      <c r="I22" s="20">
        <v>163594.96</v>
      </c>
      <c r="J22" s="20">
        <v>174866.88</v>
      </c>
      <c r="K22" s="20">
        <v>184068.94</v>
      </c>
      <c r="L22" s="20">
        <v>191517.13</v>
      </c>
      <c r="M22" s="10"/>
      <c r="N22" s="28"/>
      <c r="O22" s="25"/>
      <c r="P22" s="25"/>
      <c r="Q22" s="25"/>
      <c r="R22" s="25"/>
      <c r="S22" s="25"/>
      <c r="T22" s="25"/>
      <c r="U22" s="25"/>
      <c r="V22" s="25"/>
      <c r="W22" s="25"/>
    </row>
    <row r="23" spans="1:23" x14ac:dyDescent="0.15">
      <c r="B23" s="7"/>
      <c r="C23" s="8" t="s">
        <v>84</v>
      </c>
      <c r="D23" s="66"/>
      <c r="E23" s="66">
        <v>30591.43</v>
      </c>
      <c r="F23" s="66">
        <v>34451.85</v>
      </c>
      <c r="G23" s="66">
        <v>38193.120000000003</v>
      </c>
      <c r="H23" s="66">
        <v>42745.78</v>
      </c>
      <c r="I23" s="66">
        <v>46649.78</v>
      </c>
      <c r="J23" s="66">
        <v>50553.77</v>
      </c>
      <c r="K23" s="66">
        <v>53850.54</v>
      </c>
      <c r="L23" s="66">
        <v>56938.63</v>
      </c>
      <c r="M23" s="10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s="33" customFormat="1" x14ac:dyDescent="0.15">
      <c r="B24" s="29"/>
      <c r="C24" s="38" t="s">
        <v>85</v>
      </c>
      <c r="D24" s="30"/>
      <c r="E24" s="30">
        <v>6978.14</v>
      </c>
      <c r="F24" s="30">
        <v>9014.26</v>
      </c>
      <c r="G24" s="30">
        <v>10884.14</v>
      </c>
      <c r="H24" s="30">
        <v>12717.88</v>
      </c>
      <c r="I24" s="30">
        <v>14222.4</v>
      </c>
      <c r="J24" s="30">
        <v>15715.78</v>
      </c>
      <c r="K24" s="30">
        <v>17367.37</v>
      </c>
      <c r="L24" s="30">
        <v>19180.400000000001</v>
      </c>
      <c r="M24" s="32"/>
      <c r="N24" s="84"/>
      <c r="O24" s="25"/>
      <c r="P24" s="25"/>
      <c r="Q24" s="25"/>
      <c r="R24" s="25"/>
      <c r="S24" s="25"/>
      <c r="T24" s="25"/>
      <c r="U24" s="25"/>
      <c r="V24" s="25"/>
      <c r="W24" s="25"/>
    </row>
    <row r="25" spans="1:23" x14ac:dyDescent="0.15">
      <c r="A25" s="1"/>
      <c r="B25" s="85"/>
      <c r="C25" s="37" t="s">
        <v>89</v>
      </c>
      <c r="D25" s="86"/>
      <c r="E25" s="86">
        <v>5196.63</v>
      </c>
      <c r="F25" s="86">
        <v>5745.76</v>
      </c>
      <c r="G25" s="86">
        <v>6198.66</v>
      </c>
      <c r="H25" s="86">
        <v>6430.91</v>
      </c>
      <c r="I25" s="86">
        <v>6559.72</v>
      </c>
      <c r="J25" s="86">
        <v>6688.52</v>
      </c>
      <c r="K25" s="86">
        <v>6801.49</v>
      </c>
      <c r="L25" s="86">
        <v>6872.13</v>
      </c>
      <c r="M25" s="87"/>
      <c r="O25" s="25"/>
      <c r="P25" s="25"/>
      <c r="Q25" s="25"/>
      <c r="R25" s="25"/>
      <c r="S25" s="25"/>
      <c r="T25" s="25"/>
      <c r="U25" s="25"/>
      <c r="V25" s="25"/>
      <c r="W25" s="25"/>
    </row>
    <row r="26" spans="1:23" s="33" customFormat="1" x14ac:dyDescent="0.15">
      <c r="A26" s="49"/>
      <c r="B26" s="88"/>
      <c r="C26" s="38" t="s">
        <v>90</v>
      </c>
      <c r="D26" s="89"/>
      <c r="E26" s="89">
        <v>257.81</v>
      </c>
      <c r="F26" s="89">
        <v>299.63</v>
      </c>
      <c r="G26" s="89">
        <v>340.3</v>
      </c>
      <c r="H26" s="89">
        <v>379.47</v>
      </c>
      <c r="I26" s="89">
        <v>410.63</v>
      </c>
      <c r="J26" s="89">
        <v>442.76</v>
      </c>
      <c r="K26" s="89">
        <v>477.25</v>
      </c>
      <c r="L26" s="89">
        <v>510.53</v>
      </c>
      <c r="M26" s="90"/>
      <c r="O26" s="25"/>
      <c r="P26" s="25"/>
      <c r="Q26" s="25"/>
      <c r="R26" s="25"/>
      <c r="S26" s="25"/>
      <c r="T26" s="25"/>
      <c r="U26" s="25"/>
      <c r="V26" s="25"/>
      <c r="W26" s="25"/>
    </row>
    <row r="27" spans="1:23" x14ac:dyDescent="0.15">
      <c r="B27" s="7"/>
      <c r="C27" s="41" t="s">
        <v>91</v>
      </c>
      <c r="D27" s="66"/>
      <c r="E27" s="66">
        <v>29901.99</v>
      </c>
      <c r="F27" s="66">
        <v>33187.21</v>
      </c>
      <c r="G27" s="66">
        <v>34209.06</v>
      </c>
      <c r="H27" s="66">
        <v>36928.71</v>
      </c>
      <c r="I27" s="66">
        <v>39156.19</v>
      </c>
      <c r="J27" s="66">
        <v>41372.769999999997</v>
      </c>
      <c r="K27" s="66">
        <v>42674.84</v>
      </c>
      <c r="L27" s="66">
        <v>43137.87</v>
      </c>
      <c r="M27" s="10"/>
      <c r="O27" s="25"/>
      <c r="P27" s="25"/>
      <c r="Q27" s="25"/>
      <c r="R27" s="25"/>
      <c r="S27" s="25"/>
      <c r="T27" s="25"/>
      <c r="U27" s="25"/>
      <c r="V27" s="25"/>
      <c r="W27" s="25"/>
    </row>
    <row r="28" spans="1:23" x14ac:dyDescent="0.15">
      <c r="B28" s="7"/>
      <c r="C28" s="9" t="s">
        <v>81</v>
      </c>
      <c r="D28" s="24"/>
      <c r="E28" s="24">
        <v>12898.05</v>
      </c>
      <c r="F28" s="24">
        <v>15160.6</v>
      </c>
      <c r="G28" s="24">
        <v>15651.44</v>
      </c>
      <c r="H28" s="24">
        <v>16087.25</v>
      </c>
      <c r="I28" s="24">
        <v>16162.59</v>
      </c>
      <c r="J28" s="24">
        <v>16237.92</v>
      </c>
      <c r="K28" s="24">
        <v>16065.98</v>
      </c>
      <c r="L28" s="24">
        <v>15715.22</v>
      </c>
      <c r="M28" s="10"/>
      <c r="O28" s="25"/>
      <c r="P28" s="25"/>
      <c r="Q28" s="25"/>
      <c r="R28" s="25"/>
      <c r="S28" s="25"/>
      <c r="T28" s="25"/>
      <c r="U28" s="25"/>
      <c r="V28" s="25"/>
      <c r="W28" s="25"/>
    </row>
    <row r="29" spans="1:23" x14ac:dyDescent="0.15">
      <c r="B29" s="7"/>
      <c r="C29" s="9" t="s">
        <v>19</v>
      </c>
      <c r="D29" s="24"/>
      <c r="E29" s="24">
        <v>27201.37</v>
      </c>
      <c r="F29" s="24">
        <v>31444.87</v>
      </c>
      <c r="G29" s="24">
        <v>34781.89</v>
      </c>
      <c r="H29" s="24">
        <v>38543.279999999999</v>
      </c>
      <c r="I29" s="24">
        <v>41959.43</v>
      </c>
      <c r="J29" s="24">
        <v>45386.49</v>
      </c>
      <c r="K29" s="24">
        <v>48515.7</v>
      </c>
      <c r="L29" s="24">
        <v>51088.59</v>
      </c>
      <c r="M29" s="10"/>
      <c r="O29" s="25"/>
      <c r="P29" s="25"/>
      <c r="Q29" s="25"/>
      <c r="R29" s="25"/>
      <c r="S29" s="25"/>
      <c r="T29" s="25"/>
      <c r="U29" s="25"/>
      <c r="V29" s="25"/>
      <c r="W29" s="25"/>
    </row>
    <row r="30" spans="1:23" x14ac:dyDescent="0.15">
      <c r="B30" s="7"/>
      <c r="C30" s="9" t="s">
        <v>71</v>
      </c>
      <c r="D30" s="24"/>
      <c r="E30" s="24">
        <v>14.75</v>
      </c>
      <c r="F30" s="24">
        <v>33.53</v>
      </c>
      <c r="G30" s="24">
        <v>56.17</v>
      </c>
      <c r="H30" s="24">
        <v>101.46</v>
      </c>
      <c r="I30" s="24">
        <v>189.65</v>
      </c>
      <c r="J30" s="24">
        <v>277.51</v>
      </c>
      <c r="K30" s="24">
        <v>404.14</v>
      </c>
      <c r="L30" s="24">
        <v>595.27</v>
      </c>
      <c r="M30" s="10"/>
      <c r="O30" s="25"/>
      <c r="P30" s="25"/>
      <c r="Q30" s="25"/>
      <c r="R30" s="25"/>
      <c r="S30" s="25"/>
      <c r="T30" s="25"/>
      <c r="U30" s="25"/>
      <c r="V30" s="25"/>
      <c r="W30" s="25"/>
    </row>
    <row r="31" spans="1:23" x14ac:dyDescent="0.15">
      <c r="B31" s="7"/>
      <c r="C31" s="41" t="s">
        <v>92</v>
      </c>
      <c r="D31" s="24"/>
      <c r="E31" s="24">
        <v>7742.48</v>
      </c>
      <c r="F31" s="24">
        <v>8804.01</v>
      </c>
      <c r="G31" s="24">
        <v>9826.7000000000007</v>
      </c>
      <c r="H31" s="24">
        <v>11460.77</v>
      </c>
      <c r="I31" s="24">
        <v>12889.18</v>
      </c>
      <c r="J31" s="24">
        <v>14317.58</v>
      </c>
      <c r="K31" s="24">
        <v>15719.9</v>
      </c>
      <c r="L31" s="24">
        <v>17128.93</v>
      </c>
      <c r="M31" s="10"/>
      <c r="O31" s="25"/>
      <c r="P31" s="25"/>
      <c r="Q31" s="25"/>
      <c r="R31" s="25"/>
      <c r="S31" s="25"/>
      <c r="T31" s="25"/>
      <c r="U31" s="25"/>
      <c r="V31" s="25"/>
      <c r="W31" s="25"/>
    </row>
    <row r="32" spans="1:23" x14ac:dyDescent="0.15">
      <c r="B32" s="7"/>
      <c r="C32" s="9" t="s">
        <v>22</v>
      </c>
      <c r="D32" s="24"/>
      <c r="E32" s="24">
        <v>14.97</v>
      </c>
      <c r="F32" s="24">
        <v>19.690000000000001</v>
      </c>
      <c r="G32" s="24">
        <v>22.03</v>
      </c>
      <c r="H32" s="24">
        <v>24.88</v>
      </c>
      <c r="I32" s="24">
        <v>28.43</v>
      </c>
      <c r="J32" s="24">
        <v>32.31</v>
      </c>
      <c r="K32" s="24">
        <v>36.35</v>
      </c>
      <c r="L32" s="24">
        <v>40.479999999999997</v>
      </c>
      <c r="M32" s="10"/>
      <c r="O32" s="25"/>
      <c r="P32" s="25"/>
      <c r="Q32" s="25"/>
      <c r="R32" s="25"/>
      <c r="S32" s="25"/>
      <c r="T32" s="25"/>
      <c r="U32" s="25"/>
      <c r="V32" s="25"/>
      <c r="W32" s="25"/>
    </row>
    <row r="33" spans="2:23" x14ac:dyDescent="0.15">
      <c r="B33" s="7"/>
      <c r="C33" s="8" t="s">
        <v>86</v>
      </c>
      <c r="D33" s="24"/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10"/>
      <c r="O33" s="25"/>
      <c r="P33" s="25"/>
      <c r="Q33" s="25"/>
      <c r="R33" s="25"/>
      <c r="S33" s="25"/>
      <c r="T33" s="25"/>
      <c r="U33" s="25"/>
      <c r="V33" s="25"/>
      <c r="W33" s="25"/>
    </row>
    <row r="34" spans="2:23" x14ac:dyDescent="0.15">
      <c r="B34" s="7"/>
      <c r="C34" s="11" t="s">
        <v>93</v>
      </c>
      <c r="D34" s="47"/>
      <c r="E34" s="47">
        <v>0.13200000000000001</v>
      </c>
      <c r="F34" s="47">
        <v>0.14099999999999999</v>
      </c>
      <c r="G34" s="47">
        <v>0.152</v>
      </c>
      <c r="H34" s="47">
        <v>0.16200000000000001</v>
      </c>
      <c r="I34" s="47">
        <v>0.17</v>
      </c>
      <c r="J34" s="47">
        <v>0.17599999999999999</v>
      </c>
      <c r="K34" s="47">
        <v>0.185</v>
      </c>
      <c r="L34" s="47">
        <v>0.19600000000000001</v>
      </c>
      <c r="M34" s="70"/>
      <c r="O34" s="25"/>
      <c r="P34" s="25"/>
      <c r="Q34" s="25"/>
      <c r="R34" s="25"/>
      <c r="S34" s="25"/>
      <c r="T34" s="25"/>
      <c r="U34" s="25"/>
      <c r="V34" s="25"/>
      <c r="W34" s="25"/>
    </row>
    <row r="35" spans="2:23" x14ac:dyDescent="0.15">
      <c r="B35" s="7"/>
      <c r="C35" s="11"/>
      <c r="D35" s="20"/>
      <c r="E35" s="20"/>
      <c r="F35" s="20"/>
      <c r="G35" s="20"/>
      <c r="H35" s="20"/>
      <c r="I35" s="20"/>
      <c r="J35" s="20"/>
      <c r="K35" s="20"/>
      <c r="L35" s="20"/>
      <c r="M35" s="70"/>
      <c r="O35" s="2"/>
    </row>
    <row r="36" spans="2:23" x14ac:dyDescent="0.15">
      <c r="B36" s="7"/>
      <c r="C36" s="11" t="s">
        <v>94</v>
      </c>
      <c r="D36" s="20"/>
      <c r="E36" s="20">
        <v>131142.68</v>
      </c>
      <c r="F36" s="20">
        <v>139758.92000000001</v>
      </c>
      <c r="G36" s="20">
        <v>148085.42000000001</v>
      </c>
      <c r="H36" s="20">
        <v>159668.54999999999</v>
      </c>
      <c r="I36" s="20">
        <v>170007.57</v>
      </c>
      <c r="J36" s="20">
        <v>180316.58</v>
      </c>
      <c r="K36" s="20">
        <v>189956.21</v>
      </c>
      <c r="L36" s="20">
        <v>199958.42</v>
      </c>
      <c r="M36" s="10"/>
      <c r="N36" s="28"/>
      <c r="O36" s="25"/>
      <c r="P36" s="25"/>
      <c r="Q36" s="25"/>
      <c r="R36" s="25"/>
      <c r="S36" s="25"/>
      <c r="T36" s="25"/>
      <c r="U36" s="25"/>
      <c r="V36" s="25"/>
      <c r="W36" s="25"/>
    </row>
    <row r="37" spans="2:23" x14ac:dyDescent="0.15">
      <c r="B37" s="7"/>
      <c r="C37" s="8" t="s">
        <v>84</v>
      </c>
      <c r="D37" s="66"/>
      <c r="E37" s="66">
        <v>40639.83</v>
      </c>
      <c r="F37" s="66">
        <v>46188.11</v>
      </c>
      <c r="G37" s="66">
        <v>51812.35</v>
      </c>
      <c r="H37" s="66">
        <v>60206.2</v>
      </c>
      <c r="I37" s="66">
        <v>67974.39</v>
      </c>
      <c r="J37" s="66">
        <v>75742.570000000007</v>
      </c>
      <c r="K37" s="66">
        <v>82531.16</v>
      </c>
      <c r="L37" s="66">
        <v>89327.8</v>
      </c>
      <c r="M37" s="10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2:23" s="33" customFormat="1" x14ac:dyDescent="0.15">
      <c r="B38" s="29"/>
      <c r="C38" s="38" t="s">
        <v>85</v>
      </c>
      <c r="D38" s="30"/>
      <c r="E38" s="30">
        <v>9270.26</v>
      </c>
      <c r="F38" s="30">
        <v>12085.03</v>
      </c>
      <c r="G38" s="30">
        <v>14765.3</v>
      </c>
      <c r="H38" s="30">
        <v>17912.759999999998</v>
      </c>
      <c r="I38" s="30">
        <v>20723.759999999998</v>
      </c>
      <c r="J38" s="30">
        <v>23546.29</v>
      </c>
      <c r="K38" s="30">
        <v>26617.18</v>
      </c>
      <c r="L38" s="30">
        <v>30091.05</v>
      </c>
      <c r="M38" s="32"/>
      <c r="N38" s="84"/>
      <c r="O38" s="25"/>
      <c r="P38" s="25"/>
      <c r="Q38" s="25"/>
      <c r="R38" s="25"/>
      <c r="S38" s="25"/>
      <c r="T38" s="25"/>
      <c r="U38" s="25"/>
      <c r="V38" s="25"/>
      <c r="W38" s="25"/>
    </row>
    <row r="39" spans="2:23" x14ac:dyDescent="0.15">
      <c r="B39" s="7"/>
      <c r="C39" s="37" t="s">
        <v>89</v>
      </c>
      <c r="D39" s="66"/>
      <c r="E39" s="66">
        <v>6153.91</v>
      </c>
      <c r="F39" s="66">
        <v>6598.11</v>
      </c>
      <c r="G39" s="66">
        <v>6600.08</v>
      </c>
      <c r="H39" s="66">
        <v>6573.27</v>
      </c>
      <c r="I39" s="66">
        <v>6776.01</v>
      </c>
      <c r="J39" s="66">
        <v>6978.76</v>
      </c>
      <c r="K39" s="66">
        <v>7213.68</v>
      </c>
      <c r="L39" s="66">
        <v>7466.71</v>
      </c>
      <c r="M39" s="10"/>
      <c r="O39" s="25"/>
      <c r="P39" s="25"/>
      <c r="Q39" s="25"/>
      <c r="R39" s="25"/>
      <c r="S39" s="25"/>
      <c r="T39" s="25"/>
      <c r="U39" s="25"/>
      <c r="V39" s="25"/>
      <c r="W39" s="25"/>
    </row>
    <row r="40" spans="2:23" s="33" customFormat="1" x14ac:dyDescent="0.15">
      <c r="B40" s="29"/>
      <c r="C40" s="38" t="s">
        <v>90</v>
      </c>
      <c r="D40" s="30"/>
      <c r="E40" s="30">
        <v>305.3</v>
      </c>
      <c r="F40" s="30">
        <v>344.08</v>
      </c>
      <c r="G40" s="30">
        <v>362.33</v>
      </c>
      <c r="H40" s="30">
        <v>387.87</v>
      </c>
      <c r="I40" s="30">
        <v>424.17</v>
      </c>
      <c r="J40" s="30">
        <v>461.98</v>
      </c>
      <c r="K40" s="30">
        <v>506.17</v>
      </c>
      <c r="L40" s="30">
        <v>554.70000000000005</v>
      </c>
      <c r="M40" s="32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41" t="s">
        <v>91</v>
      </c>
      <c r="D41" s="66"/>
      <c r="E41" s="66">
        <v>6405.63</v>
      </c>
      <c r="F41" s="66">
        <v>6196.58</v>
      </c>
      <c r="G41" s="66">
        <v>5996.31</v>
      </c>
      <c r="H41" s="66">
        <v>5688.68</v>
      </c>
      <c r="I41" s="66">
        <v>5392.65</v>
      </c>
      <c r="J41" s="66">
        <v>5096.3999999999996</v>
      </c>
      <c r="K41" s="66">
        <v>4819.3500000000004</v>
      </c>
      <c r="L41" s="66">
        <v>4559.88</v>
      </c>
      <c r="M41" s="10"/>
      <c r="O41" s="25"/>
      <c r="P41" s="25"/>
      <c r="Q41" s="25"/>
      <c r="R41" s="25"/>
      <c r="S41" s="25"/>
      <c r="T41" s="25"/>
      <c r="U41" s="25"/>
      <c r="V41" s="25"/>
      <c r="W41" s="25"/>
    </row>
    <row r="42" spans="2:23" x14ac:dyDescent="0.15">
      <c r="B42" s="7"/>
      <c r="C42" s="9" t="s">
        <v>81</v>
      </c>
      <c r="D42" s="24"/>
      <c r="E42" s="24">
        <v>17833.09</v>
      </c>
      <c r="F42" s="24">
        <v>18108.12</v>
      </c>
      <c r="G42" s="24">
        <v>18579.47</v>
      </c>
      <c r="H42" s="24">
        <v>19081.55</v>
      </c>
      <c r="I42" s="24">
        <v>19349</v>
      </c>
      <c r="J42" s="24">
        <v>19580.73</v>
      </c>
      <c r="K42" s="24">
        <v>19979.73</v>
      </c>
      <c r="L42" s="24">
        <v>20526.61</v>
      </c>
      <c r="M42" s="10"/>
      <c r="O42" s="25"/>
      <c r="P42" s="25"/>
      <c r="Q42" s="25"/>
      <c r="R42" s="25"/>
      <c r="S42" s="25"/>
      <c r="T42" s="25"/>
      <c r="U42" s="25"/>
      <c r="V42" s="25"/>
      <c r="W42" s="25"/>
    </row>
    <row r="43" spans="2:23" x14ac:dyDescent="0.15">
      <c r="B43" s="7"/>
      <c r="C43" s="9" t="s">
        <v>19</v>
      </c>
      <c r="D43" s="24"/>
      <c r="E43" s="24">
        <v>25772.62</v>
      </c>
      <c r="F43" s="24">
        <v>27887.53</v>
      </c>
      <c r="G43" s="24">
        <v>30028.49</v>
      </c>
      <c r="H43" s="24">
        <v>33247</v>
      </c>
      <c r="I43" s="24">
        <v>35750.21</v>
      </c>
      <c r="J43" s="24">
        <v>38261.68</v>
      </c>
      <c r="K43" s="24">
        <v>40749.82</v>
      </c>
      <c r="L43" s="24">
        <v>43091.61</v>
      </c>
      <c r="M43" s="10"/>
      <c r="O43" s="25"/>
      <c r="P43" s="25"/>
      <c r="Q43" s="25"/>
      <c r="R43" s="25"/>
      <c r="S43" s="25"/>
      <c r="T43" s="25"/>
      <c r="U43" s="25"/>
      <c r="V43" s="25"/>
      <c r="W43" s="25"/>
    </row>
    <row r="44" spans="2:23" x14ac:dyDescent="0.15">
      <c r="B44" s="7"/>
      <c r="C44" s="9" t="s">
        <v>71</v>
      </c>
      <c r="D44" s="24"/>
      <c r="E44" s="24">
        <v>1230.17</v>
      </c>
      <c r="F44" s="24">
        <v>1631.39</v>
      </c>
      <c r="G44" s="24">
        <v>2032.86</v>
      </c>
      <c r="H44" s="24">
        <v>2650.61</v>
      </c>
      <c r="I44" s="24">
        <v>3348.33</v>
      </c>
      <c r="J44" s="24">
        <v>4070.79</v>
      </c>
      <c r="K44" s="24">
        <v>4723.16</v>
      </c>
      <c r="L44" s="24">
        <v>5620.95</v>
      </c>
      <c r="M44" s="10"/>
      <c r="O44" s="25"/>
      <c r="P44" s="25"/>
      <c r="Q44" s="25"/>
      <c r="R44" s="25"/>
      <c r="S44" s="25"/>
      <c r="T44" s="25"/>
      <c r="U44" s="25"/>
      <c r="V44" s="25"/>
      <c r="W44" s="25"/>
    </row>
    <row r="45" spans="2:23" x14ac:dyDescent="0.15">
      <c r="B45" s="7"/>
      <c r="C45" s="41" t="s">
        <v>92</v>
      </c>
      <c r="D45" s="24"/>
      <c r="E45" s="24">
        <v>32759.67</v>
      </c>
      <c r="F45" s="24">
        <v>32726.38</v>
      </c>
      <c r="G45" s="24">
        <v>32531.25</v>
      </c>
      <c r="H45" s="24">
        <v>31634.720000000001</v>
      </c>
      <c r="I45" s="24">
        <v>30696.09</v>
      </c>
      <c r="J45" s="24">
        <v>29755.119999999999</v>
      </c>
      <c r="K45" s="24">
        <v>28922.13</v>
      </c>
      <c r="L45" s="24">
        <v>28210.23</v>
      </c>
      <c r="M45" s="10"/>
      <c r="O45" s="25"/>
      <c r="P45" s="25"/>
      <c r="Q45" s="25"/>
      <c r="R45" s="25"/>
      <c r="S45" s="25"/>
      <c r="T45" s="25"/>
      <c r="U45" s="25"/>
      <c r="V45" s="25"/>
      <c r="W45" s="25"/>
    </row>
    <row r="46" spans="2:23" x14ac:dyDescent="0.15">
      <c r="B46" s="7"/>
      <c r="C46" s="9" t="s">
        <v>22</v>
      </c>
      <c r="D46" s="24"/>
      <c r="E46" s="24">
        <v>347.75</v>
      </c>
      <c r="F46" s="24">
        <v>422.71</v>
      </c>
      <c r="G46" s="24">
        <v>504.61</v>
      </c>
      <c r="H46" s="24">
        <v>586.52</v>
      </c>
      <c r="I46" s="24">
        <v>720.89</v>
      </c>
      <c r="J46" s="24">
        <v>830.54</v>
      </c>
      <c r="K46" s="24">
        <v>1017.18</v>
      </c>
      <c r="L46" s="24">
        <v>1154.6300000000001</v>
      </c>
      <c r="M46" s="10"/>
      <c r="O46" s="25"/>
      <c r="P46" s="25"/>
      <c r="Q46" s="25"/>
      <c r="R46" s="25"/>
      <c r="S46" s="25"/>
      <c r="T46" s="25"/>
      <c r="U46" s="25"/>
      <c r="V46" s="25"/>
      <c r="W46" s="25"/>
    </row>
    <row r="47" spans="2:23" x14ac:dyDescent="0.15">
      <c r="B47" s="7"/>
      <c r="C47" s="41" t="s">
        <v>86</v>
      </c>
      <c r="D47" s="24"/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10"/>
      <c r="O47" s="25"/>
      <c r="P47" s="25"/>
      <c r="Q47" s="25"/>
      <c r="R47" s="25"/>
      <c r="S47" s="25"/>
      <c r="T47" s="25"/>
      <c r="U47" s="25"/>
      <c r="V47" s="25"/>
      <c r="W47" s="25"/>
    </row>
    <row r="48" spans="2:23" x14ac:dyDescent="0.15">
      <c r="B48" s="7"/>
      <c r="C48" s="11" t="s">
        <v>95</v>
      </c>
      <c r="D48" s="47"/>
      <c r="E48" s="47">
        <v>0.33500000000000002</v>
      </c>
      <c r="F48" s="47">
        <v>0.33800000000000002</v>
      </c>
      <c r="G48" s="47">
        <v>0.33900000000000002</v>
      </c>
      <c r="H48" s="47">
        <v>0.33300000000000002</v>
      </c>
      <c r="I48" s="47">
        <v>0.32900000000000001</v>
      </c>
      <c r="J48" s="47">
        <v>0.32500000000000001</v>
      </c>
      <c r="K48" s="47">
        <v>0.32500000000000001</v>
      </c>
      <c r="L48" s="47">
        <v>0.32800000000000001</v>
      </c>
      <c r="M48" s="70"/>
      <c r="O48" s="25"/>
      <c r="P48" s="25"/>
      <c r="Q48" s="25"/>
      <c r="R48" s="25"/>
      <c r="S48" s="25"/>
      <c r="T48" s="25"/>
      <c r="U48" s="25"/>
      <c r="V48" s="25"/>
      <c r="W48" s="25"/>
    </row>
    <row r="49" spans="2:23" x14ac:dyDescent="0.15">
      <c r="B49" s="7"/>
      <c r="C49" s="9"/>
      <c r="D49" s="62"/>
      <c r="E49" s="62"/>
      <c r="F49" s="62"/>
      <c r="G49" s="62"/>
      <c r="H49" s="62"/>
      <c r="I49" s="62"/>
      <c r="J49" s="62"/>
      <c r="K49" s="62"/>
      <c r="L49" s="62"/>
      <c r="M49" s="10"/>
      <c r="O49" s="2"/>
    </row>
    <row r="50" spans="2:23" x14ac:dyDescent="0.15">
      <c r="B50" s="7"/>
      <c r="C50" s="11" t="s">
        <v>96</v>
      </c>
      <c r="D50" s="20"/>
      <c r="E50" s="20">
        <v>62427.43</v>
      </c>
      <c r="F50" s="20">
        <v>69496.009999999995</v>
      </c>
      <c r="G50" s="20">
        <v>76105.62</v>
      </c>
      <c r="H50" s="20">
        <v>83448.13</v>
      </c>
      <c r="I50" s="20">
        <v>90037.81</v>
      </c>
      <c r="J50" s="20">
        <v>96599.49</v>
      </c>
      <c r="K50" s="20">
        <v>103930.58</v>
      </c>
      <c r="L50" s="20">
        <v>112391.84</v>
      </c>
      <c r="M50" s="10"/>
      <c r="O50" s="25"/>
      <c r="P50" s="25"/>
      <c r="Q50" s="25"/>
      <c r="R50" s="25"/>
      <c r="S50" s="25"/>
      <c r="T50" s="25"/>
      <c r="U50" s="25"/>
      <c r="V50" s="25"/>
      <c r="W50" s="25"/>
    </row>
    <row r="51" spans="2:23" x14ac:dyDescent="0.15">
      <c r="B51" s="7"/>
      <c r="C51" s="64" t="s">
        <v>72</v>
      </c>
      <c r="D51" s="47"/>
      <c r="E51" s="47">
        <v>0.183</v>
      </c>
      <c r="F51" s="47">
        <v>0.187</v>
      </c>
      <c r="G51" s="47">
        <v>0.192</v>
      </c>
      <c r="H51" s="47">
        <v>0.19400000000000001</v>
      </c>
      <c r="I51" s="47">
        <v>0.19600000000000001</v>
      </c>
      <c r="J51" s="47">
        <v>0.19800000000000001</v>
      </c>
      <c r="K51" s="47">
        <v>0.20200000000000001</v>
      </c>
      <c r="L51" s="47">
        <v>0.20899999999999999</v>
      </c>
      <c r="M51" s="10"/>
      <c r="O51" s="25"/>
      <c r="P51" s="25"/>
      <c r="Q51" s="25"/>
      <c r="R51" s="25"/>
      <c r="S51" s="25"/>
      <c r="T51" s="25"/>
      <c r="U51" s="25"/>
      <c r="V51" s="25"/>
      <c r="W51" s="25"/>
    </row>
    <row r="52" spans="2:23" x14ac:dyDescent="0.15">
      <c r="B52" s="7"/>
      <c r="C52" s="64"/>
      <c r="D52" s="47"/>
      <c r="E52" s="47"/>
      <c r="F52" s="47"/>
      <c r="G52" s="47"/>
      <c r="H52" s="47"/>
      <c r="I52" s="47"/>
      <c r="J52" s="47"/>
      <c r="K52" s="47"/>
      <c r="L52" s="47"/>
      <c r="M52" s="10"/>
      <c r="O52" s="2"/>
    </row>
    <row r="53" spans="2:23" x14ac:dyDescent="0.15">
      <c r="B53" s="7"/>
      <c r="C53" s="11" t="s">
        <v>97</v>
      </c>
      <c r="D53" s="20"/>
      <c r="E53" s="20">
        <v>35001.949999999997</v>
      </c>
      <c r="F53" s="20">
        <v>35921.42</v>
      </c>
      <c r="G53" s="20">
        <v>39262.629999999997</v>
      </c>
      <c r="H53" s="20">
        <v>42240.05</v>
      </c>
      <c r="I53" s="20">
        <v>44165.54</v>
      </c>
      <c r="J53" s="20">
        <v>46181.03</v>
      </c>
      <c r="K53" s="20">
        <v>47403.55</v>
      </c>
      <c r="L53" s="20">
        <v>48591.839999999997</v>
      </c>
      <c r="M53" s="10"/>
      <c r="O53" s="25"/>
      <c r="P53" s="25"/>
      <c r="Q53" s="25"/>
      <c r="R53" s="25"/>
      <c r="S53" s="25"/>
      <c r="T53" s="25"/>
      <c r="U53" s="25"/>
      <c r="V53" s="25"/>
      <c r="W53" s="25"/>
    </row>
    <row r="54" spans="2:23" x14ac:dyDescent="0.15">
      <c r="B54" s="7"/>
      <c r="C54" s="8" t="s">
        <v>20</v>
      </c>
      <c r="D54" s="66"/>
      <c r="E54" s="66">
        <v>25734.94</v>
      </c>
      <c r="F54" s="66">
        <v>25756.94</v>
      </c>
      <c r="G54" s="66">
        <v>27700.19</v>
      </c>
      <c r="H54" s="66">
        <v>29351.53</v>
      </c>
      <c r="I54" s="66">
        <v>30088.17</v>
      </c>
      <c r="J54" s="66">
        <v>30872.95</v>
      </c>
      <c r="K54" s="66">
        <v>31054.85</v>
      </c>
      <c r="L54" s="66">
        <v>31375.79</v>
      </c>
      <c r="M54" s="10"/>
      <c r="O54" s="25"/>
      <c r="P54" s="25"/>
      <c r="Q54" s="25"/>
      <c r="R54" s="25"/>
      <c r="S54" s="25"/>
      <c r="T54" s="25"/>
      <c r="U54" s="25"/>
      <c r="V54" s="25"/>
      <c r="W54" s="25"/>
    </row>
    <row r="55" spans="2:23" x14ac:dyDescent="0.15">
      <c r="B55" s="7"/>
      <c r="C55" s="8" t="s">
        <v>19</v>
      </c>
      <c r="D55" s="66"/>
      <c r="E55" s="66">
        <v>6741.08</v>
      </c>
      <c r="F55" s="66">
        <v>7246.39</v>
      </c>
      <c r="G55" s="66">
        <v>8276.94</v>
      </c>
      <c r="H55" s="66">
        <v>9355.9500000000007</v>
      </c>
      <c r="I55" s="66">
        <v>10372.48</v>
      </c>
      <c r="J55" s="66">
        <v>11438.42</v>
      </c>
      <c r="K55" s="66">
        <v>12478.24</v>
      </c>
      <c r="L55" s="66">
        <v>13394.29</v>
      </c>
      <c r="M55" s="10"/>
      <c r="O55" s="25"/>
      <c r="P55" s="25"/>
      <c r="Q55" s="25"/>
      <c r="R55" s="25"/>
      <c r="S55" s="25"/>
      <c r="T55" s="25"/>
      <c r="U55" s="25"/>
      <c r="V55" s="25"/>
      <c r="W55" s="25"/>
    </row>
    <row r="56" spans="2:23" x14ac:dyDescent="0.15">
      <c r="B56" s="7"/>
      <c r="C56" s="8" t="s">
        <v>98</v>
      </c>
      <c r="D56" s="66"/>
      <c r="E56" s="66">
        <v>2525.9299999999998</v>
      </c>
      <c r="F56" s="66">
        <v>2918.09</v>
      </c>
      <c r="G56" s="66">
        <v>3285.51</v>
      </c>
      <c r="H56" s="66">
        <v>3532.58</v>
      </c>
      <c r="I56" s="66">
        <v>3704.89</v>
      </c>
      <c r="J56" s="66">
        <v>3869.66</v>
      </c>
      <c r="K56" s="66">
        <v>3870.46</v>
      </c>
      <c r="L56" s="66">
        <v>3821.76</v>
      </c>
      <c r="M56" s="10"/>
      <c r="O56" s="25"/>
      <c r="P56" s="25"/>
      <c r="Q56" s="25"/>
      <c r="R56" s="25"/>
      <c r="S56" s="25"/>
      <c r="T56" s="25"/>
      <c r="U56" s="25"/>
      <c r="V56" s="25"/>
      <c r="W56" s="25"/>
    </row>
    <row r="57" spans="2:23" ht="14" thickBot="1" x14ac:dyDescent="0.2"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5"/>
    </row>
    <row r="58" spans="2:23" ht="15" x14ac:dyDescent="0.15">
      <c r="C58" s="91" t="s">
        <v>99</v>
      </c>
      <c r="J58" s="1"/>
      <c r="K58" s="1"/>
      <c r="L58" s="1"/>
    </row>
    <row r="59" spans="2:23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50"/>
      <c r="P59" s="50"/>
      <c r="Q59" s="50"/>
      <c r="R59" s="50"/>
      <c r="S59" s="50"/>
      <c r="T59" s="50"/>
      <c r="U59" s="50"/>
      <c r="V59" s="50"/>
      <c r="W59" s="50"/>
    </row>
    <row r="60" spans="2:23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23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2:23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23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23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83" spans="15:19" x14ac:dyDescent="0.15">
      <c r="O83" s="112"/>
      <c r="P83" s="1"/>
      <c r="Q83" s="1"/>
      <c r="R83" s="1"/>
      <c r="S83" s="1"/>
    </row>
    <row r="84" spans="15:19" x14ac:dyDescent="0.15">
      <c r="O84" s="1"/>
      <c r="P84" s="1"/>
      <c r="Q84" s="1"/>
      <c r="R84" s="1"/>
      <c r="S84" s="1"/>
    </row>
    <row r="85" spans="15:19" x14ac:dyDescent="0.15">
      <c r="O85" s="112"/>
      <c r="P85" s="1"/>
      <c r="Q85" s="1"/>
      <c r="R85" s="1"/>
      <c r="S85" s="1"/>
    </row>
    <row r="86" spans="15:19" x14ac:dyDescent="0.15">
      <c r="O86" s="112"/>
      <c r="P86" s="1"/>
      <c r="Q86" s="1"/>
      <c r="R86" s="1"/>
      <c r="S86" s="1"/>
    </row>
    <row r="87" spans="15:19" x14ac:dyDescent="0.15">
      <c r="O87" s="112"/>
      <c r="P87" s="1"/>
      <c r="Q87" s="1"/>
      <c r="R87" s="1"/>
      <c r="S87" s="1"/>
    </row>
    <row r="88" spans="15:19" x14ac:dyDescent="0.15">
      <c r="O88" s="1"/>
      <c r="P88" s="1"/>
      <c r="Q88" s="1"/>
      <c r="R88" s="1"/>
      <c r="S88" s="1"/>
    </row>
    <row r="89" spans="15:19" x14ac:dyDescent="0.15">
      <c r="O89" s="112"/>
      <c r="P89" s="1"/>
      <c r="Q89" s="1"/>
      <c r="R89" s="1"/>
      <c r="S89" s="1"/>
    </row>
    <row r="90" spans="15:19" x14ac:dyDescent="0.15">
      <c r="O90" s="1"/>
      <c r="P90" s="1"/>
      <c r="Q90" s="1"/>
      <c r="R90" s="1"/>
      <c r="S90" s="1"/>
    </row>
    <row r="91" spans="15:19" x14ac:dyDescent="0.15">
      <c r="O91" s="1"/>
      <c r="P91" s="1"/>
      <c r="Q91" s="1"/>
      <c r="R91" s="1"/>
      <c r="S91" s="1"/>
    </row>
    <row r="92" spans="15:19" x14ac:dyDescent="0.15">
      <c r="O92" s="1"/>
      <c r="P92" s="1"/>
      <c r="Q92" s="1"/>
      <c r="R92" s="1"/>
      <c r="S92" s="1"/>
    </row>
    <row r="93" spans="15:19" x14ac:dyDescent="0.15">
      <c r="O93" s="1"/>
      <c r="P93" s="1"/>
      <c r="Q93" s="1"/>
      <c r="R93" s="1"/>
      <c r="S93" s="1"/>
    </row>
    <row r="94" spans="15:19" x14ac:dyDescent="0.15">
      <c r="O94" s="1"/>
      <c r="P94" s="1"/>
      <c r="Q94" s="1"/>
      <c r="R94" s="1"/>
      <c r="S94" s="1"/>
    </row>
    <row r="95" spans="15:19" x14ac:dyDescent="0.15">
      <c r="O95" s="1"/>
      <c r="P95" s="1"/>
      <c r="Q95" s="1"/>
      <c r="R95" s="1"/>
      <c r="S95" s="1"/>
    </row>
    <row r="96" spans="15:19" x14ac:dyDescent="0.15">
      <c r="O96" s="112"/>
      <c r="P96" s="1"/>
      <c r="Q96" s="1"/>
      <c r="R96" s="1"/>
      <c r="S96" s="1"/>
    </row>
    <row r="97" spans="15:19" x14ac:dyDescent="0.15">
      <c r="O97" s="1"/>
      <c r="P97" s="1"/>
      <c r="Q97" s="1"/>
      <c r="R97" s="1"/>
      <c r="S97" s="1"/>
    </row>
    <row r="98" spans="15:19" x14ac:dyDescent="0.15">
      <c r="O98" s="112"/>
      <c r="P98" s="1"/>
      <c r="Q98" s="1"/>
      <c r="R98" s="1"/>
      <c r="S98" s="1"/>
    </row>
    <row r="99" spans="15:19" x14ac:dyDescent="0.15">
      <c r="O99" s="112"/>
      <c r="P99" s="1"/>
      <c r="Q99" s="1"/>
      <c r="R99" s="1"/>
      <c r="S99" s="1"/>
    </row>
    <row r="100" spans="15:19" x14ac:dyDescent="0.15">
      <c r="O100" s="112"/>
      <c r="P100" s="1"/>
      <c r="Q100" s="1"/>
      <c r="R100" s="1"/>
      <c r="S100" s="1"/>
    </row>
    <row r="101" spans="15:19" x14ac:dyDescent="0.15">
      <c r="O101" s="1"/>
      <c r="P101" s="1"/>
      <c r="Q101" s="1"/>
      <c r="R101" s="1"/>
      <c r="S101" s="1"/>
    </row>
    <row r="102" spans="15:19" x14ac:dyDescent="0.15">
      <c r="O102" s="112"/>
      <c r="P102" s="1"/>
      <c r="Q102" s="1"/>
      <c r="R102" s="1"/>
      <c r="S102" s="1"/>
    </row>
    <row r="103" spans="15:19" x14ac:dyDescent="0.15">
      <c r="O103" s="1"/>
      <c r="P103" s="1"/>
      <c r="Q103" s="1"/>
      <c r="R103" s="1"/>
      <c r="S103" s="1"/>
    </row>
    <row r="104" spans="15:19" x14ac:dyDescent="0.15">
      <c r="O104" s="1"/>
      <c r="P104" s="1"/>
      <c r="Q104" s="1"/>
      <c r="R104" s="1"/>
      <c r="S104" s="1"/>
    </row>
    <row r="105" spans="15:19" x14ac:dyDescent="0.15">
      <c r="O105" s="1"/>
      <c r="P105" s="1"/>
      <c r="Q105" s="1"/>
      <c r="R105" s="1"/>
      <c r="S105" s="1"/>
    </row>
    <row r="106" spans="15:19" x14ac:dyDescent="0.15">
      <c r="O106" s="1"/>
      <c r="P106" s="1"/>
      <c r="Q106" s="1"/>
      <c r="R106" s="1"/>
      <c r="S106" s="1"/>
    </row>
    <row r="107" spans="15:19" x14ac:dyDescent="0.15">
      <c r="O107" s="1"/>
      <c r="P107" s="1"/>
      <c r="Q107" s="1"/>
      <c r="R107" s="1"/>
      <c r="S107" s="1"/>
    </row>
    <row r="108" spans="15:19" x14ac:dyDescent="0.15">
      <c r="O108" s="1"/>
      <c r="P108" s="1"/>
      <c r="Q108" s="1"/>
      <c r="R108" s="1"/>
      <c r="S108" s="1"/>
    </row>
    <row r="109" spans="15:19" x14ac:dyDescent="0.15">
      <c r="O109" s="1"/>
      <c r="P109" s="1"/>
      <c r="Q109" s="1"/>
      <c r="R109" s="1"/>
      <c r="S109" s="1"/>
    </row>
    <row r="110" spans="15:19" x14ac:dyDescent="0.15">
      <c r="O110" s="1"/>
      <c r="P110" s="1"/>
      <c r="Q110" s="1"/>
      <c r="R110" s="1"/>
      <c r="S110" s="1"/>
    </row>
    <row r="111" spans="15:19" x14ac:dyDescent="0.15">
      <c r="O111" s="1"/>
      <c r="P111" s="1"/>
      <c r="Q111" s="1"/>
      <c r="R111" s="1"/>
      <c r="S111" s="1"/>
    </row>
    <row r="112" spans="15:19" x14ac:dyDescent="0.15">
      <c r="O112" s="1"/>
      <c r="P112" s="1"/>
      <c r="Q112" s="1"/>
      <c r="R112" s="1"/>
      <c r="S112" s="1"/>
    </row>
    <row r="113" spans="15:19" x14ac:dyDescent="0.15">
      <c r="O113" s="1"/>
      <c r="P113" s="1"/>
      <c r="Q113" s="1"/>
      <c r="R113" s="1"/>
      <c r="S113" s="1"/>
    </row>
    <row r="114" spans="15:19" x14ac:dyDescent="0.15">
      <c r="O114" s="1"/>
      <c r="P114" s="1"/>
      <c r="Q114" s="1"/>
      <c r="R114" s="1"/>
      <c r="S114" s="1"/>
    </row>
    <row r="115" spans="15:19" x14ac:dyDescent="0.15">
      <c r="O115" s="1"/>
      <c r="P115" s="1"/>
      <c r="Q115" s="1"/>
      <c r="R115" s="1"/>
      <c r="S115" s="1"/>
    </row>
    <row r="116" spans="15:19" x14ac:dyDescent="0.15">
      <c r="O116" s="1"/>
      <c r="P116" s="1"/>
      <c r="Q116" s="1"/>
      <c r="R116" s="1"/>
      <c r="S116" s="1"/>
    </row>
    <row r="117" spans="15:19" x14ac:dyDescent="0.15">
      <c r="O117" s="1"/>
      <c r="P117" s="1"/>
      <c r="Q117" s="1"/>
      <c r="R117" s="1"/>
      <c r="S117" s="1"/>
    </row>
    <row r="118" spans="15:19" x14ac:dyDescent="0.15">
      <c r="O118" s="1"/>
      <c r="P118" s="1"/>
      <c r="Q118" s="1"/>
      <c r="R118" s="1"/>
      <c r="S118" s="1"/>
    </row>
    <row r="119" spans="15:19" x14ac:dyDescent="0.15">
      <c r="O119" s="1"/>
      <c r="P119" s="1"/>
      <c r="Q119" s="1"/>
      <c r="R119" s="1"/>
      <c r="S119" s="1"/>
    </row>
    <row r="120" spans="15:19" x14ac:dyDescent="0.15">
      <c r="O120" s="1"/>
      <c r="P120" s="1"/>
      <c r="Q120" s="1"/>
      <c r="R120" s="1"/>
      <c r="S120" s="1"/>
    </row>
    <row r="121" spans="15:19" x14ac:dyDescent="0.15">
      <c r="O121" s="1"/>
      <c r="P121" s="1"/>
      <c r="Q121" s="1"/>
      <c r="R121" s="1"/>
      <c r="S121" s="1"/>
    </row>
    <row r="122" spans="15:19" x14ac:dyDescent="0.15">
      <c r="O122" s="1"/>
      <c r="P122" s="1"/>
      <c r="Q122" s="1"/>
      <c r="R122" s="1"/>
      <c r="S122" s="1"/>
    </row>
    <row r="123" spans="15:19" x14ac:dyDescent="0.15">
      <c r="O123" s="1"/>
      <c r="P123" s="1"/>
      <c r="Q123" s="1"/>
      <c r="R123" s="1"/>
      <c r="S123" s="1"/>
    </row>
    <row r="124" spans="15:19" x14ac:dyDescent="0.15">
      <c r="O124" s="1"/>
      <c r="P124" s="1"/>
      <c r="Q124" s="1"/>
      <c r="R124" s="1"/>
      <c r="S124" s="1"/>
    </row>
    <row r="125" spans="15:19" x14ac:dyDescent="0.15">
      <c r="O125" s="1"/>
      <c r="P125" s="1"/>
      <c r="Q125" s="1"/>
      <c r="R125" s="1"/>
      <c r="S125" s="1"/>
    </row>
    <row r="126" spans="15:19" x14ac:dyDescent="0.15">
      <c r="O126" s="1"/>
      <c r="P126" s="1"/>
      <c r="Q126" s="1"/>
      <c r="R126" s="1"/>
      <c r="S126" s="1"/>
    </row>
    <row r="127" spans="15:19" x14ac:dyDescent="0.15">
      <c r="O127" s="1"/>
      <c r="P127" s="1"/>
      <c r="Q127" s="1"/>
      <c r="R127" s="1"/>
      <c r="S127" s="1"/>
    </row>
    <row r="128" spans="15:19" x14ac:dyDescent="0.15">
      <c r="O128" s="1"/>
      <c r="P128" s="1"/>
      <c r="Q128" s="1"/>
      <c r="R128" s="1"/>
      <c r="S128" s="1"/>
    </row>
    <row r="129" spans="15:19" x14ac:dyDescent="0.15">
      <c r="O129" s="1"/>
      <c r="P129" s="1"/>
      <c r="Q129" s="1"/>
      <c r="R129" s="1"/>
      <c r="S129" s="1"/>
    </row>
    <row r="130" spans="15:19" x14ac:dyDescent="0.15">
      <c r="O130" s="1"/>
      <c r="P130" s="1"/>
      <c r="Q130" s="1"/>
      <c r="R130" s="1"/>
      <c r="S130" s="1"/>
    </row>
    <row r="131" spans="15:19" x14ac:dyDescent="0.15">
      <c r="O131" s="1"/>
      <c r="P131" s="1"/>
      <c r="Q131" s="1"/>
      <c r="R131" s="1"/>
      <c r="S131" s="1"/>
    </row>
    <row r="132" spans="15:19" x14ac:dyDescent="0.15">
      <c r="O132" s="1"/>
      <c r="P132" s="1"/>
      <c r="Q132" s="1"/>
      <c r="R132" s="1"/>
      <c r="S132" s="1"/>
    </row>
    <row r="133" spans="15:19" x14ac:dyDescent="0.15">
      <c r="O133" s="1"/>
      <c r="P133" s="1"/>
      <c r="Q133" s="1"/>
      <c r="R133" s="1"/>
      <c r="S133" s="1"/>
    </row>
    <row r="134" spans="15:19" x14ac:dyDescent="0.15">
      <c r="O134" s="1"/>
      <c r="P134" s="1"/>
      <c r="Q134" s="1"/>
      <c r="R134" s="1"/>
      <c r="S134" s="1"/>
    </row>
    <row r="135" spans="15:19" x14ac:dyDescent="0.15">
      <c r="O135" s="1"/>
      <c r="P135" s="1"/>
      <c r="Q135" s="1"/>
      <c r="R135" s="1"/>
      <c r="S135" s="1"/>
    </row>
    <row r="136" spans="15:19" x14ac:dyDescent="0.15">
      <c r="O136" s="1"/>
      <c r="P136" s="1"/>
      <c r="Q136" s="1"/>
      <c r="R136" s="1"/>
      <c r="S136" s="1"/>
    </row>
    <row r="137" spans="15:19" x14ac:dyDescent="0.15">
      <c r="O137" s="1"/>
      <c r="P137" s="1"/>
      <c r="Q137" s="1"/>
      <c r="R137" s="1"/>
      <c r="S137" s="1"/>
    </row>
    <row r="138" spans="15:19" x14ac:dyDescent="0.15">
      <c r="O138" s="1"/>
      <c r="P138" s="1"/>
      <c r="Q138" s="1"/>
      <c r="R138" s="1"/>
      <c r="S138" s="1"/>
    </row>
    <row r="139" spans="15:19" x14ac:dyDescent="0.15">
      <c r="O139" s="1"/>
      <c r="P139" s="1"/>
      <c r="Q139" s="1"/>
      <c r="R139" s="1"/>
      <c r="S139" s="1"/>
    </row>
    <row r="140" spans="15:19" x14ac:dyDescent="0.15">
      <c r="O140" s="1"/>
      <c r="P140" s="1"/>
      <c r="Q140" s="1"/>
      <c r="R140" s="1"/>
      <c r="S140" s="1"/>
    </row>
    <row r="141" spans="15:19" x14ac:dyDescent="0.15">
      <c r="O141" s="1"/>
      <c r="P141" s="1"/>
      <c r="Q141" s="1"/>
      <c r="R141" s="1"/>
      <c r="S141" s="1"/>
    </row>
    <row r="142" spans="15:19" x14ac:dyDescent="0.15">
      <c r="O142" s="1"/>
      <c r="P142" s="1"/>
      <c r="Q142" s="1"/>
      <c r="R142" s="1"/>
      <c r="S142" s="1"/>
    </row>
    <row r="143" spans="15:19" x14ac:dyDescent="0.15">
      <c r="O143" s="1"/>
      <c r="P143" s="1"/>
      <c r="Q143" s="1"/>
      <c r="R143" s="1"/>
      <c r="S143" s="1"/>
    </row>
    <row r="144" spans="15:19" x14ac:dyDescent="0.15">
      <c r="O144" s="1"/>
      <c r="P144" s="1"/>
      <c r="Q144" s="1"/>
      <c r="R144" s="1"/>
      <c r="S144" s="1"/>
    </row>
    <row r="145" spans="15:19" x14ac:dyDescent="0.15">
      <c r="O145" s="1"/>
      <c r="P145" s="1"/>
      <c r="Q145" s="1"/>
      <c r="R145" s="1"/>
      <c r="S145" s="1"/>
    </row>
    <row r="146" spans="15:19" x14ac:dyDescent="0.15">
      <c r="O146" s="1"/>
      <c r="P146" s="1"/>
      <c r="Q146" s="1"/>
      <c r="R146" s="1"/>
      <c r="S146" s="1"/>
    </row>
    <row r="147" spans="15:19" x14ac:dyDescent="0.15">
      <c r="O147" s="1"/>
      <c r="P147" s="1"/>
      <c r="Q147" s="1"/>
      <c r="R147" s="1"/>
      <c r="S147" s="1"/>
    </row>
    <row r="148" spans="15:19" x14ac:dyDescent="0.15">
      <c r="O148" s="1"/>
      <c r="P148" s="1"/>
      <c r="Q148" s="1"/>
      <c r="R148" s="1"/>
      <c r="S148" s="1"/>
    </row>
    <row r="149" spans="15:19" x14ac:dyDescent="0.15">
      <c r="O149" s="1"/>
      <c r="P149" s="1"/>
      <c r="Q149" s="1"/>
      <c r="R149" s="1"/>
      <c r="S149" s="1"/>
    </row>
    <row r="150" spans="15:19" x14ac:dyDescent="0.15">
      <c r="O150" s="1"/>
      <c r="P150" s="1"/>
      <c r="Q150" s="1"/>
      <c r="R150" s="1"/>
      <c r="S150" s="1"/>
    </row>
    <row r="151" spans="15:19" x14ac:dyDescent="0.15">
      <c r="O151" s="1"/>
      <c r="P151" s="1"/>
      <c r="Q151" s="1"/>
      <c r="R151" s="1"/>
      <c r="S151" s="1"/>
    </row>
    <row r="152" spans="15:19" x14ac:dyDescent="0.15">
      <c r="O152" s="1"/>
      <c r="P152" s="1"/>
      <c r="Q152" s="1"/>
      <c r="R152" s="1"/>
      <c r="S152" s="1"/>
    </row>
    <row r="153" spans="15:19" x14ac:dyDescent="0.15">
      <c r="O153" s="1"/>
      <c r="P153" s="1"/>
      <c r="Q153" s="1"/>
      <c r="R153" s="1"/>
      <c r="S153" s="1"/>
    </row>
    <row r="154" spans="15:19" x14ac:dyDescent="0.15">
      <c r="O154" s="1"/>
      <c r="P154" s="1"/>
      <c r="Q154" s="1"/>
      <c r="R154" s="1"/>
      <c r="S154" s="1"/>
    </row>
    <row r="155" spans="15:19" x14ac:dyDescent="0.15">
      <c r="O155" s="1"/>
      <c r="P155" s="1"/>
      <c r="Q155" s="1"/>
      <c r="R155" s="1"/>
      <c r="S155" s="1"/>
    </row>
    <row r="156" spans="15:19" x14ac:dyDescent="0.15">
      <c r="O156" s="1"/>
      <c r="P156" s="1"/>
      <c r="Q156" s="1"/>
      <c r="R156" s="1"/>
      <c r="S156" s="1"/>
    </row>
    <row r="157" spans="15:19" x14ac:dyDescent="0.15">
      <c r="O157" s="1"/>
      <c r="P157" s="1"/>
      <c r="Q157" s="1"/>
      <c r="R157" s="1"/>
      <c r="S157" s="1"/>
    </row>
    <row r="158" spans="15:19" x14ac:dyDescent="0.15">
      <c r="O158" s="1"/>
      <c r="P158" s="1"/>
      <c r="Q158" s="1"/>
      <c r="R158" s="1"/>
      <c r="S158" s="1"/>
    </row>
    <row r="159" spans="15:19" x14ac:dyDescent="0.15">
      <c r="O159" s="1"/>
      <c r="P159" s="1"/>
      <c r="Q159" s="1"/>
      <c r="R159" s="1"/>
      <c r="S159" s="1"/>
    </row>
    <row r="160" spans="15:19" x14ac:dyDescent="0.15">
      <c r="O160" s="1"/>
      <c r="P160" s="1"/>
      <c r="Q160" s="1"/>
      <c r="R160" s="1"/>
      <c r="S160" s="1"/>
    </row>
    <row r="161" spans="15:19" x14ac:dyDescent="0.15">
      <c r="O161" s="1"/>
      <c r="P161" s="1"/>
      <c r="Q161" s="1"/>
      <c r="R161" s="1"/>
      <c r="S161" s="1"/>
    </row>
    <row r="162" spans="15:19" x14ac:dyDescent="0.15">
      <c r="O162" s="1"/>
      <c r="P162" s="1"/>
      <c r="Q162" s="1"/>
      <c r="R162" s="1"/>
      <c r="S162" s="1"/>
    </row>
    <row r="163" spans="15:19" x14ac:dyDescent="0.15">
      <c r="O163" s="1"/>
      <c r="P163" s="1"/>
      <c r="Q163" s="1"/>
      <c r="R163" s="1"/>
      <c r="S163" s="1"/>
    </row>
    <row r="164" spans="15:19" x14ac:dyDescent="0.15">
      <c r="O164" s="1"/>
      <c r="P164" s="1"/>
      <c r="Q164" s="1"/>
      <c r="R164" s="1"/>
      <c r="S164" s="1"/>
    </row>
    <row r="165" spans="15:19" x14ac:dyDescent="0.15">
      <c r="O165" s="1"/>
      <c r="P165" s="1"/>
      <c r="Q165" s="1"/>
      <c r="R165" s="1"/>
      <c r="S165" s="1"/>
    </row>
    <row r="166" spans="15:19" x14ac:dyDescent="0.15">
      <c r="O166" s="1"/>
      <c r="P166" s="1"/>
      <c r="Q166" s="1"/>
      <c r="R166" s="1"/>
      <c r="S166" s="1"/>
    </row>
    <row r="167" spans="15:19" x14ac:dyDescent="0.15">
      <c r="O167" s="1"/>
      <c r="P167" s="1"/>
      <c r="Q167" s="1"/>
      <c r="R167" s="1"/>
      <c r="S167" s="1"/>
    </row>
    <row r="168" spans="15:19" x14ac:dyDescent="0.15">
      <c r="O168" s="1"/>
      <c r="P168" s="1"/>
      <c r="Q168" s="1"/>
      <c r="R168" s="1"/>
      <c r="S168" s="1"/>
    </row>
    <row r="169" spans="15:19" x14ac:dyDescent="0.15">
      <c r="O169" s="1"/>
      <c r="P169" s="1"/>
      <c r="Q169" s="1"/>
      <c r="R169" s="1"/>
      <c r="S169" s="1"/>
    </row>
    <row r="170" spans="15:19" x14ac:dyDescent="0.15">
      <c r="O170" s="1"/>
      <c r="P170" s="1"/>
      <c r="Q170" s="1"/>
      <c r="R170" s="1"/>
      <c r="S170" s="1"/>
    </row>
    <row r="171" spans="15:19" x14ac:dyDescent="0.15">
      <c r="O171" s="1"/>
      <c r="P171" s="1"/>
      <c r="Q171" s="1"/>
      <c r="R171" s="1"/>
      <c r="S171" s="1"/>
    </row>
    <row r="172" spans="15:19" x14ac:dyDescent="0.15">
      <c r="O172" s="1"/>
      <c r="P172" s="1"/>
      <c r="Q172" s="1"/>
      <c r="R172" s="1"/>
      <c r="S172" s="1"/>
    </row>
    <row r="173" spans="15:19" x14ac:dyDescent="0.15">
      <c r="O173" s="1"/>
      <c r="P173" s="1"/>
      <c r="Q173" s="1"/>
      <c r="R173" s="1"/>
      <c r="S173" s="1"/>
    </row>
    <row r="174" spans="15:19" x14ac:dyDescent="0.15">
      <c r="O174" s="1"/>
      <c r="P174" s="1"/>
      <c r="Q174" s="1"/>
      <c r="R174" s="1"/>
      <c r="S174" s="1"/>
    </row>
    <row r="175" spans="15:19" x14ac:dyDescent="0.15">
      <c r="O175" s="1"/>
      <c r="P175" s="1"/>
      <c r="Q175" s="1"/>
      <c r="R175" s="1"/>
      <c r="S175" s="1"/>
    </row>
    <row r="176" spans="15:19" x14ac:dyDescent="0.15">
      <c r="O176" s="1"/>
      <c r="P176" s="1"/>
      <c r="Q176" s="1"/>
      <c r="R176" s="1"/>
      <c r="S176" s="1"/>
    </row>
    <row r="177" spans="15:19" x14ac:dyDescent="0.15">
      <c r="O177" s="1"/>
      <c r="P177" s="1"/>
      <c r="Q177" s="1"/>
      <c r="R177" s="1"/>
      <c r="S177" s="1"/>
    </row>
    <row r="178" spans="15:19" x14ac:dyDescent="0.15">
      <c r="O178" s="1"/>
      <c r="P178" s="1"/>
      <c r="Q178" s="1"/>
      <c r="R178" s="1"/>
      <c r="S178" s="1"/>
    </row>
    <row r="179" spans="15:19" x14ac:dyDescent="0.15">
      <c r="O179" s="1"/>
      <c r="P179" s="1"/>
      <c r="Q179" s="1"/>
      <c r="R179" s="1"/>
      <c r="S179" s="1"/>
    </row>
    <row r="180" spans="15:19" x14ac:dyDescent="0.15">
      <c r="O180" s="1"/>
      <c r="P180" s="1"/>
      <c r="Q180" s="1"/>
      <c r="R180" s="1"/>
      <c r="S180" s="1"/>
    </row>
    <row r="181" spans="15:19" x14ac:dyDescent="0.15">
      <c r="O181" s="1"/>
      <c r="P181" s="1"/>
      <c r="Q181" s="1"/>
      <c r="R181" s="1"/>
      <c r="S181" s="1"/>
    </row>
    <row r="182" spans="15:19" x14ac:dyDescent="0.15">
      <c r="O182" s="1"/>
      <c r="P182" s="1"/>
      <c r="Q182" s="1"/>
      <c r="R182" s="1"/>
      <c r="S182" s="1"/>
    </row>
    <row r="183" spans="15:19" x14ac:dyDescent="0.15">
      <c r="O183" s="1"/>
      <c r="P183" s="1"/>
      <c r="Q183" s="1"/>
      <c r="R183" s="1"/>
      <c r="S183" s="1"/>
    </row>
    <row r="184" spans="15:19" x14ac:dyDescent="0.15">
      <c r="O184" s="1"/>
      <c r="P184" s="1"/>
      <c r="Q184" s="1"/>
      <c r="R184" s="1"/>
      <c r="S184" s="1"/>
    </row>
    <row r="185" spans="15:19" x14ac:dyDescent="0.15">
      <c r="O185" s="1"/>
      <c r="P185" s="1"/>
      <c r="Q185" s="1"/>
      <c r="R185" s="1"/>
      <c r="S185" s="1"/>
    </row>
    <row r="186" spans="15:19" x14ac:dyDescent="0.15">
      <c r="O186" s="1"/>
      <c r="P186" s="1"/>
      <c r="Q186" s="1"/>
      <c r="R186" s="1"/>
      <c r="S186" s="1"/>
    </row>
    <row r="187" spans="15:19" x14ac:dyDescent="0.15">
      <c r="O187" s="1"/>
      <c r="P187" s="1"/>
      <c r="Q187" s="1"/>
      <c r="R187" s="1"/>
      <c r="S187" s="1"/>
    </row>
    <row r="188" spans="15:19" x14ac:dyDescent="0.15">
      <c r="O188" s="1"/>
      <c r="P188" s="1"/>
      <c r="Q188" s="1"/>
      <c r="R188" s="1"/>
      <c r="S188" s="1"/>
    </row>
    <row r="189" spans="15:19" x14ac:dyDescent="0.15">
      <c r="O189" s="1"/>
      <c r="P189" s="1"/>
      <c r="Q189" s="1"/>
      <c r="R189" s="1"/>
      <c r="S189" s="1"/>
    </row>
    <row r="190" spans="15:19" x14ac:dyDescent="0.15">
      <c r="O190" s="1"/>
      <c r="P190" s="1"/>
      <c r="Q190" s="1"/>
      <c r="R190" s="1"/>
      <c r="S190" s="1"/>
    </row>
    <row r="191" spans="15:19" x14ac:dyDescent="0.15">
      <c r="O191" s="1"/>
      <c r="P191" s="1"/>
      <c r="Q191" s="1"/>
      <c r="R191" s="1"/>
      <c r="S191" s="1"/>
    </row>
    <row r="192" spans="15:19" x14ac:dyDescent="0.15">
      <c r="O192" s="1"/>
      <c r="P192" s="1"/>
      <c r="Q192" s="1"/>
      <c r="R192" s="1"/>
      <c r="S192" s="1"/>
    </row>
    <row r="193" spans="15:19" x14ac:dyDescent="0.15">
      <c r="O193" s="1"/>
      <c r="P193" s="1"/>
      <c r="Q193" s="1"/>
      <c r="R193" s="1"/>
      <c r="S193" s="1"/>
    </row>
    <row r="194" spans="15:19" x14ac:dyDescent="0.15">
      <c r="O194" s="1"/>
      <c r="P194" s="1"/>
      <c r="Q194" s="1"/>
      <c r="R194" s="1"/>
      <c r="S194" s="1"/>
    </row>
  </sheetData>
  <conditionalFormatting sqref="D13:L21 D23:L35 D37:L49 D52:L52 D54:L56">
    <cfRule type="cellIs" dxfId="115" priority="7" stopIfTrue="1" operator="lessThan">
      <formula>0</formula>
    </cfRule>
  </conditionalFormatting>
  <conditionalFormatting sqref="D10:L12">
    <cfRule type="cellIs" dxfId="114" priority="6" stopIfTrue="1" operator="lessThan">
      <formula>0</formula>
    </cfRule>
  </conditionalFormatting>
  <conditionalFormatting sqref="D22:L22">
    <cfRule type="cellIs" dxfId="113" priority="5" stopIfTrue="1" operator="lessThan">
      <formula>0</formula>
    </cfRule>
  </conditionalFormatting>
  <conditionalFormatting sqref="D36:L36">
    <cfRule type="cellIs" dxfId="112" priority="4" stopIfTrue="1" operator="lessThan">
      <formula>0</formula>
    </cfRule>
  </conditionalFormatting>
  <conditionalFormatting sqref="D50:L50">
    <cfRule type="cellIs" dxfId="111" priority="3" stopIfTrue="1" operator="lessThan">
      <formula>0</formula>
    </cfRule>
  </conditionalFormatting>
  <conditionalFormatting sqref="D53:L53">
    <cfRule type="cellIs" dxfId="110" priority="2" stopIfTrue="1" operator="lessThan">
      <formula>0</formula>
    </cfRule>
  </conditionalFormatting>
  <conditionalFormatting sqref="D51:L51">
    <cfRule type="cellIs" dxfId="109" priority="1" stopIfTrue="1" operator="lessThan">
      <formula>0</formula>
    </cfRule>
  </conditionalFormatting>
  <pageMargins left="0.17" right="0.18" top="0.984251969" bottom="0.984251969" header="0.4921259845" footer="0.4921259845"/>
  <pageSetup paperSize="9" scale="7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74"/>
  <sheetViews>
    <sheetView showGridLines="0" topLeftCell="A7" zoomScale="80" zoomScaleNormal="80" zoomScaleSheetLayoutView="85" workbookViewId="0">
      <selection activeCell="C33" sqref="C33"/>
    </sheetView>
  </sheetViews>
  <sheetFormatPr baseColWidth="10" defaultRowHeight="13" x14ac:dyDescent="0.15"/>
  <cols>
    <col min="2" max="2" width="3.6640625" customWidth="1"/>
    <col min="3" max="3" width="22.6640625" customWidth="1"/>
    <col min="4" max="4" width="10.33203125" customWidth="1"/>
    <col min="5" max="12" width="9.33203125" customWidth="1"/>
    <col min="13" max="13" width="4.1640625" customWidth="1"/>
    <col min="14" max="14" width="15" bestFit="1" customWidth="1"/>
    <col min="15" max="15" width="14.5" bestFit="1" customWidth="1"/>
    <col min="16" max="16" width="7.6640625" customWidth="1"/>
    <col min="17" max="17" width="10" bestFit="1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23" x14ac:dyDescent="0.15">
      <c r="B4" s="7"/>
      <c r="C4" s="8"/>
      <c r="D4" s="11" t="s">
        <v>100</v>
      </c>
      <c r="E4" s="11"/>
      <c r="H4" s="8"/>
      <c r="I4" s="8"/>
      <c r="J4" s="8"/>
      <c r="K4" s="8"/>
      <c r="L4" s="8"/>
      <c r="M4" s="10"/>
    </row>
    <row r="5" spans="2:23" x14ac:dyDescent="0.15">
      <c r="B5" s="7"/>
      <c r="C5" s="8"/>
      <c r="D5" s="11" t="s">
        <v>1</v>
      </c>
      <c r="E5" s="11" t="s">
        <v>139</v>
      </c>
      <c r="H5" s="8"/>
      <c r="I5" s="8"/>
      <c r="J5" s="8"/>
      <c r="K5" s="8"/>
      <c r="L5" s="8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</row>
    <row r="10" spans="2:23" x14ac:dyDescent="0.15">
      <c r="B10" s="7"/>
      <c r="C10" s="11" t="s">
        <v>101</v>
      </c>
      <c r="D10" s="20"/>
      <c r="E10" s="20">
        <v>85168.91</v>
      </c>
      <c r="F10" s="20">
        <v>89666.35</v>
      </c>
      <c r="G10" s="20">
        <v>94754.43</v>
      </c>
      <c r="H10" s="63">
        <v>102555.37</v>
      </c>
      <c r="I10" s="20">
        <v>109419.37</v>
      </c>
      <c r="J10" s="20">
        <v>116450</v>
      </c>
      <c r="K10" s="20">
        <v>122846.09</v>
      </c>
      <c r="L10" s="20">
        <v>127758.17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94" t="s">
        <v>102</v>
      </c>
      <c r="D11" s="22"/>
      <c r="E11" s="22">
        <v>79823.960000000006</v>
      </c>
      <c r="F11" s="22">
        <v>83149.81</v>
      </c>
      <c r="G11" s="22">
        <v>86976.47</v>
      </c>
      <c r="H11" s="22">
        <v>93080.86</v>
      </c>
      <c r="I11" s="22">
        <v>98264.58</v>
      </c>
      <c r="J11" s="22">
        <v>103700.44</v>
      </c>
      <c r="K11" s="22">
        <v>108157.04</v>
      </c>
      <c r="L11" s="22">
        <v>110916.16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94" t="s">
        <v>103</v>
      </c>
      <c r="D12" s="24"/>
      <c r="E12" s="24">
        <v>3163.27</v>
      </c>
      <c r="F12" s="24">
        <v>3623.39</v>
      </c>
      <c r="G12" s="24">
        <v>4165.7700000000004</v>
      </c>
      <c r="H12" s="24">
        <v>4846.97</v>
      </c>
      <c r="I12" s="24">
        <v>5499.65</v>
      </c>
      <c r="J12" s="24">
        <v>6120.15</v>
      </c>
      <c r="K12" s="24">
        <v>6916.47</v>
      </c>
      <c r="L12" s="24">
        <v>7834.28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94" t="s">
        <v>104</v>
      </c>
      <c r="D13" s="24"/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94" t="s">
        <v>105</v>
      </c>
      <c r="D14" s="24"/>
      <c r="E14" s="24">
        <v>1736.8</v>
      </c>
      <c r="F14" s="24">
        <v>2311.6799999999998</v>
      </c>
      <c r="G14" s="24">
        <v>2869.03</v>
      </c>
      <c r="H14" s="24">
        <v>3664</v>
      </c>
      <c r="I14" s="24">
        <v>4428.18</v>
      </c>
      <c r="J14" s="24">
        <v>5133.8999999999996</v>
      </c>
      <c r="K14" s="24">
        <v>5935.49</v>
      </c>
      <c r="L14" s="24">
        <v>6740.21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94" t="s">
        <v>106</v>
      </c>
      <c r="D15" s="24"/>
      <c r="E15" s="24">
        <v>0</v>
      </c>
      <c r="F15" s="66">
        <v>0.28999999999999998</v>
      </c>
      <c r="G15" s="24">
        <v>4.08</v>
      </c>
      <c r="H15" s="24">
        <v>4.01</v>
      </c>
      <c r="I15" s="24">
        <v>3.99</v>
      </c>
      <c r="J15" s="24">
        <v>3.98</v>
      </c>
      <c r="K15" s="24">
        <v>4.0599999999999996</v>
      </c>
      <c r="L15" s="24">
        <v>4.09</v>
      </c>
      <c r="M15" s="10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94" t="s">
        <v>107</v>
      </c>
      <c r="D16" s="24"/>
      <c r="E16" s="24">
        <v>444.89</v>
      </c>
      <c r="F16" s="24">
        <v>581.19000000000005</v>
      </c>
      <c r="G16" s="24">
        <v>739.07</v>
      </c>
      <c r="H16" s="24">
        <v>959.52</v>
      </c>
      <c r="I16" s="24">
        <v>1222.96</v>
      </c>
      <c r="J16" s="24">
        <v>1491.54</v>
      </c>
      <c r="K16" s="24">
        <v>1833.03</v>
      </c>
      <c r="L16" s="24">
        <v>2263.42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8"/>
      <c r="D17" s="62"/>
      <c r="E17" s="62"/>
      <c r="F17" s="62"/>
      <c r="G17" s="62"/>
      <c r="H17" s="62"/>
      <c r="I17" s="62"/>
      <c r="J17" s="62"/>
      <c r="K17" s="62"/>
      <c r="L17" s="62"/>
      <c r="M17" s="10"/>
      <c r="O17" s="2"/>
    </row>
    <row r="18" spans="2:23" x14ac:dyDescent="0.15">
      <c r="B18" s="7"/>
      <c r="C18" s="11" t="s">
        <v>108</v>
      </c>
      <c r="D18" s="20"/>
      <c r="E18" s="20">
        <v>2705.08</v>
      </c>
      <c r="F18" s="20">
        <v>2601.0500000000002</v>
      </c>
      <c r="G18" s="20">
        <v>2707.51</v>
      </c>
      <c r="H18" s="20">
        <v>2813.66</v>
      </c>
      <c r="I18" s="20">
        <v>2921.68</v>
      </c>
      <c r="J18" s="20">
        <v>3024.27</v>
      </c>
      <c r="K18" s="20">
        <v>3116.07</v>
      </c>
      <c r="L18" s="20">
        <v>3199.14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94" t="s">
        <v>102</v>
      </c>
      <c r="D19" s="24"/>
      <c r="E19" s="24">
        <v>1734.94</v>
      </c>
      <c r="F19" s="24">
        <v>1516.26</v>
      </c>
      <c r="G19" s="24">
        <v>1506.8</v>
      </c>
      <c r="H19" s="24">
        <v>1493.62</v>
      </c>
      <c r="I19" s="24">
        <v>1472.59</v>
      </c>
      <c r="J19" s="24">
        <v>1442.6</v>
      </c>
      <c r="K19" s="24">
        <v>1396.17</v>
      </c>
      <c r="L19" s="24">
        <v>1339.1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94" t="s">
        <v>103</v>
      </c>
      <c r="D20" s="24"/>
      <c r="E20" s="24">
        <v>0</v>
      </c>
      <c r="F20" s="24">
        <v>41.2</v>
      </c>
      <c r="G20" s="24">
        <v>45.11</v>
      </c>
      <c r="H20" s="24">
        <v>50.32</v>
      </c>
      <c r="I20" s="24">
        <v>55.08</v>
      </c>
      <c r="J20" s="24">
        <v>59.54</v>
      </c>
      <c r="K20" s="24">
        <v>64.11</v>
      </c>
      <c r="L20" s="24">
        <v>68.760000000000005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94" t="s">
        <v>104</v>
      </c>
      <c r="D21" s="24"/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10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7"/>
      <c r="C22" s="94" t="s">
        <v>107</v>
      </c>
      <c r="D22" s="24"/>
      <c r="E22" s="24">
        <v>970.14</v>
      </c>
      <c r="F22" s="24">
        <v>1043.5899999999999</v>
      </c>
      <c r="G22" s="24">
        <v>1155.5999999999999</v>
      </c>
      <c r="H22" s="24">
        <v>1269.72</v>
      </c>
      <c r="I22" s="24">
        <v>1394.01</v>
      </c>
      <c r="J22" s="24">
        <v>1522.14</v>
      </c>
      <c r="K22" s="24">
        <v>1655.79</v>
      </c>
      <c r="L22" s="24">
        <v>1791.28</v>
      </c>
      <c r="M22" s="10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8"/>
      <c r="D23" s="24"/>
      <c r="E23" s="24"/>
      <c r="F23" s="24"/>
      <c r="G23" s="24"/>
      <c r="H23" s="24"/>
      <c r="I23" s="24"/>
      <c r="J23" s="24"/>
      <c r="K23" s="24"/>
      <c r="L23" s="24"/>
      <c r="M23" s="10"/>
      <c r="O23" s="2"/>
    </row>
    <row r="24" spans="2:23" x14ac:dyDescent="0.15">
      <c r="B24" s="7"/>
      <c r="C24" s="11" t="s">
        <v>109</v>
      </c>
      <c r="D24" s="20"/>
      <c r="E24" s="20">
        <v>2130.4899999999998</v>
      </c>
      <c r="F24" s="20">
        <v>2216.88</v>
      </c>
      <c r="G24" s="20">
        <v>2304.13</v>
      </c>
      <c r="H24" s="20">
        <v>2391.69</v>
      </c>
      <c r="I24" s="20">
        <v>2469.9499999999998</v>
      </c>
      <c r="J24" s="20">
        <v>2537.39</v>
      </c>
      <c r="K24" s="20">
        <v>2624.43</v>
      </c>
      <c r="L24" s="20">
        <v>2663.28</v>
      </c>
      <c r="M24" s="10"/>
      <c r="O24" s="25"/>
      <c r="P24" s="25"/>
      <c r="Q24" s="25"/>
      <c r="R24" s="25"/>
      <c r="S24" s="25"/>
      <c r="T24" s="25"/>
      <c r="U24" s="25"/>
      <c r="V24" s="25"/>
      <c r="W24" s="25"/>
    </row>
    <row r="25" spans="2:23" x14ac:dyDescent="0.15">
      <c r="B25" s="7"/>
      <c r="C25" s="94" t="s">
        <v>102</v>
      </c>
      <c r="D25" s="24"/>
      <c r="E25" s="24">
        <v>2130.4899999999998</v>
      </c>
      <c r="F25" s="24">
        <v>2214.67</v>
      </c>
      <c r="G25" s="24">
        <v>2301.87</v>
      </c>
      <c r="H25" s="24">
        <v>2389.38</v>
      </c>
      <c r="I25" s="24">
        <v>2467.59</v>
      </c>
      <c r="J25" s="24">
        <v>2534.98</v>
      </c>
      <c r="K25" s="24">
        <v>2621.97</v>
      </c>
      <c r="L25" s="24">
        <v>2660.77</v>
      </c>
      <c r="M25" s="10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94" t="s">
        <v>103</v>
      </c>
      <c r="D26" s="24"/>
      <c r="E26" s="24">
        <v>0</v>
      </c>
      <c r="F26" s="24">
        <v>2.21</v>
      </c>
      <c r="G26" s="24">
        <v>2.2599999999999998</v>
      </c>
      <c r="H26" s="24">
        <v>2.31</v>
      </c>
      <c r="I26" s="24">
        <v>2.36</v>
      </c>
      <c r="J26" s="24">
        <v>2.41</v>
      </c>
      <c r="K26" s="24">
        <v>2.4700000000000002</v>
      </c>
      <c r="L26" s="24">
        <v>2.5099999999999998</v>
      </c>
      <c r="M26" s="10"/>
      <c r="O26" s="25"/>
      <c r="P26" s="25"/>
      <c r="Q26" s="25"/>
      <c r="R26" s="25"/>
      <c r="S26" s="25"/>
      <c r="T26" s="25"/>
      <c r="U26" s="25"/>
      <c r="V26" s="25"/>
      <c r="W26" s="25"/>
    </row>
    <row r="27" spans="2:23" x14ac:dyDescent="0.15">
      <c r="B27" s="7"/>
      <c r="C27" s="94" t="s">
        <v>104</v>
      </c>
      <c r="D27" s="24"/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10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11"/>
      <c r="D28" s="20"/>
      <c r="E28" s="20"/>
      <c r="F28" s="20"/>
      <c r="G28" s="20"/>
      <c r="H28" s="20"/>
      <c r="I28" s="20"/>
      <c r="J28" s="20"/>
      <c r="K28" s="20"/>
      <c r="L28" s="20"/>
      <c r="M28" s="10"/>
      <c r="O28" s="2"/>
    </row>
    <row r="29" spans="2:23" x14ac:dyDescent="0.15">
      <c r="B29" s="7"/>
      <c r="C29" s="11" t="s">
        <v>110</v>
      </c>
      <c r="D29" s="20"/>
      <c r="E29" s="20">
        <v>4719.09</v>
      </c>
      <c r="F29" s="20">
        <v>5465.69</v>
      </c>
      <c r="G29" s="20">
        <v>6543.65</v>
      </c>
      <c r="H29" s="20">
        <v>7745.02</v>
      </c>
      <c r="I29" s="20">
        <v>8518.24</v>
      </c>
      <c r="J29" s="20">
        <v>9079.9500000000007</v>
      </c>
      <c r="K29" s="20">
        <v>9246.68</v>
      </c>
      <c r="L29" s="20">
        <v>9175.83</v>
      </c>
      <c r="M29" s="10"/>
      <c r="O29" s="25"/>
      <c r="P29" s="25"/>
      <c r="Q29" s="25"/>
      <c r="R29" s="25"/>
      <c r="S29" s="25"/>
      <c r="T29" s="25"/>
      <c r="U29" s="25"/>
      <c r="V29" s="25"/>
      <c r="W29" s="25"/>
    </row>
    <row r="30" spans="2:23" x14ac:dyDescent="0.15">
      <c r="B30" s="7"/>
      <c r="C30" s="94" t="s">
        <v>102</v>
      </c>
      <c r="D30" s="24"/>
      <c r="E30" s="24">
        <v>4719.09</v>
      </c>
      <c r="F30" s="24">
        <v>5465.69</v>
      </c>
      <c r="G30" s="24">
        <v>6543.65</v>
      </c>
      <c r="H30" s="24">
        <v>7745.02</v>
      </c>
      <c r="I30" s="24">
        <v>8518.24</v>
      </c>
      <c r="J30" s="24">
        <v>9079.9500000000007</v>
      </c>
      <c r="K30" s="24">
        <v>9246.68</v>
      </c>
      <c r="L30" s="24">
        <v>9175.83</v>
      </c>
      <c r="M30" s="10"/>
      <c r="O30" s="25"/>
      <c r="P30" s="25"/>
      <c r="Q30" s="25"/>
      <c r="R30" s="25"/>
      <c r="S30" s="25"/>
      <c r="T30" s="25"/>
      <c r="U30" s="25"/>
      <c r="V30" s="25"/>
      <c r="W30" s="25"/>
    </row>
    <row r="31" spans="2:23" x14ac:dyDescent="0.15">
      <c r="B31" s="7"/>
      <c r="C31" s="94" t="s">
        <v>103</v>
      </c>
      <c r="D31" s="24"/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10"/>
      <c r="O31" s="25"/>
      <c r="P31" s="25"/>
      <c r="Q31" s="25"/>
      <c r="R31" s="25"/>
      <c r="S31" s="25"/>
      <c r="T31" s="25"/>
      <c r="U31" s="25"/>
      <c r="V31" s="25"/>
      <c r="W31" s="25"/>
    </row>
    <row r="32" spans="2:23" x14ac:dyDescent="0.15">
      <c r="B32" s="7"/>
      <c r="C32" s="94" t="s">
        <v>104</v>
      </c>
      <c r="D32" s="24"/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10"/>
      <c r="O32" s="25"/>
      <c r="P32" s="25"/>
      <c r="Q32" s="25"/>
      <c r="R32" s="25"/>
      <c r="S32" s="25"/>
      <c r="T32" s="25"/>
      <c r="U32" s="25"/>
      <c r="V32" s="25"/>
      <c r="W32" s="25"/>
    </row>
    <row r="33" spans="2:23" x14ac:dyDescent="0.15">
      <c r="B33" s="7"/>
      <c r="C33" s="9"/>
      <c r="D33" s="24"/>
      <c r="E33" s="24"/>
      <c r="F33" s="24"/>
      <c r="G33" s="24"/>
      <c r="H33" s="24"/>
      <c r="I33" s="24"/>
      <c r="J33" s="24"/>
      <c r="K33" s="24"/>
      <c r="L33" s="24"/>
      <c r="M33" s="10"/>
      <c r="O33" s="2"/>
    </row>
    <row r="34" spans="2:23" x14ac:dyDescent="0.15">
      <c r="B34" s="7"/>
      <c r="C34" s="11" t="s">
        <v>111</v>
      </c>
      <c r="D34" s="20"/>
      <c r="E34" s="20">
        <v>97184.65</v>
      </c>
      <c r="F34" s="20">
        <v>102484.17</v>
      </c>
      <c r="G34" s="20">
        <v>108913.77</v>
      </c>
      <c r="H34" s="20">
        <v>118169.06</v>
      </c>
      <c r="I34" s="20">
        <v>126061.21</v>
      </c>
      <c r="J34" s="20">
        <v>133893.79</v>
      </c>
      <c r="K34" s="20">
        <v>140702.15</v>
      </c>
      <c r="L34" s="20">
        <v>145725.54</v>
      </c>
      <c r="M34" s="10"/>
      <c r="N34" s="77"/>
      <c r="O34" s="25"/>
      <c r="P34" s="25"/>
      <c r="Q34" s="25"/>
      <c r="R34" s="25"/>
      <c r="S34" s="25"/>
      <c r="T34" s="25"/>
      <c r="U34" s="25"/>
      <c r="V34" s="25"/>
      <c r="W34" s="25"/>
    </row>
    <row r="35" spans="2:23" x14ac:dyDescent="0.15">
      <c r="B35" s="7"/>
      <c r="C35" s="94" t="s">
        <v>102</v>
      </c>
      <c r="D35" s="24"/>
      <c r="E35" s="24">
        <v>88408.48</v>
      </c>
      <c r="F35" s="24">
        <v>92346.43</v>
      </c>
      <c r="G35" s="24">
        <v>97328.8</v>
      </c>
      <c r="H35" s="22">
        <v>104708.88</v>
      </c>
      <c r="I35" s="24">
        <v>110723.01</v>
      </c>
      <c r="J35" s="24">
        <v>116757.96</v>
      </c>
      <c r="K35" s="24">
        <v>121421.86</v>
      </c>
      <c r="L35" s="24">
        <v>124091.87</v>
      </c>
      <c r="M35" s="10"/>
      <c r="N35" s="1"/>
      <c r="O35" s="25"/>
      <c r="P35" s="25"/>
      <c r="Q35" s="25"/>
      <c r="R35" s="25"/>
      <c r="S35" s="25"/>
      <c r="T35" s="25"/>
      <c r="U35" s="25"/>
      <c r="V35" s="25"/>
      <c r="W35" s="25"/>
    </row>
    <row r="36" spans="2:23" x14ac:dyDescent="0.15">
      <c r="B36" s="7"/>
      <c r="C36" s="94" t="s">
        <v>112</v>
      </c>
      <c r="D36" s="24"/>
      <c r="E36" s="24">
        <v>3163.27</v>
      </c>
      <c r="F36" s="24">
        <v>3666.8</v>
      </c>
      <c r="G36" s="24">
        <v>4213.1400000000003</v>
      </c>
      <c r="H36" s="22">
        <v>4899.59</v>
      </c>
      <c r="I36" s="24">
        <v>5557.09</v>
      </c>
      <c r="J36" s="24">
        <v>6182.09</v>
      </c>
      <c r="K36" s="24">
        <v>6983.05</v>
      </c>
      <c r="L36" s="24">
        <v>7905.55</v>
      </c>
      <c r="M36" s="10"/>
      <c r="N36" s="1"/>
      <c r="O36" s="25"/>
      <c r="P36" s="25"/>
      <c r="Q36" s="25"/>
      <c r="R36" s="25"/>
      <c r="S36" s="25"/>
      <c r="T36" s="25"/>
      <c r="U36" s="25"/>
      <c r="V36" s="25"/>
      <c r="W36" s="25"/>
    </row>
    <row r="37" spans="2:23" x14ac:dyDescent="0.15">
      <c r="B37" s="7"/>
      <c r="C37" s="94" t="s">
        <v>104</v>
      </c>
      <c r="D37" s="24"/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0"/>
      <c r="N37" s="1"/>
      <c r="O37" s="25"/>
      <c r="P37" s="25"/>
      <c r="Q37" s="25"/>
      <c r="R37" s="25"/>
      <c r="S37" s="25"/>
      <c r="T37" s="25"/>
      <c r="U37" s="25"/>
      <c r="V37" s="25"/>
      <c r="W37" s="25"/>
    </row>
    <row r="38" spans="2:23" x14ac:dyDescent="0.15">
      <c r="B38" s="7"/>
      <c r="C38" s="94" t="s">
        <v>105</v>
      </c>
      <c r="D38" s="24"/>
      <c r="E38" s="24">
        <v>4109.7700000000004</v>
      </c>
      <c r="F38" s="24">
        <v>4756.76</v>
      </c>
      <c r="G38" s="24">
        <v>5383.19</v>
      </c>
      <c r="H38" s="24">
        <v>6236.48</v>
      </c>
      <c r="I38" s="24">
        <v>7068.34</v>
      </c>
      <c r="J38" s="24">
        <v>7843.35</v>
      </c>
      <c r="K38" s="24">
        <v>8710.69</v>
      </c>
      <c r="L38" s="24">
        <v>9574.7199999999993</v>
      </c>
      <c r="M38" s="10"/>
      <c r="N38" s="77"/>
      <c r="O38" s="25"/>
      <c r="P38" s="25"/>
      <c r="Q38" s="25"/>
      <c r="R38" s="25"/>
      <c r="S38" s="25"/>
      <c r="T38" s="25"/>
      <c r="U38" s="25"/>
      <c r="V38" s="25"/>
      <c r="W38" s="25"/>
    </row>
    <row r="39" spans="2:23" x14ac:dyDescent="0.15">
      <c r="B39" s="7"/>
      <c r="C39" s="94" t="s">
        <v>106</v>
      </c>
      <c r="D39" s="24"/>
      <c r="E39" s="24">
        <v>0</v>
      </c>
      <c r="F39" s="24">
        <v>0.44</v>
      </c>
      <c r="G39" s="24">
        <v>4.08</v>
      </c>
      <c r="H39" s="24">
        <v>4.01</v>
      </c>
      <c r="I39" s="24">
        <v>3.99</v>
      </c>
      <c r="J39" s="24">
        <v>3.98</v>
      </c>
      <c r="K39" s="24">
        <v>4.0599999999999996</v>
      </c>
      <c r="L39" s="24">
        <v>4.09</v>
      </c>
      <c r="M39" s="10"/>
      <c r="N39" s="1"/>
      <c r="O39" s="25"/>
      <c r="P39" s="25"/>
      <c r="Q39" s="25"/>
      <c r="R39" s="25"/>
      <c r="S39" s="25"/>
      <c r="T39" s="25"/>
      <c r="U39" s="25"/>
      <c r="V39" s="25"/>
      <c r="W39" s="25"/>
    </row>
    <row r="40" spans="2:23" x14ac:dyDescent="0.15">
      <c r="B40" s="7"/>
      <c r="C40" s="94" t="s">
        <v>107</v>
      </c>
      <c r="D40" s="24"/>
      <c r="E40" s="24">
        <v>1503.13</v>
      </c>
      <c r="F40" s="24">
        <v>1713.73</v>
      </c>
      <c r="G40" s="24">
        <v>1984.57</v>
      </c>
      <c r="H40" s="24">
        <v>2320.1</v>
      </c>
      <c r="I40" s="24">
        <v>2708.78</v>
      </c>
      <c r="J40" s="24">
        <v>3106.41</v>
      </c>
      <c r="K40" s="24">
        <v>3582.49</v>
      </c>
      <c r="L40" s="24">
        <v>4149.3</v>
      </c>
      <c r="M40" s="10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9"/>
      <c r="D41" s="42"/>
      <c r="E41" s="42"/>
      <c r="F41" s="42"/>
      <c r="G41" s="42"/>
      <c r="H41" s="42"/>
      <c r="I41" s="42"/>
      <c r="J41" s="42"/>
      <c r="K41" s="42"/>
      <c r="L41" s="42"/>
      <c r="M41" s="10"/>
      <c r="O41" s="2"/>
    </row>
    <row r="42" spans="2:23" x14ac:dyDescent="0.15">
      <c r="B42" s="7"/>
      <c r="C42" s="64" t="s">
        <v>113</v>
      </c>
      <c r="D42" s="20"/>
      <c r="E42" s="20">
        <v>3506.12</v>
      </c>
      <c r="F42" s="20">
        <v>4115.33</v>
      </c>
      <c r="G42" s="20">
        <v>4779.93</v>
      </c>
      <c r="H42" s="20">
        <v>5591.22</v>
      </c>
      <c r="I42" s="20">
        <v>6384.32</v>
      </c>
      <c r="J42" s="20">
        <v>7148.79</v>
      </c>
      <c r="K42" s="20">
        <v>8139.75</v>
      </c>
      <c r="L42" s="20">
        <v>9304.67</v>
      </c>
      <c r="M42" s="10"/>
      <c r="O42" s="25"/>
      <c r="P42" s="25"/>
      <c r="Q42" s="25"/>
      <c r="R42" s="25"/>
      <c r="S42" s="25"/>
      <c r="T42" s="25"/>
      <c r="U42" s="25"/>
      <c r="V42" s="25"/>
      <c r="W42" s="25"/>
    </row>
    <row r="43" spans="2:23" x14ac:dyDescent="0.15">
      <c r="B43" s="7"/>
      <c r="C43" s="64" t="s">
        <v>72</v>
      </c>
      <c r="D43" s="95"/>
      <c r="E43" s="95">
        <v>3.5999999999999997E-2</v>
      </c>
      <c r="F43" s="95">
        <v>0.04</v>
      </c>
      <c r="G43" s="95">
        <v>4.3999999999999997E-2</v>
      </c>
      <c r="H43" s="95">
        <v>4.7E-2</v>
      </c>
      <c r="I43" s="95">
        <v>5.0999999999999997E-2</v>
      </c>
      <c r="J43" s="95">
        <v>5.2999999999999999E-2</v>
      </c>
      <c r="K43" s="95">
        <v>5.8000000000000003E-2</v>
      </c>
      <c r="L43" s="95">
        <v>6.4000000000000001E-2</v>
      </c>
      <c r="M43" s="10"/>
      <c r="O43" s="25"/>
      <c r="P43" s="25"/>
      <c r="Q43" s="25"/>
      <c r="R43" s="25"/>
      <c r="S43" s="25"/>
      <c r="T43" s="25"/>
      <c r="U43" s="25"/>
      <c r="V43" s="25"/>
      <c r="W43" s="25"/>
    </row>
    <row r="44" spans="2:23" x14ac:dyDescent="0.15">
      <c r="B44" s="7"/>
      <c r="C44" s="64"/>
      <c r="D44" s="95"/>
      <c r="E44" s="95"/>
      <c r="F44" s="95"/>
      <c r="G44" s="95"/>
      <c r="H44" s="95"/>
      <c r="I44" s="95"/>
      <c r="J44" s="95"/>
      <c r="K44" s="95"/>
      <c r="L44" s="95"/>
      <c r="M44" s="10"/>
      <c r="O44" s="2"/>
    </row>
    <row r="45" spans="2:23" ht="14" thickBot="1" x14ac:dyDescent="0.2"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5"/>
    </row>
    <row r="46" spans="2:23" x14ac:dyDescent="0.15">
      <c r="C46" s="9"/>
    </row>
    <row r="47" spans="2:23" x14ac:dyDescent="0.15">
      <c r="C47" s="9"/>
    </row>
    <row r="56" spans="3:12" x14ac:dyDescent="0.15">
      <c r="C56" s="37"/>
      <c r="D56" s="8"/>
      <c r="E56" s="8"/>
      <c r="F56" s="8"/>
      <c r="G56" s="8"/>
      <c r="H56" s="8"/>
      <c r="I56" s="8"/>
      <c r="J56" s="8"/>
      <c r="K56" s="8"/>
      <c r="L56" s="8"/>
    </row>
    <row r="57" spans="3:12" x14ac:dyDescent="0.15">
      <c r="C57" s="11"/>
      <c r="D57" s="43"/>
      <c r="E57" s="43"/>
      <c r="F57" s="43"/>
      <c r="G57" s="43"/>
      <c r="H57" s="43"/>
      <c r="I57" s="43"/>
      <c r="J57" s="8"/>
      <c r="K57" s="8"/>
      <c r="L57" s="8"/>
    </row>
    <row r="58" spans="3:12" x14ac:dyDescent="0.15">
      <c r="C58" s="37"/>
      <c r="D58" s="81"/>
      <c r="E58" s="81"/>
      <c r="F58" s="81"/>
      <c r="G58" s="81"/>
      <c r="H58" s="81"/>
      <c r="I58" s="81"/>
      <c r="J58" s="8"/>
      <c r="K58" s="8"/>
      <c r="L58" s="8"/>
    </row>
    <row r="59" spans="3:12" x14ac:dyDescent="0.15">
      <c r="C59" s="37"/>
      <c r="D59" s="81"/>
      <c r="E59" s="81"/>
      <c r="F59" s="81"/>
      <c r="G59" s="81"/>
      <c r="H59" s="81"/>
      <c r="I59" s="81"/>
      <c r="J59" s="8"/>
      <c r="K59" s="8"/>
      <c r="L59" s="8"/>
    </row>
    <row r="60" spans="3:12" x14ac:dyDescent="0.15">
      <c r="C60" s="37"/>
      <c r="D60" s="81"/>
      <c r="E60" s="81"/>
      <c r="F60" s="81"/>
      <c r="G60" s="81"/>
      <c r="H60" s="81"/>
      <c r="I60" s="81"/>
      <c r="J60" s="8"/>
      <c r="K60" s="8"/>
      <c r="L60" s="8"/>
    </row>
    <row r="61" spans="3:12" x14ac:dyDescent="0.15">
      <c r="C61" s="11"/>
      <c r="D61" s="43"/>
      <c r="E61" s="43"/>
      <c r="F61" s="43"/>
      <c r="G61" s="43"/>
      <c r="H61" s="43"/>
      <c r="I61" s="43"/>
      <c r="J61" s="8"/>
      <c r="K61" s="8"/>
      <c r="L61" s="8"/>
    </row>
    <row r="62" spans="3:12" x14ac:dyDescent="0.15">
      <c r="C62" s="37"/>
      <c r="D62" s="81"/>
      <c r="E62" s="81"/>
      <c r="F62" s="81"/>
      <c r="G62" s="81"/>
      <c r="H62" s="81"/>
      <c r="I62" s="81"/>
      <c r="J62" s="8"/>
      <c r="K62" s="8"/>
      <c r="L62" s="8"/>
    </row>
    <row r="63" spans="3:12" x14ac:dyDescent="0.15">
      <c r="C63" s="37"/>
      <c r="D63" s="81"/>
      <c r="E63" s="81"/>
      <c r="F63" s="81"/>
      <c r="G63" s="81"/>
      <c r="H63" s="81"/>
      <c r="I63" s="81"/>
      <c r="J63" s="8"/>
      <c r="K63" s="8"/>
      <c r="L63" s="8"/>
    </row>
    <row r="64" spans="3:12" x14ac:dyDescent="0.15">
      <c r="C64" s="37"/>
      <c r="D64" s="81"/>
      <c r="E64" s="81"/>
      <c r="F64" s="81"/>
      <c r="G64" s="81"/>
      <c r="H64" s="81"/>
      <c r="I64" s="81"/>
      <c r="J64" s="8"/>
      <c r="K64" s="8"/>
      <c r="L64" s="8"/>
    </row>
    <row r="65" spans="3:12" x14ac:dyDescent="0.15"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3:12" x14ac:dyDescent="0.15">
      <c r="C66" s="37"/>
      <c r="D66" s="8"/>
      <c r="E66" s="8"/>
      <c r="F66" s="8"/>
      <c r="G66" s="8"/>
      <c r="H66" s="8"/>
      <c r="I66" s="8"/>
      <c r="J66" s="8"/>
      <c r="K66" s="8"/>
      <c r="L66" s="8"/>
    </row>
    <row r="67" spans="3:12" x14ac:dyDescent="0.15">
      <c r="C67" s="37"/>
      <c r="D67" s="81"/>
      <c r="E67" s="81"/>
      <c r="F67" s="81"/>
      <c r="G67" s="8"/>
      <c r="H67" s="81"/>
      <c r="I67" s="81"/>
      <c r="J67" s="8"/>
      <c r="K67" s="8"/>
      <c r="L67" s="8"/>
    </row>
    <row r="68" spans="3:12" x14ac:dyDescent="0.15">
      <c r="C68" s="37"/>
      <c r="D68" s="81"/>
      <c r="E68" s="81"/>
      <c r="F68" s="81"/>
      <c r="G68" s="8"/>
      <c r="H68" s="81"/>
      <c r="I68" s="81"/>
      <c r="J68" s="8"/>
      <c r="K68" s="37"/>
      <c r="L68" s="8"/>
    </row>
    <row r="69" spans="3:12" x14ac:dyDescent="0.15">
      <c r="C69" s="41"/>
      <c r="D69" s="8"/>
      <c r="E69" s="8"/>
      <c r="F69" s="8"/>
      <c r="G69" s="8"/>
      <c r="H69" s="8"/>
      <c r="I69" s="8"/>
      <c r="J69" s="8"/>
      <c r="K69" s="8"/>
      <c r="L69" s="8"/>
    </row>
    <row r="70" spans="3:12" x14ac:dyDescent="0.15">
      <c r="C70" s="37"/>
      <c r="D70" s="96"/>
      <c r="E70" s="96"/>
      <c r="F70" s="96"/>
      <c r="G70" s="8"/>
      <c r="H70" s="96"/>
      <c r="I70" s="96"/>
      <c r="J70" s="8"/>
      <c r="K70" s="8"/>
      <c r="L70" s="8"/>
    </row>
    <row r="71" spans="3:12" x14ac:dyDescent="0.15">
      <c r="C71" s="37"/>
      <c r="D71" s="96"/>
      <c r="E71" s="96"/>
      <c r="F71" s="96"/>
      <c r="G71" s="8"/>
      <c r="H71" s="96"/>
      <c r="I71" s="96"/>
      <c r="J71" s="8"/>
      <c r="K71" s="8"/>
      <c r="L71" s="8"/>
    </row>
    <row r="72" spans="3:12" x14ac:dyDescent="0.15">
      <c r="C72" s="8"/>
      <c r="D72" s="81"/>
      <c r="E72" s="8"/>
      <c r="F72" s="8"/>
      <c r="G72" s="8"/>
      <c r="H72" s="8"/>
      <c r="I72" s="8"/>
      <c r="J72" s="8"/>
      <c r="K72" s="8"/>
      <c r="L72" s="8"/>
    </row>
    <row r="73" spans="3:12" x14ac:dyDescent="0.15">
      <c r="D73" s="25"/>
    </row>
    <row r="74" spans="3:12" x14ac:dyDescent="0.15">
      <c r="D74" s="25"/>
    </row>
  </sheetData>
  <conditionalFormatting sqref="D11:L14 D41:L44 D19:L23 D25:L28 D30:L33 D37:L37 D16:L17 D15:E15 G15:L15">
    <cfRule type="cellIs" dxfId="108" priority="11" stopIfTrue="1" operator="lessThan">
      <formula>0</formula>
    </cfRule>
  </conditionalFormatting>
  <conditionalFormatting sqref="D38:L40">
    <cfRule type="cellIs" dxfId="107" priority="10" stopIfTrue="1" operator="lessThan">
      <formula>0</formula>
    </cfRule>
  </conditionalFormatting>
  <conditionalFormatting sqref="D18:L18">
    <cfRule type="cellIs" dxfId="106" priority="8" stopIfTrue="1" operator="lessThan">
      <formula>0</formula>
    </cfRule>
  </conditionalFormatting>
  <conditionalFormatting sqref="D24:L24">
    <cfRule type="cellIs" dxfId="105" priority="7" stopIfTrue="1" operator="lessThan">
      <formula>0</formula>
    </cfRule>
  </conditionalFormatting>
  <conditionalFormatting sqref="D29:L29">
    <cfRule type="cellIs" dxfId="104" priority="6" stopIfTrue="1" operator="lessThan">
      <formula>0</formula>
    </cfRule>
  </conditionalFormatting>
  <conditionalFormatting sqref="D34:L34">
    <cfRule type="cellIs" dxfId="103" priority="5" stopIfTrue="1" operator="lessThan">
      <formula>0</formula>
    </cfRule>
  </conditionalFormatting>
  <conditionalFormatting sqref="F15">
    <cfRule type="cellIs" dxfId="102" priority="3" stopIfTrue="1" operator="lessThan">
      <formula>0</formula>
    </cfRule>
  </conditionalFormatting>
  <conditionalFormatting sqref="D10:L10">
    <cfRule type="cellIs" dxfId="101" priority="2" stopIfTrue="1" operator="lessThan">
      <formula>0</formula>
    </cfRule>
  </conditionalFormatting>
  <conditionalFormatting sqref="D35:L36">
    <cfRule type="cellIs" dxfId="100" priority="1" stopIfTrue="1" operator="lessThan">
      <formula>0</formula>
    </cfRule>
  </conditionalFormatting>
  <pageMargins left="0.78740157499999996" right="0.78740157499999996" top="0.984251969" bottom="3.69" header="0.4921259845" footer="0.4921259845"/>
  <pageSetup paperSize="9" scale="66" orientation="portrait" r:id="rId1"/>
  <headerFooter alignWithMargins="0">
    <oddHeader>&amp;C&amp;A&amp;R&amp;D; &amp;T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85"/>
  <sheetViews>
    <sheetView showGridLines="0" topLeftCell="C1" zoomScale="80" zoomScaleNormal="80" zoomScaleSheetLayoutView="85" workbookViewId="0">
      <selection activeCell="I21" sqref="I21"/>
    </sheetView>
  </sheetViews>
  <sheetFormatPr baseColWidth="10" defaultRowHeight="13" x14ac:dyDescent="0.15"/>
  <cols>
    <col min="2" max="2" width="3.6640625" customWidth="1"/>
    <col min="3" max="3" width="40.5" customWidth="1"/>
    <col min="4" max="4" width="10.33203125" customWidth="1"/>
    <col min="5" max="12" width="9.33203125" customWidth="1"/>
    <col min="13" max="13" width="4.1640625" customWidth="1"/>
    <col min="15" max="15" width="14.5" bestFit="1" customWidth="1"/>
    <col min="16" max="16" width="9.6640625" customWidth="1"/>
    <col min="17" max="17" width="14.5" bestFit="1" customWidth="1"/>
    <col min="18" max="18" width="11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23" x14ac:dyDescent="0.15">
      <c r="B4" s="7"/>
      <c r="C4" s="8"/>
      <c r="D4" s="11" t="s">
        <v>114</v>
      </c>
      <c r="E4" s="11"/>
      <c r="H4" s="8"/>
      <c r="I4" s="8"/>
      <c r="J4" s="8"/>
      <c r="K4" s="8"/>
      <c r="L4" s="8"/>
      <c r="M4" s="10"/>
    </row>
    <row r="5" spans="2:23" x14ac:dyDescent="0.15">
      <c r="B5" s="7"/>
      <c r="C5" s="8"/>
      <c r="D5" s="11" t="s">
        <v>1</v>
      </c>
      <c r="E5" s="11" t="s">
        <v>139</v>
      </c>
      <c r="H5" s="8"/>
      <c r="I5" s="8"/>
      <c r="J5" s="8"/>
      <c r="K5" s="8"/>
      <c r="L5" s="8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</row>
    <row r="10" spans="2:23" x14ac:dyDescent="0.15">
      <c r="B10" s="7"/>
      <c r="C10" s="11" t="s">
        <v>115</v>
      </c>
      <c r="D10" s="20"/>
      <c r="E10" s="20">
        <v>9757.61</v>
      </c>
      <c r="F10" s="20">
        <v>10253.64</v>
      </c>
      <c r="G10" s="20">
        <v>10789.05</v>
      </c>
      <c r="H10" s="20">
        <v>12133.62</v>
      </c>
      <c r="I10" s="20">
        <v>13304.35</v>
      </c>
      <c r="J10" s="20">
        <v>14504.59</v>
      </c>
      <c r="K10" s="20">
        <v>15273.23</v>
      </c>
      <c r="L10" s="20">
        <v>15807.88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37" t="s">
        <v>3</v>
      </c>
      <c r="D11" s="22"/>
      <c r="E11" s="24">
        <v>5298.76</v>
      </c>
      <c r="F11" s="24">
        <v>5716.97</v>
      </c>
      <c r="G11" s="24">
        <v>6146.99</v>
      </c>
      <c r="H11" s="24">
        <v>7128.22</v>
      </c>
      <c r="I11" s="24">
        <v>7959.08</v>
      </c>
      <c r="J11" s="24">
        <v>8767.14</v>
      </c>
      <c r="K11" s="24">
        <v>9238.5400000000009</v>
      </c>
      <c r="L11" s="24">
        <v>9543.44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8" t="s">
        <v>4</v>
      </c>
      <c r="D12" s="24"/>
      <c r="E12" s="24">
        <v>1773.34</v>
      </c>
      <c r="F12" s="24">
        <v>1680.84</v>
      </c>
      <c r="G12" s="24">
        <v>1630.59</v>
      </c>
      <c r="H12" s="24">
        <v>1655.67</v>
      </c>
      <c r="I12" s="24">
        <v>1674.66</v>
      </c>
      <c r="J12" s="24">
        <v>1728.38</v>
      </c>
      <c r="K12" s="24">
        <v>1787.37</v>
      </c>
      <c r="L12" s="24">
        <v>1805.21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8" t="s">
        <v>5</v>
      </c>
      <c r="D13" s="24"/>
      <c r="E13" s="24">
        <v>2020.2</v>
      </c>
      <c r="F13" s="24">
        <v>2170.21</v>
      </c>
      <c r="G13" s="24">
        <v>2407.7199999999998</v>
      </c>
      <c r="H13" s="24">
        <v>2832.19</v>
      </c>
      <c r="I13" s="24">
        <v>3195.77</v>
      </c>
      <c r="J13" s="24">
        <v>3577.37</v>
      </c>
      <c r="K13" s="24">
        <v>3856.52</v>
      </c>
      <c r="L13" s="24">
        <v>4101.46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8" t="s">
        <v>6</v>
      </c>
      <c r="D14" s="24"/>
      <c r="E14" s="24">
        <v>534.61</v>
      </c>
      <c r="F14" s="23">
        <v>556.24</v>
      </c>
      <c r="G14" s="24">
        <v>473.96</v>
      </c>
      <c r="H14" s="24">
        <v>375.33</v>
      </c>
      <c r="I14" s="24">
        <v>326.47000000000003</v>
      </c>
      <c r="J14" s="24">
        <v>277.44</v>
      </c>
      <c r="K14" s="24">
        <v>227.71</v>
      </c>
      <c r="L14" s="24">
        <v>191.86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8" t="s">
        <v>7</v>
      </c>
      <c r="D15" s="24"/>
      <c r="E15" s="24">
        <v>130.69</v>
      </c>
      <c r="F15" s="24">
        <v>129.38</v>
      </c>
      <c r="G15" s="24">
        <v>129.79</v>
      </c>
      <c r="H15" s="24">
        <v>142.19999999999999</v>
      </c>
      <c r="I15" s="24">
        <v>148.37</v>
      </c>
      <c r="J15" s="24">
        <v>154.27000000000001</v>
      </c>
      <c r="K15" s="24">
        <v>163.09</v>
      </c>
      <c r="L15" s="24">
        <v>165.91</v>
      </c>
      <c r="M15" s="10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8"/>
      <c r="D16" s="24"/>
      <c r="E16" s="24"/>
      <c r="F16" s="24"/>
      <c r="G16" s="24"/>
      <c r="H16" s="24"/>
      <c r="I16" s="24"/>
      <c r="J16" s="24"/>
      <c r="K16" s="24"/>
      <c r="L16" s="24"/>
      <c r="M16" s="10"/>
      <c r="O16" s="2"/>
    </row>
    <row r="17" spans="2:23" x14ac:dyDescent="0.15">
      <c r="B17" s="7"/>
      <c r="C17" s="11" t="s">
        <v>16</v>
      </c>
      <c r="D17" s="20"/>
      <c r="E17" s="20">
        <v>2640.03</v>
      </c>
      <c r="F17" s="20">
        <v>2829.48</v>
      </c>
      <c r="G17" s="20">
        <v>2807.88</v>
      </c>
      <c r="H17" s="20">
        <v>2771.06</v>
      </c>
      <c r="I17" s="20">
        <v>2742.94</v>
      </c>
      <c r="J17" s="20">
        <v>2708.42</v>
      </c>
      <c r="K17" s="20">
        <v>2690.29</v>
      </c>
      <c r="L17" s="20">
        <v>2814.06</v>
      </c>
      <c r="M17" s="10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37" t="s">
        <v>17</v>
      </c>
      <c r="D18" s="24"/>
      <c r="E18" s="24">
        <v>1519.81</v>
      </c>
      <c r="F18" s="24">
        <v>1730.63</v>
      </c>
      <c r="G18" s="24">
        <v>1712.87</v>
      </c>
      <c r="H18" s="24">
        <v>1699.17</v>
      </c>
      <c r="I18" s="24">
        <v>1682.3</v>
      </c>
      <c r="J18" s="24">
        <v>1653.25</v>
      </c>
      <c r="K18" s="24">
        <v>1629.1</v>
      </c>
      <c r="L18" s="24">
        <v>1745.45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8" t="s">
        <v>18</v>
      </c>
      <c r="D19" s="24"/>
      <c r="E19" s="24">
        <v>264.2</v>
      </c>
      <c r="F19" s="24">
        <v>250.29</v>
      </c>
      <c r="G19" s="24">
        <v>246.19</v>
      </c>
      <c r="H19" s="24">
        <v>241.63</v>
      </c>
      <c r="I19" s="24">
        <v>236.16</v>
      </c>
      <c r="J19" s="24">
        <v>230.86</v>
      </c>
      <c r="K19" s="24">
        <v>226.32</v>
      </c>
      <c r="L19" s="24">
        <v>222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8" t="s">
        <v>19</v>
      </c>
      <c r="D20" s="24"/>
      <c r="E20" s="24">
        <v>791.24</v>
      </c>
      <c r="F20" s="24">
        <v>810.43</v>
      </c>
      <c r="G20" s="24">
        <v>818.21</v>
      </c>
      <c r="H20" s="24">
        <v>808.19</v>
      </c>
      <c r="I20" s="24">
        <v>805.25</v>
      </c>
      <c r="J20" s="24">
        <v>807.33</v>
      </c>
      <c r="K20" s="24">
        <v>818.22</v>
      </c>
      <c r="L20" s="24">
        <v>830.13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8" t="s">
        <v>20</v>
      </c>
      <c r="D21" s="24"/>
      <c r="E21" s="24">
        <v>64.790000000000006</v>
      </c>
      <c r="F21" s="24">
        <v>38.130000000000003</v>
      </c>
      <c r="G21" s="24">
        <v>30.61</v>
      </c>
      <c r="H21" s="24">
        <v>22.07</v>
      </c>
      <c r="I21" s="24">
        <v>19.23</v>
      </c>
      <c r="J21" s="24">
        <v>16.98</v>
      </c>
      <c r="K21" s="24">
        <v>16.649999999999999</v>
      </c>
      <c r="L21" s="24">
        <v>16.489999999999998</v>
      </c>
      <c r="M21" s="10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16"/>
      <c r="C22" s="17"/>
      <c r="D22" s="39"/>
      <c r="E22" s="39"/>
      <c r="F22" s="39"/>
      <c r="G22" s="39"/>
      <c r="H22" s="39"/>
      <c r="I22" s="39"/>
      <c r="J22" s="39"/>
      <c r="K22" s="39"/>
      <c r="L22" s="39"/>
      <c r="M22" s="19"/>
      <c r="O22" s="2"/>
    </row>
    <row r="23" spans="2:23" x14ac:dyDescent="0.15">
      <c r="B23" s="7"/>
      <c r="C23" s="8"/>
      <c r="D23" s="24"/>
      <c r="E23" s="24"/>
      <c r="F23" s="24"/>
      <c r="G23" s="24"/>
      <c r="H23" s="24"/>
      <c r="I23" s="24"/>
      <c r="J23" s="24"/>
      <c r="K23" s="24"/>
      <c r="L23" s="24"/>
      <c r="M23" s="10"/>
      <c r="O23" s="2"/>
    </row>
    <row r="24" spans="2:23" x14ac:dyDescent="0.15">
      <c r="B24" s="7"/>
      <c r="C24" s="11" t="s">
        <v>116</v>
      </c>
      <c r="D24" s="20"/>
      <c r="E24" s="20">
        <v>12397.64</v>
      </c>
      <c r="F24" s="20">
        <v>13083.13</v>
      </c>
      <c r="G24" s="20">
        <v>13596.94</v>
      </c>
      <c r="H24" s="20">
        <v>14904.68</v>
      </c>
      <c r="I24" s="20">
        <v>16047.28</v>
      </c>
      <c r="J24" s="20">
        <v>17213.02</v>
      </c>
      <c r="K24" s="20">
        <v>17963.52</v>
      </c>
      <c r="L24" s="20">
        <v>18621.95</v>
      </c>
      <c r="M24" s="10"/>
      <c r="O24" s="25"/>
      <c r="P24" s="25"/>
      <c r="Q24" s="25"/>
      <c r="R24" s="25"/>
      <c r="S24" s="25"/>
      <c r="T24" s="25"/>
      <c r="U24" s="25"/>
      <c r="V24" s="25"/>
      <c r="W24" s="25"/>
    </row>
    <row r="25" spans="2:23" x14ac:dyDescent="0.15">
      <c r="B25" s="7"/>
      <c r="C25" s="37" t="s">
        <v>3</v>
      </c>
      <c r="D25" s="24"/>
      <c r="E25" s="24">
        <v>6818.57</v>
      </c>
      <c r="F25" s="24">
        <v>7447.6</v>
      </c>
      <c r="G25" s="24">
        <v>7859.86</v>
      </c>
      <c r="H25" s="24">
        <v>8827.39</v>
      </c>
      <c r="I25" s="24">
        <v>9641.3700000000008</v>
      </c>
      <c r="J25" s="24">
        <v>10420.39</v>
      </c>
      <c r="K25" s="24">
        <v>10867.64</v>
      </c>
      <c r="L25" s="24">
        <v>11288.89</v>
      </c>
      <c r="M25" s="10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9" t="s">
        <v>4</v>
      </c>
      <c r="D26" s="24"/>
      <c r="E26" s="24">
        <v>2037.55</v>
      </c>
      <c r="F26" s="24">
        <v>1931.13</v>
      </c>
      <c r="G26" s="24">
        <v>1876.78</v>
      </c>
      <c r="H26" s="24">
        <v>1897.3</v>
      </c>
      <c r="I26" s="24">
        <v>1910.82</v>
      </c>
      <c r="J26" s="24">
        <v>1959.24</v>
      </c>
      <c r="K26" s="24">
        <v>2013.69</v>
      </c>
      <c r="L26" s="24">
        <v>2027.21</v>
      </c>
      <c r="M26" s="10"/>
      <c r="O26" s="25"/>
      <c r="P26" s="25"/>
      <c r="Q26" s="25"/>
      <c r="R26" s="25"/>
      <c r="S26" s="25"/>
      <c r="T26" s="25"/>
      <c r="U26" s="25"/>
      <c r="V26" s="25"/>
      <c r="W26" s="25"/>
    </row>
    <row r="27" spans="2:23" x14ac:dyDescent="0.15">
      <c r="B27" s="7"/>
      <c r="C27" s="9" t="s">
        <v>5</v>
      </c>
      <c r="D27" s="24"/>
      <c r="E27" s="24">
        <v>2811.43</v>
      </c>
      <c r="F27" s="24">
        <v>2980.64</v>
      </c>
      <c r="G27" s="24">
        <v>3225.93</v>
      </c>
      <c r="H27" s="24">
        <v>3640.39</v>
      </c>
      <c r="I27" s="24">
        <v>4001.02</v>
      </c>
      <c r="J27" s="24">
        <v>4384.6899999999996</v>
      </c>
      <c r="K27" s="24">
        <v>4674.74</v>
      </c>
      <c r="L27" s="24">
        <v>4931.59</v>
      </c>
      <c r="M27" s="10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41" t="s">
        <v>117</v>
      </c>
      <c r="D28" s="24"/>
      <c r="E28" s="24">
        <v>730.09</v>
      </c>
      <c r="F28" s="24">
        <v>723.75</v>
      </c>
      <c r="G28" s="24">
        <v>634.36</v>
      </c>
      <c r="H28" s="24">
        <v>539.6</v>
      </c>
      <c r="I28" s="24">
        <v>494.08</v>
      </c>
      <c r="J28" s="24">
        <v>448.69</v>
      </c>
      <c r="K28" s="24">
        <v>407.46</v>
      </c>
      <c r="L28" s="24">
        <v>374.26</v>
      </c>
      <c r="M28" s="10"/>
      <c r="O28" s="25"/>
      <c r="P28" s="25"/>
      <c r="Q28" s="25"/>
      <c r="R28" s="25"/>
      <c r="S28" s="25"/>
      <c r="T28" s="25"/>
      <c r="U28" s="25"/>
      <c r="V28" s="25"/>
      <c r="W28" s="25"/>
    </row>
    <row r="29" spans="2:23" x14ac:dyDescent="0.15">
      <c r="B29" s="7"/>
      <c r="C29" s="8"/>
      <c r="D29" s="24"/>
      <c r="E29" s="24"/>
      <c r="F29" s="24"/>
      <c r="G29" s="24"/>
      <c r="H29" s="24"/>
      <c r="I29" s="24"/>
      <c r="J29" s="24"/>
      <c r="K29" s="24"/>
      <c r="L29" s="24"/>
      <c r="M29" s="10"/>
      <c r="O29" s="2"/>
    </row>
    <row r="30" spans="2:23" x14ac:dyDescent="0.15">
      <c r="B30" s="7"/>
      <c r="C30" s="64" t="s">
        <v>118</v>
      </c>
      <c r="D30" s="24"/>
      <c r="E30" s="24"/>
      <c r="F30" s="24"/>
      <c r="G30" s="24"/>
      <c r="H30" s="24"/>
      <c r="I30" s="24"/>
      <c r="J30" s="24"/>
      <c r="K30" s="24"/>
      <c r="L30" s="24"/>
      <c r="M30" s="10"/>
      <c r="O30" s="2"/>
    </row>
    <row r="31" spans="2:23" x14ac:dyDescent="0.15">
      <c r="B31" s="7"/>
      <c r="C31" s="9" t="s">
        <v>119</v>
      </c>
      <c r="D31" s="24"/>
      <c r="E31" s="24"/>
      <c r="F31" s="24"/>
      <c r="G31" s="24"/>
      <c r="H31" s="24"/>
      <c r="I31" s="24"/>
      <c r="J31" s="24"/>
      <c r="K31" s="24"/>
      <c r="L31" s="24"/>
      <c r="M31" s="10"/>
      <c r="O31" s="2"/>
    </row>
    <row r="32" spans="2:23" x14ac:dyDescent="0.15">
      <c r="B32" s="7"/>
      <c r="C32" s="9" t="s">
        <v>120</v>
      </c>
      <c r="D32" s="24"/>
      <c r="E32" s="24">
        <v>766.1</v>
      </c>
      <c r="F32" s="24">
        <v>763.34</v>
      </c>
      <c r="G32" s="24">
        <v>736</v>
      </c>
      <c r="H32" s="24">
        <v>715.08</v>
      </c>
      <c r="I32" s="24">
        <v>694.84</v>
      </c>
      <c r="J32" s="24">
        <v>679.07</v>
      </c>
      <c r="K32" s="24">
        <v>666.66</v>
      </c>
      <c r="L32" s="24">
        <v>658.08</v>
      </c>
      <c r="M32" s="10"/>
      <c r="O32" s="25"/>
      <c r="P32" s="25"/>
      <c r="Q32" s="25"/>
      <c r="R32" s="25"/>
      <c r="S32" s="25"/>
      <c r="T32" s="25"/>
      <c r="U32" s="25"/>
      <c r="V32" s="25"/>
      <c r="W32" s="25"/>
    </row>
    <row r="33" spans="2:23" x14ac:dyDescent="0.15">
      <c r="B33" s="7"/>
      <c r="C33" s="9" t="s">
        <v>121</v>
      </c>
      <c r="D33" s="24"/>
      <c r="E33" s="24">
        <v>511</v>
      </c>
      <c r="F33" s="24">
        <v>479.87</v>
      </c>
      <c r="G33" s="24">
        <v>448.19</v>
      </c>
      <c r="H33" s="24">
        <v>430.94</v>
      </c>
      <c r="I33" s="24">
        <v>417.26</v>
      </c>
      <c r="J33" s="24">
        <v>406.61</v>
      </c>
      <c r="K33" s="24">
        <v>393.05</v>
      </c>
      <c r="L33" s="24">
        <v>379.78</v>
      </c>
      <c r="M33" s="10"/>
      <c r="O33" s="25"/>
      <c r="P33" s="25"/>
      <c r="Q33" s="25"/>
      <c r="R33" s="25"/>
      <c r="S33" s="25"/>
      <c r="T33" s="25"/>
      <c r="U33" s="25"/>
      <c r="V33" s="25"/>
      <c r="W33" s="25"/>
    </row>
    <row r="34" spans="2:23" x14ac:dyDescent="0.15">
      <c r="B34" s="16"/>
      <c r="C34" s="18"/>
      <c r="D34" s="39"/>
      <c r="E34" s="39"/>
      <c r="F34" s="39"/>
      <c r="G34" s="39"/>
      <c r="H34" s="39"/>
      <c r="I34" s="39"/>
      <c r="J34" s="39"/>
      <c r="K34" s="39"/>
      <c r="L34" s="39"/>
      <c r="M34" s="19"/>
      <c r="N34" s="2"/>
      <c r="O34" s="2"/>
    </row>
    <row r="35" spans="2:23" ht="15" x14ac:dyDescent="0.2">
      <c r="B35" s="7"/>
      <c r="C35" s="9"/>
      <c r="D35" s="24"/>
      <c r="E35" s="24"/>
      <c r="F35" s="24"/>
      <c r="G35" s="24"/>
      <c r="H35" s="24"/>
      <c r="I35" s="24"/>
      <c r="J35" s="24"/>
      <c r="K35" s="24"/>
      <c r="L35" s="24"/>
      <c r="M35" s="10"/>
      <c r="N35" s="97"/>
      <c r="O35" s="2"/>
    </row>
    <row r="36" spans="2:23" x14ac:dyDescent="0.15">
      <c r="B36" s="7"/>
      <c r="C36" s="64" t="s">
        <v>122</v>
      </c>
      <c r="D36" s="20"/>
      <c r="E36" s="20">
        <v>31182.17</v>
      </c>
      <c r="F36" s="20">
        <v>32350.01</v>
      </c>
      <c r="G36" s="20">
        <v>33762.82</v>
      </c>
      <c r="H36" s="20">
        <v>36348.400000000001</v>
      </c>
      <c r="I36" s="20">
        <v>38593.19</v>
      </c>
      <c r="J36" s="20">
        <v>40809.19</v>
      </c>
      <c r="K36" s="20">
        <v>42357.3</v>
      </c>
      <c r="L36" s="20">
        <v>43526.94</v>
      </c>
      <c r="M36" s="10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2:23" s="50" customFormat="1" x14ac:dyDescent="0.15">
      <c r="B37" s="65"/>
      <c r="C37" s="41" t="s">
        <v>140</v>
      </c>
      <c r="D37" s="98"/>
      <c r="E37" s="98">
        <v>1.5249999999999999</v>
      </c>
      <c r="F37" s="98">
        <v>1.5820000000000001</v>
      </c>
      <c r="G37" s="98">
        <v>1.651</v>
      </c>
      <c r="H37" s="98">
        <v>1.778</v>
      </c>
      <c r="I37" s="98">
        <v>1.887</v>
      </c>
      <c r="J37" s="98">
        <v>1.996</v>
      </c>
      <c r="K37" s="98">
        <v>2.0710000000000002</v>
      </c>
      <c r="L37" s="98">
        <v>2.129</v>
      </c>
      <c r="M37" s="67"/>
      <c r="O37" s="25"/>
      <c r="P37" s="25"/>
      <c r="Q37" s="25"/>
      <c r="R37" s="25"/>
      <c r="S37" s="25"/>
      <c r="T37" s="25"/>
      <c r="U37" s="25"/>
      <c r="V37" s="25"/>
      <c r="W37" s="25"/>
    </row>
    <row r="38" spans="2:23" s="50" customFormat="1" x14ac:dyDescent="0.15">
      <c r="B38" s="65"/>
      <c r="C38" s="41"/>
      <c r="D38" s="66"/>
      <c r="E38" s="66"/>
      <c r="F38" s="66"/>
      <c r="G38" s="66"/>
      <c r="H38" s="66"/>
      <c r="I38" s="66"/>
      <c r="J38" s="66"/>
      <c r="K38" s="66"/>
      <c r="L38" s="66"/>
      <c r="M38" s="67"/>
      <c r="O38" s="2"/>
    </row>
    <row r="39" spans="2:23" x14ac:dyDescent="0.15">
      <c r="B39" s="7"/>
      <c r="C39" s="9" t="s">
        <v>123</v>
      </c>
      <c r="D39" s="24"/>
      <c r="E39" s="24">
        <v>6693.41</v>
      </c>
      <c r="F39" s="24">
        <v>7619.9</v>
      </c>
      <c r="G39" s="24">
        <v>7969.57</v>
      </c>
      <c r="H39" s="24">
        <v>8474.0499999999993</v>
      </c>
      <c r="I39" s="24">
        <v>8881.1299999999992</v>
      </c>
      <c r="J39" s="24">
        <v>9274.27</v>
      </c>
      <c r="K39" s="24">
        <v>9553.9</v>
      </c>
      <c r="L39" s="24">
        <v>9856.56</v>
      </c>
      <c r="M39" s="10"/>
      <c r="O39" s="25"/>
      <c r="P39" s="25"/>
      <c r="Q39" s="25"/>
      <c r="R39" s="25"/>
      <c r="S39" s="25"/>
      <c r="T39" s="25"/>
      <c r="U39" s="25"/>
      <c r="V39" s="25"/>
      <c r="W39" s="25"/>
    </row>
    <row r="40" spans="2:23" x14ac:dyDescent="0.15">
      <c r="B40" s="7"/>
      <c r="C40" s="41" t="s">
        <v>124</v>
      </c>
      <c r="D40" s="24"/>
      <c r="E40" s="24">
        <v>3397.82</v>
      </c>
      <c r="F40" s="24">
        <v>3519.8</v>
      </c>
      <c r="G40" s="24">
        <v>3656.88</v>
      </c>
      <c r="H40" s="24">
        <v>3847.84</v>
      </c>
      <c r="I40" s="24">
        <v>3981.59</v>
      </c>
      <c r="J40" s="24">
        <v>4113.92</v>
      </c>
      <c r="K40" s="24">
        <v>4260.91</v>
      </c>
      <c r="L40" s="24">
        <v>4410.68</v>
      </c>
      <c r="M40" s="10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9" t="s">
        <v>41</v>
      </c>
      <c r="D41" s="24"/>
      <c r="E41" s="24">
        <v>6717.43</v>
      </c>
      <c r="F41" s="24">
        <v>7041.15</v>
      </c>
      <c r="G41" s="24">
        <v>7442.22</v>
      </c>
      <c r="H41" s="24">
        <v>8034.23</v>
      </c>
      <c r="I41" s="24">
        <v>8521.93</v>
      </c>
      <c r="J41" s="24">
        <v>9007.92</v>
      </c>
      <c r="K41" s="24">
        <v>9396.6299999999992</v>
      </c>
      <c r="L41" s="24">
        <v>9636.17</v>
      </c>
      <c r="M41" s="10"/>
      <c r="O41" s="25"/>
      <c r="P41" s="25"/>
      <c r="Q41" s="25"/>
      <c r="R41" s="25"/>
      <c r="S41" s="25"/>
      <c r="T41" s="25"/>
      <c r="U41" s="25"/>
      <c r="V41" s="25"/>
      <c r="W41" s="25"/>
    </row>
    <row r="42" spans="2:23" x14ac:dyDescent="0.15">
      <c r="B42" s="7"/>
      <c r="C42" s="37" t="s">
        <v>125</v>
      </c>
      <c r="D42" s="66"/>
      <c r="E42" s="66">
        <v>10952.15</v>
      </c>
      <c r="F42" s="66">
        <v>11410.63</v>
      </c>
      <c r="G42" s="66">
        <v>11884.02</v>
      </c>
      <c r="H42" s="66">
        <v>13170.94</v>
      </c>
      <c r="I42" s="66">
        <v>14299.46</v>
      </c>
      <c r="J42" s="66">
        <v>15463.93</v>
      </c>
      <c r="K42" s="66">
        <v>16206.57</v>
      </c>
      <c r="L42" s="66">
        <v>16714.22</v>
      </c>
      <c r="M42" s="10"/>
      <c r="O42" s="25"/>
      <c r="P42" s="25"/>
      <c r="Q42" s="25"/>
      <c r="R42" s="25"/>
      <c r="S42" s="25"/>
      <c r="T42" s="25"/>
      <c r="U42" s="25"/>
      <c r="V42" s="25"/>
      <c r="W42" s="25"/>
    </row>
    <row r="43" spans="2:23" x14ac:dyDescent="0.15">
      <c r="B43" s="7"/>
      <c r="C43" s="9" t="s">
        <v>126</v>
      </c>
      <c r="D43" s="24"/>
      <c r="E43" s="24">
        <v>3421.36</v>
      </c>
      <c r="F43" s="24">
        <v>2758.53</v>
      </c>
      <c r="G43" s="24">
        <v>2810.13</v>
      </c>
      <c r="H43" s="24">
        <v>2821.35</v>
      </c>
      <c r="I43" s="24">
        <v>2909.08</v>
      </c>
      <c r="J43" s="24">
        <v>2949.15</v>
      </c>
      <c r="K43" s="24">
        <v>2939.29</v>
      </c>
      <c r="L43" s="24">
        <v>2909.3</v>
      </c>
      <c r="M43" s="10"/>
      <c r="O43" s="25"/>
      <c r="P43" s="25"/>
      <c r="Q43" s="25"/>
      <c r="R43" s="25"/>
      <c r="S43" s="25"/>
      <c r="T43" s="25"/>
      <c r="U43" s="25"/>
      <c r="V43" s="25"/>
      <c r="W43" s="25"/>
    </row>
    <row r="44" spans="2:23" x14ac:dyDescent="0.15">
      <c r="B44" s="7"/>
      <c r="C44" s="9"/>
      <c r="D44" s="24"/>
      <c r="E44" s="24"/>
      <c r="F44" s="24"/>
      <c r="G44" s="24"/>
      <c r="H44" s="24"/>
      <c r="I44" s="24"/>
      <c r="J44" s="24"/>
      <c r="K44" s="24"/>
      <c r="L44" s="24"/>
      <c r="M44" s="10"/>
      <c r="O44" s="2"/>
    </row>
    <row r="45" spans="2:23" x14ac:dyDescent="0.15">
      <c r="B45" s="7"/>
      <c r="C45" s="64" t="s">
        <v>127</v>
      </c>
      <c r="D45" s="20"/>
      <c r="E45" s="20">
        <v>31182.17</v>
      </c>
      <c r="F45" s="20">
        <v>190596.55</v>
      </c>
      <c r="G45" s="20">
        <v>356585.03</v>
      </c>
      <c r="H45" s="20">
        <v>533155.88</v>
      </c>
      <c r="I45" s="20">
        <v>721632.26</v>
      </c>
      <c r="J45" s="20">
        <v>921246.19</v>
      </c>
      <c r="K45" s="20">
        <v>1129936.47</v>
      </c>
      <c r="L45" s="20">
        <v>1387589.18</v>
      </c>
      <c r="M45" s="10"/>
      <c r="O45" s="25"/>
      <c r="P45" s="25"/>
      <c r="Q45" s="25"/>
      <c r="R45" s="25"/>
      <c r="S45" s="25"/>
      <c r="T45" s="25"/>
      <c r="U45" s="25"/>
      <c r="V45" s="25"/>
      <c r="W45" s="25"/>
    </row>
    <row r="46" spans="2:23" x14ac:dyDescent="0.15">
      <c r="B46" s="7"/>
      <c r="C46" s="9"/>
      <c r="D46" s="24"/>
      <c r="E46" s="24"/>
      <c r="F46" s="24"/>
      <c r="G46" s="24"/>
      <c r="H46" s="24"/>
      <c r="I46" s="24"/>
      <c r="J46" s="24"/>
      <c r="K46" s="24"/>
      <c r="L46" s="24"/>
      <c r="M46" s="10"/>
      <c r="O46" s="2"/>
    </row>
    <row r="47" spans="2:23" x14ac:dyDescent="0.15">
      <c r="B47" s="7"/>
      <c r="C47" s="9" t="s">
        <v>128</v>
      </c>
      <c r="D47" s="61"/>
      <c r="E47" s="61">
        <v>7382.88</v>
      </c>
      <c r="F47" s="61">
        <v>7795.36</v>
      </c>
      <c r="G47" s="61">
        <v>8185.49</v>
      </c>
      <c r="H47" s="61">
        <v>8551.08</v>
      </c>
      <c r="I47" s="61">
        <v>8892.58</v>
      </c>
      <c r="J47" s="61">
        <v>9210.2199999999993</v>
      </c>
      <c r="K47" s="61">
        <v>9504.09</v>
      </c>
      <c r="L47" s="61">
        <v>9771.7099999999991</v>
      </c>
      <c r="M47" s="10"/>
      <c r="O47" s="25"/>
      <c r="P47" s="25"/>
      <c r="Q47" s="25"/>
      <c r="R47" s="25"/>
      <c r="S47" s="25"/>
      <c r="T47" s="25"/>
      <c r="U47" s="25"/>
      <c r="V47" s="25"/>
      <c r="W47" s="25"/>
    </row>
    <row r="48" spans="2:23" x14ac:dyDescent="0.15">
      <c r="B48" s="7"/>
      <c r="C48" s="64" t="s">
        <v>129</v>
      </c>
      <c r="D48" s="99"/>
      <c r="E48" s="99">
        <v>4.22</v>
      </c>
      <c r="F48" s="99">
        <v>4.1500000000000004</v>
      </c>
      <c r="G48" s="99">
        <v>4.12</v>
      </c>
      <c r="H48" s="99">
        <v>4.25</v>
      </c>
      <c r="I48" s="99">
        <v>4.34</v>
      </c>
      <c r="J48" s="99">
        <v>4.43</v>
      </c>
      <c r="K48" s="99">
        <v>4.46</v>
      </c>
      <c r="L48" s="99">
        <v>4.45</v>
      </c>
      <c r="M48" s="10"/>
      <c r="O48" s="25"/>
      <c r="P48" s="25"/>
      <c r="Q48" s="25"/>
      <c r="R48" s="25"/>
      <c r="S48" s="25"/>
      <c r="T48" s="25"/>
      <c r="U48" s="25"/>
      <c r="V48" s="25"/>
      <c r="W48" s="25"/>
    </row>
    <row r="49" spans="2:13" ht="14" thickBot="1" x14ac:dyDescent="0.2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5"/>
    </row>
    <row r="50" spans="2:13" x14ac:dyDescent="0.15">
      <c r="C50" s="9" t="s">
        <v>130</v>
      </c>
    </row>
    <row r="51" spans="2:13" x14ac:dyDescent="0.15">
      <c r="C51" s="9" t="s">
        <v>131</v>
      </c>
    </row>
    <row r="52" spans="2:13" x14ac:dyDescent="0.15">
      <c r="C52" s="9" t="s">
        <v>132</v>
      </c>
    </row>
    <row r="67" spans="3:12" x14ac:dyDescent="0.15">
      <c r="C67" s="37"/>
      <c r="D67" s="8"/>
      <c r="E67" s="8"/>
      <c r="F67" s="8"/>
      <c r="G67" s="8"/>
      <c r="H67" s="8"/>
      <c r="I67" s="8"/>
      <c r="J67" s="8"/>
      <c r="K67" s="8"/>
      <c r="L67" s="8"/>
    </row>
    <row r="68" spans="3:12" x14ac:dyDescent="0.15">
      <c r="C68" s="11"/>
      <c r="D68" s="43"/>
      <c r="E68" s="43"/>
      <c r="F68" s="43"/>
      <c r="G68" s="43"/>
      <c r="H68" s="43"/>
      <c r="I68" s="43"/>
      <c r="J68" s="8"/>
      <c r="K68" s="8"/>
      <c r="L68" s="8"/>
    </row>
    <row r="69" spans="3:12" x14ac:dyDescent="0.15">
      <c r="C69" s="37"/>
      <c r="D69" s="81"/>
      <c r="E69" s="81"/>
      <c r="F69" s="81"/>
      <c r="G69" s="81"/>
      <c r="H69" s="81"/>
      <c r="I69" s="81"/>
      <c r="J69" s="8"/>
      <c r="K69" s="8"/>
      <c r="L69" s="8"/>
    </row>
    <row r="70" spans="3:12" x14ac:dyDescent="0.15">
      <c r="C70" s="37"/>
      <c r="D70" s="81"/>
      <c r="E70" s="81"/>
      <c r="F70" s="81"/>
      <c r="G70" s="81"/>
      <c r="H70" s="81"/>
      <c r="I70" s="81"/>
      <c r="J70" s="8"/>
      <c r="K70" s="8"/>
      <c r="L70" s="8"/>
    </row>
    <row r="71" spans="3:12" x14ac:dyDescent="0.15">
      <c r="C71" s="37"/>
      <c r="D71" s="81"/>
      <c r="E71" s="81"/>
      <c r="F71" s="81"/>
      <c r="G71" s="81"/>
      <c r="H71" s="81"/>
      <c r="I71" s="81"/>
      <c r="J71" s="8"/>
      <c r="K71" s="8"/>
      <c r="L71" s="8"/>
    </row>
    <row r="72" spans="3:12" x14ac:dyDescent="0.15">
      <c r="C72" s="11"/>
      <c r="D72" s="43"/>
      <c r="E72" s="43"/>
      <c r="F72" s="43"/>
      <c r="G72" s="43"/>
      <c r="H72" s="43"/>
      <c r="I72" s="43"/>
      <c r="J72" s="8"/>
      <c r="K72" s="8"/>
      <c r="L72" s="8"/>
    </row>
    <row r="73" spans="3:12" x14ac:dyDescent="0.15">
      <c r="C73" s="37"/>
      <c r="D73" s="81"/>
      <c r="E73" s="81"/>
      <c r="F73" s="81"/>
      <c r="G73" s="81"/>
      <c r="H73" s="81"/>
      <c r="I73" s="81"/>
      <c r="J73" s="8"/>
      <c r="K73" s="8"/>
      <c r="L73" s="8"/>
    </row>
    <row r="74" spans="3:12" x14ac:dyDescent="0.15">
      <c r="C74" s="37"/>
      <c r="D74" s="81"/>
      <c r="E74" s="81"/>
      <c r="F74" s="81"/>
      <c r="G74" s="81"/>
      <c r="H74" s="81"/>
      <c r="I74" s="81"/>
      <c r="J74" s="8"/>
      <c r="K74" s="8"/>
      <c r="L74" s="8"/>
    </row>
    <row r="75" spans="3:12" x14ac:dyDescent="0.15">
      <c r="C75" s="37"/>
      <c r="D75" s="81"/>
      <c r="E75" s="81"/>
      <c r="F75" s="81"/>
      <c r="G75" s="81"/>
      <c r="H75" s="81"/>
      <c r="I75" s="81"/>
      <c r="J75" s="8"/>
      <c r="K75" s="8"/>
      <c r="L75" s="8"/>
    </row>
    <row r="76" spans="3:12" x14ac:dyDescent="0.15"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3:12" x14ac:dyDescent="0.15">
      <c r="C77" s="37"/>
      <c r="D77" s="8"/>
      <c r="E77" s="8"/>
      <c r="F77" s="8"/>
      <c r="G77" s="8"/>
      <c r="H77" s="8"/>
      <c r="I77" s="8"/>
      <c r="J77" s="8"/>
      <c r="K77" s="8"/>
      <c r="L77" s="8"/>
    </row>
    <row r="78" spans="3:12" x14ac:dyDescent="0.15">
      <c r="C78" s="37"/>
      <c r="D78" s="81"/>
      <c r="E78" s="81"/>
      <c r="F78" s="81"/>
      <c r="G78" s="8"/>
      <c r="H78" s="81"/>
      <c r="I78" s="81"/>
      <c r="J78" s="8"/>
      <c r="K78" s="8"/>
      <c r="L78" s="8"/>
    </row>
    <row r="79" spans="3:12" x14ac:dyDescent="0.15">
      <c r="C79" s="37"/>
      <c r="D79" s="81"/>
      <c r="E79" s="81"/>
      <c r="F79" s="81"/>
      <c r="G79" s="8"/>
      <c r="H79" s="81"/>
      <c r="I79" s="81"/>
      <c r="J79" s="8"/>
      <c r="K79" s="37"/>
      <c r="L79" s="8"/>
    </row>
    <row r="80" spans="3:12" x14ac:dyDescent="0.15">
      <c r="C80" s="41"/>
      <c r="D80" s="8"/>
      <c r="E80" s="8"/>
      <c r="F80" s="8"/>
      <c r="G80" s="8"/>
      <c r="H80" s="8"/>
      <c r="I80" s="8"/>
      <c r="J80" s="8"/>
      <c r="K80" s="8"/>
      <c r="L80" s="8"/>
    </row>
    <row r="81" spans="3:12" x14ac:dyDescent="0.15">
      <c r="C81" s="37"/>
      <c r="D81" s="96"/>
      <c r="E81" s="96"/>
      <c r="F81" s="96"/>
      <c r="G81" s="8"/>
      <c r="H81" s="96"/>
      <c r="I81" s="96"/>
      <c r="J81" s="8"/>
      <c r="K81" s="8"/>
      <c r="L81" s="8"/>
    </row>
    <row r="82" spans="3:12" x14ac:dyDescent="0.15">
      <c r="C82" s="37"/>
      <c r="D82" s="96"/>
      <c r="E82" s="96"/>
      <c r="F82" s="96"/>
      <c r="G82" s="8"/>
      <c r="H82" s="96"/>
      <c r="I82" s="96"/>
      <c r="J82" s="8"/>
      <c r="K82" s="8"/>
      <c r="L82" s="8"/>
    </row>
    <row r="83" spans="3:12" x14ac:dyDescent="0.15">
      <c r="C83" s="8"/>
      <c r="D83" s="81"/>
      <c r="E83" s="8"/>
      <c r="F83" s="8"/>
      <c r="G83" s="8"/>
      <c r="H83" s="8"/>
      <c r="I83" s="8"/>
      <c r="J83" s="8"/>
      <c r="K83" s="8"/>
      <c r="L83" s="8"/>
    </row>
    <row r="84" spans="3:12" x14ac:dyDescent="0.15">
      <c r="D84" s="25"/>
    </row>
    <row r="85" spans="3:12" x14ac:dyDescent="0.15">
      <c r="D85" s="25"/>
    </row>
  </sheetData>
  <conditionalFormatting sqref="D11:L16 D46:L47 D18:L23 D25:L27 D37:L44 D29:L35">
    <cfRule type="cellIs" dxfId="99" priority="9" stopIfTrue="1" operator="lessThan">
      <formula>0</formula>
    </cfRule>
  </conditionalFormatting>
  <conditionalFormatting sqref="D45">
    <cfRule type="cellIs" dxfId="98" priority="8" stopIfTrue="1" operator="lessThan">
      <formula>0</formula>
    </cfRule>
  </conditionalFormatting>
  <conditionalFormatting sqref="D10:L10">
    <cfRule type="cellIs" dxfId="97" priority="7" stopIfTrue="1" operator="lessThan">
      <formula>0</formula>
    </cfRule>
  </conditionalFormatting>
  <conditionalFormatting sqref="D17:L17">
    <cfRule type="cellIs" dxfId="96" priority="6" stopIfTrue="1" operator="lessThan">
      <formula>0</formula>
    </cfRule>
  </conditionalFormatting>
  <conditionalFormatting sqref="D24:L24">
    <cfRule type="cellIs" dxfId="95" priority="5" stopIfTrue="1" operator="lessThan">
      <formula>0</formula>
    </cfRule>
  </conditionalFormatting>
  <conditionalFormatting sqref="D36:L36">
    <cfRule type="cellIs" dxfId="94" priority="4" stopIfTrue="1" operator="lessThan">
      <formula>0</formula>
    </cfRule>
  </conditionalFormatting>
  <conditionalFormatting sqref="D48:L48">
    <cfRule type="cellIs" dxfId="93" priority="3" stopIfTrue="1" operator="lessThan">
      <formula>0</formula>
    </cfRule>
  </conditionalFormatting>
  <conditionalFormatting sqref="E45:L45">
    <cfRule type="cellIs" dxfId="92" priority="2" stopIfTrue="1" operator="lessThan">
      <formula>0</formula>
    </cfRule>
  </conditionalFormatting>
  <conditionalFormatting sqref="D28:L28">
    <cfRule type="cellIs" dxfId="91" priority="1" stopIfTrue="1" operator="lessThan">
      <formula>0</formula>
    </cfRule>
  </conditionalFormatting>
  <pageMargins left="0.78740157499999996" right="0.78740157499999996" top="0.984251969" bottom="3.69" header="0.4921259845" footer="0.4921259845"/>
  <pageSetup paperSize="9" scale="59" orientation="portrait" r:id="rId1"/>
  <headerFooter alignWithMargins="0">
    <oddHeader>&amp;C&amp;A&amp;R&amp;D; &amp;T</oddHeader>
  </headerFooter>
  <rowBreaks count="1" manualBreakCount="1">
    <brk id="53" max="9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  <pageSetUpPr autoPageBreaks="0"/>
  </sheetPr>
  <dimension ref="B1:W68"/>
  <sheetViews>
    <sheetView showGridLines="0" zoomScale="80" zoomScaleNormal="80" zoomScaleSheetLayoutView="85" workbookViewId="0">
      <selection activeCell="I20" sqref="I20"/>
    </sheetView>
  </sheetViews>
  <sheetFormatPr baseColWidth="10" defaultRowHeight="13" x14ac:dyDescent="0.15"/>
  <cols>
    <col min="2" max="2" width="3.6640625" customWidth="1"/>
    <col min="3" max="3" width="37.83203125" customWidth="1"/>
    <col min="4" max="4" width="10.33203125" customWidth="1"/>
    <col min="5" max="9" width="9.33203125" customWidth="1"/>
    <col min="10" max="12" width="9.33203125" style="1" customWidth="1"/>
    <col min="13" max="13" width="4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5"/>
      <c r="K2" s="5"/>
      <c r="L2" s="5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9"/>
      <c r="K3" s="9"/>
      <c r="L3" s="9"/>
      <c r="M3" s="10"/>
    </row>
    <row r="4" spans="2:23" x14ac:dyDescent="0.15">
      <c r="B4" s="7"/>
      <c r="C4" s="8"/>
      <c r="D4" s="11" t="s">
        <v>0</v>
      </c>
      <c r="E4" s="11"/>
      <c r="J4" s="9"/>
      <c r="K4" s="9"/>
      <c r="L4" s="9"/>
      <c r="M4" s="10"/>
    </row>
    <row r="5" spans="2:23" x14ac:dyDescent="0.15">
      <c r="B5" s="7"/>
      <c r="C5" s="8"/>
      <c r="D5" s="11" t="s">
        <v>1</v>
      </c>
      <c r="E5" s="11" t="s">
        <v>141</v>
      </c>
      <c r="J5" s="9"/>
      <c r="K5" s="9"/>
      <c r="L5" s="9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4"/>
      <c r="K6" s="14"/>
      <c r="L6" s="14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9"/>
      <c r="K7" s="9"/>
      <c r="L7" s="9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9">
        <v>2040</v>
      </c>
      <c r="K8" s="9">
        <v>2045</v>
      </c>
      <c r="L8" s="9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8"/>
      <c r="K9" s="18"/>
      <c r="L9" s="18"/>
      <c r="M9" s="19"/>
    </row>
    <row r="10" spans="2:23" x14ac:dyDescent="0.15">
      <c r="B10" s="7"/>
      <c r="C10" s="11" t="s">
        <v>2</v>
      </c>
      <c r="D10" s="20"/>
      <c r="E10" s="20">
        <v>20790.189999999999</v>
      </c>
      <c r="F10" s="20">
        <v>23452.799999999999</v>
      </c>
      <c r="G10" s="20">
        <v>26202.99</v>
      </c>
      <c r="H10" s="20">
        <v>30903.31</v>
      </c>
      <c r="I10" s="20">
        <v>37240.82</v>
      </c>
      <c r="J10" s="20">
        <v>45697.64</v>
      </c>
      <c r="K10" s="20">
        <v>54201.07</v>
      </c>
      <c r="L10" s="20">
        <v>60471.55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21" t="s">
        <v>3</v>
      </c>
      <c r="D11" s="22"/>
      <c r="E11" s="24">
        <v>5994.91</v>
      </c>
      <c r="F11" s="24">
        <v>6298.19</v>
      </c>
      <c r="G11" s="24">
        <v>5273.25</v>
      </c>
      <c r="H11" s="24">
        <v>3201</v>
      </c>
      <c r="I11" s="24">
        <v>1472.74</v>
      </c>
      <c r="J11" s="24">
        <v>704.83</v>
      </c>
      <c r="K11" s="24">
        <v>319.33</v>
      </c>
      <c r="L11" s="24">
        <v>0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26" t="s">
        <v>4</v>
      </c>
      <c r="D12" s="24"/>
      <c r="E12" s="24">
        <v>1584.63</v>
      </c>
      <c r="F12" s="24">
        <v>1511.14</v>
      </c>
      <c r="G12" s="24">
        <v>684.12</v>
      </c>
      <c r="H12" s="24">
        <v>272.60000000000002</v>
      </c>
      <c r="I12" s="24">
        <v>150.21</v>
      </c>
      <c r="J12" s="24">
        <v>94.03</v>
      </c>
      <c r="K12" s="24">
        <v>30.02</v>
      </c>
      <c r="L12" s="24">
        <v>0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26" t="s">
        <v>5</v>
      </c>
      <c r="D13" s="24"/>
      <c r="E13" s="24">
        <v>4400.7299999999996</v>
      </c>
      <c r="F13" s="24">
        <v>4633.12</v>
      </c>
      <c r="G13" s="24">
        <v>4878.16</v>
      </c>
      <c r="H13" s="24">
        <v>4792.6099999999997</v>
      </c>
      <c r="I13" s="24">
        <v>3763.15</v>
      </c>
      <c r="J13" s="24">
        <v>2949.64</v>
      </c>
      <c r="K13" s="24">
        <v>2034.42</v>
      </c>
      <c r="L13" s="24">
        <v>1281.55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111" t="s">
        <v>151</v>
      </c>
      <c r="D14" s="24"/>
      <c r="E14" s="24">
        <v>0</v>
      </c>
      <c r="F14" s="24">
        <v>0</v>
      </c>
      <c r="G14" s="24">
        <v>15.4</v>
      </c>
      <c r="H14" s="24">
        <v>38.520000000000003</v>
      </c>
      <c r="I14" s="24">
        <v>144.54</v>
      </c>
      <c r="J14" s="24">
        <v>446.81</v>
      </c>
      <c r="K14" s="24">
        <v>858.3</v>
      </c>
      <c r="L14" s="24">
        <v>1281.55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26" t="s">
        <v>6</v>
      </c>
      <c r="D15" s="24"/>
      <c r="E15" s="24">
        <v>814.11</v>
      </c>
      <c r="F15" s="24">
        <v>720.91</v>
      </c>
      <c r="G15" s="24">
        <v>548.61</v>
      </c>
      <c r="H15" s="24">
        <v>332.76</v>
      </c>
      <c r="I15" s="24">
        <v>93.72</v>
      </c>
      <c r="J15" s="24">
        <v>26.22</v>
      </c>
      <c r="K15" s="24">
        <v>7.67</v>
      </c>
      <c r="L15" s="24">
        <v>0</v>
      </c>
      <c r="M15" s="10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26" t="s">
        <v>7</v>
      </c>
      <c r="D16" s="24"/>
      <c r="E16" s="24">
        <v>121.61</v>
      </c>
      <c r="F16" s="24">
        <v>102.79</v>
      </c>
      <c r="G16" s="24">
        <v>76.88</v>
      </c>
      <c r="H16" s="24">
        <v>52.25</v>
      </c>
      <c r="I16" s="24">
        <v>27.97</v>
      </c>
      <c r="J16" s="24">
        <v>14.84</v>
      </c>
      <c r="K16" s="24">
        <v>9.3000000000000007</v>
      </c>
      <c r="L16" s="24">
        <v>0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26" t="s">
        <v>8</v>
      </c>
      <c r="D17" s="24"/>
      <c r="E17" s="24">
        <v>2544.63</v>
      </c>
      <c r="F17" s="24">
        <v>2920.6</v>
      </c>
      <c r="G17" s="24">
        <v>2232.4499999999998</v>
      </c>
      <c r="H17" s="24">
        <v>1510.45</v>
      </c>
      <c r="I17" s="24">
        <v>810.23</v>
      </c>
      <c r="J17" s="24">
        <v>181.8</v>
      </c>
      <c r="K17" s="24">
        <v>61.9</v>
      </c>
      <c r="L17" s="24">
        <v>0</v>
      </c>
      <c r="M17" s="10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21" t="s">
        <v>9</v>
      </c>
      <c r="D18" s="24"/>
      <c r="E18" s="24">
        <v>270.39999999999998</v>
      </c>
      <c r="F18" s="24">
        <v>438.99</v>
      </c>
      <c r="G18" s="24">
        <v>742.76</v>
      </c>
      <c r="H18" s="24">
        <v>802.25</v>
      </c>
      <c r="I18" s="24">
        <v>788.99</v>
      </c>
      <c r="J18" s="24">
        <v>785.99</v>
      </c>
      <c r="K18" s="24">
        <v>740.36</v>
      </c>
      <c r="L18" s="24">
        <v>680.52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26" t="s">
        <v>10</v>
      </c>
      <c r="D19" s="24"/>
      <c r="E19" s="24">
        <v>3888.32</v>
      </c>
      <c r="F19" s="24">
        <v>4298.71</v>
      </c>
      <c r="G19" s="24">
        <v>4495.6000000000004</v>
      </c>
      <c r="H19" s="24">
        <v>4631.2700000000004</v>
      </c>
      <c r="I19" s="24">
        <v>4743.88</v>
      </c>
      <c r="J19" s="24">
        <v>4833.16</v>
      </c>
      <c r="K19" s="24">
        <v>4919.1000000000004</v>
      </c>
      <c r="L19" s="24">
        <v>4998.25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26" t="s">
        <v>11</v>
      </c>
      <c r="D20" s="24"/>
      <c r="E20" s="24">
        <v>838.03</v>
      </c>
      <c r="F20" s="24">
        <v>1488.43</v>
      </c>
      <c r="G20" s="24">
        <v>3733.45</v>
      </c>
      <c r="H20" s="24">
        <v>7145.55</v>
      </c>
      <c r="I20" s="24">
        <v>11299.16</v>
      </c>
      <c r="J20" s="24">
        <v>15419.54</v>
      </c>
      <c r="K20" s="24">
        <v>18998.59</v>
      </c>
      <c r="L20" s="24">
        <v>21689.06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3" s="33" customFormat="1" x14ac:dyDescent="0.15">
      <c r="B21" s="29"/>
      <c r="C21" s="111" t="s">
        <v>149</v>
      </c>
      <c r="D21" s="30"/>
      <c r="E21" s="30">
        <v>35.54</v>
      </c>
      <c r="F21" s="30">
        <v>69.33</v>
      </c>
      <c r="G21" s="30">
        <v>446.99</v>
      </c>
      <c r="H21" s="30">
        <v>1300.9100000000001</v>
      </c>
      <c r="I21" s="30">
        <v>2485.34</v>
      </c>
      <c r="J21" s="30">
        <v>3759.97</v>
      </c>
      <c r="K21" s="30">
        <v>4766.41</v>
      </c>
      <c r="L21" s="30">
        <v>5317.27</v>
      </c>
      <c r="M21" s="32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7"/>
      <c r="C22" s="26" t="s">
        <v>12</v>
      </c>
      <c r="D22" s="24"/>
      <c r="E22" s="24">
        <v>246.57</v>
      </c>
      <c r="F22" s="24">
        <v>913.1</v>
      </c>
      <c r="G22" s="24">
        <v>3038.21</v>
      </c>
      <c r="H22" s="24">
        <v>6088.03</v>
      </c>
      <c r="I22" s="24">
        <v>9433.4500000000007</v>
      </c>
      <c r="J22" s="24">
        <v>13067.7</v>
      </c>
      <c r="K22" s="24">
        <v>16539.830000000002</v>
      </c>
      <c r="L22" s="24">
        <v>19264.47</v>
      </c>
      <c r="M22" s="10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34" t="s">
        <v>13</v>
      </c>
      <c r="D23" s="24"/>
      <c r="E23" s="24">
        <v>75.86</v>
      </c>
      <c r="F23" s="24">
        <v>98.06</v>
      </c>
      <c r="G23" s="24">
        <v>233.57</v>
      </c>
      <c r="H23" s="24">
        <v>580.86</v>
      </c>
      <c r="I23" s="24">
        <v>1026.43</v>
      </c>
      <c r="J23" s="24">
        <v>1613.68</v>
      </c>
      <c r="K23" s="24">
        <v>2143.44</v>
      </c>
      <c r="L23" s="24">
        <v>2576.2600000000002</v>
      </c>
      <c r="M23" s="10"/>
      <c r="O23" s="25"/>
      <c r="P23" s="25"/>
      <c r="Q23" s="25"/>
      <c r="R23" s="25"/>
      <c r="S23" s="25"/>
      <c r="T23" s="25"/>
      <c r="U23" s="25"/>
      <c r="V23" s="25"/>
      <c r="W23" s="25"/>
    </row>
    <row r="24" spans="2:23" x14ac:dyDescent="0.15">
      <c r="B24" s="7"/>
      <c r="C24" s="34" t="s">
        <v>14</v>
      </c>
      <c r="D24" s="24"/>
      <c r="E24" s="24">
        <v>9.4</v>
      </c>
      <c r="F24" s="24">
        <v>26.65</v>
      </c>
      <c r="G24" s="24">
        <v>223.46</v>
      </c>
      <c r="H24" s="24">
        <v>1319.73</v>
      </c>
      <c r="I24" s="24">
        <v>3198.93</v>
      </c>
      <c r="J24" s="24">
        <v>5270.55</v>
      </c>
      <c r="K24" s="24">
        <v>7326.05</v>
      </c>
      <c r="L24" s="24">
        <v>8648.25</v>
      </c>
      <c r="M24" s="10"/>
      <c r="O24" s="25"/>
      <c r="P24" s="25"/>
      <c r="Q24" s="25"/>
      <c r="R24" s="25"/>
      <c r="S24" s="25"/>
      <c r="T24" s="25"/>
      <c r="U24" s="25"/>
      <c r="V24" s="25"/>
      <c r="W24" s="25"/>
    </row>
    <row r="25" spans="2:23" x14ac:dyDescent="0.15">
      <c r="B25" s="7"/>
      <c r="C25" s="35" t="s">
        <v>15</v>
      </c>
      <c r="D25" s="24"/>
      <c r="E25" s="24">
        <v>1.01</v>
      </c>
      <c r="F25" s="24">
        <v>2.11</v>
      </c>
      <c r="G25" s="24">
        <v>42.47</v>
      </c>
      <c r="H25" s="24">
        <v>173.93</v>
      </c>
      <c r="I25" s="24">
        <v>431.95</v>
      </c>
      <c r="J25" s="24">
        <v>735.67</v>
      </c>
      <c r="K25" s="24">
        <v>1071.06</v>
      </c>
      <c r="L25" s="24">
        <v>1333.19</v>
      </c>
      <c r="M25" s="10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8"/>
      <c r="D26" s="24"/>
      <c r="E26" s="24"/>
      <c r="F26" s="24"/>
      <c r="G26" s="24"/>
      <c r="H26" s="24"/>
      <c r="I26" s="24"/>
      <c r="J26" s="24"/>
      <c r="K26" s="24"/>
      <c r="L26" s="24"/>
      <c r="M26" s="10"/>
      <c r="O26" s="25"/>
      <c r="P26" s="25"/>
      <c r="Q26" s="25"/>
      <c r="R26" s="25"/>
      <c r="S26" s="25"/>
      <c r="T26" s="25"/>
      <c r="U26" s="25"/>
      <c r="V26" s="25"/>
      <c r="W26" s="25"/>
    </row>
    <row r="27" spans="2:23" x14ac:dyDescent="0.15">
      <c r="B27" s="7"/>
      <c r="C27" s="11" t="s">
        <v>16</v>
      </c>
      <c r="D27" s="20"/>
      <c r="E27" s="20">
        <v>3471.53</v>
      </c>
      <c r="F27" s="20">
        <v>3735.95</v>
      </c>
      <c r="G27" s="20">
        <v>4278.84</v>
      </c>
      <c r="H27" s="20">
        <v>4768.24</v>
      </c>
      <c r="I27" s="20">
        <v>5137.42</v>
      </c>
      <c r="J27" s="20">
        <v>5339.05</v>
      </c>
      <c r="K27" s="20">
        <v>5436.16</v>
      </c>
      <c r="L27" s="20">
        <v>5433.2</v>
      </c>
      <c r="M27" s="10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21" t="s">
        <v>17</v>
      </c>
      <c r="D28" s="24"/>
      <c r="E28" s="24">
        <v>1667.45</v>
      </c>
      <c r="F28" s="24">
        <v>1702.8</v>
      </c>
      <c r="G28" s="24">
        <v>1580.15</v>
      </c>
      <c r="H28" s="24">
        <v>1231.23</v>
      </c>
      <c r="I28" s="24">
        <v>860.6</v>
      </c>
      <c r="J28" s="24">
        <v>502.37</v>
      </c>
      <c r="K28" s="24">
        <v>186.28</v>
      </c>
      <c r="L28" s="24">
        <v>0</v>
      </c>
      <c r="M28" s="10"/>
      <c r="O28" s="25"/>
      <c r="P28" s="25"/>
      <c r="Q28" s="25"/>
      <c r="R28" s="25"/>
      <c r="S28" s="25"/>
      <c r="T28" s="25"/>
      <c r="U28" s="25"/>
      <c r="V28" s="25"/>
      <c r="W28" s="25"/>
    </row>
    <row r="29" spans="2:23" x14ac:dyDescent="0.15">
      <c r="B29" s="7"/>
      <c r="C29" s="8" t="s">
        <v>18</v>
      </c>
      <c r="D29" s="24"/>
      <c r="E29" s="24">
        <v>195.07</v>
      </c>
      <c r="F29" s="24">
        <v>187.44</v>
      </c>
      <c r="G29" s="24">
        <v>102.47</v>
      </c>
      <c r="H29" s="24">
        <v>19.96</v>
      </c>
      <c r="I29" s="24">
        <v>0.56000000000000005</v>
      </c>
      <c r="J29" s="24">
        <v>0</v>
      </c>
      <c r="K29" s="24">
        <v>0</v>
      </c>
      <c r="L29" s="24">
        <v>0</v>
      </c>
      <c r="M29" s="10"/>
      <c r="O29" s="25"/>
      <c r="P29" s="25"/>
      <c r="Q29" s="25"/>
      <c r="R29" s="25"/>
      <c r="S29" s="25"/>
      <c r="T29" s="25"/>
      <c r="U29" s="25"/>
      <c r="V29" s="25"/>
      <c r="W29" s="25"/>
    </row>
    <row r="30" spans="2:23" x14ac:dyDescent="0.15">
      <c r="B30" s="7"/>
      <c r="C30" s="8" t="s">
        <v>19</v>
      </c>
      <c r="D30" s="24"/>
      <c r="E30" s="24">
        <v>1341.89</v>
      </c>
      <c r="F30" s="22">
        <v>1496.8</v>
      </c>
      <c r="G30" s="24">
        <v>1830.87</v>
      </c>
      <c r="H30" s="24">
        <v>2083.2600000000002</v>
      </c>
      <c r="I30" s="24">
        <v>2201.63</v>
      </c>
      <c r="J30" s="24">
        <v>2046.2</v>
      </c>
      <c r="K30" s="24">
        <v>1753.58</v>
      </c>
      <c r="L30" s="24">
        <v>1403.78</v>
      </c>
      <c r="M30" s="10"/>
      <c r="O30" s="25"/>
      <c r="P30" s="25"/>
      <c r="Q30" s="25"/>
      <c r="R30" s="25"/>
      <c r="S30" s="25"/>
      <c r="T30" s="25"/>
      <c r="U30" s="25"/>
      <c r="V30" s="25"/>
      <c r="W30" s="25"/>
    </row>
    <row r="31" spans="2:23" x14ac:dyDescent="0.15">
      <c r="B31" s="7"/>
      <c r="C31" s="111" t="s">
        <v>151</v>
      </c>
      <c r="D31" s="24"/>
      <c r="E31" s="24">
        <v>0</v>
      </c>
      <c r="F31" s="24">
        <v>0</v>
      </c>
      <c r="G31" s="24">
        <v>6.38</v>
      </c>
      <c r="H31" s="24">
        <v>20.54</v>
      </c>
      <c r="I31" s="24">
        <v>83.7</v>
      </c>
      <c r="J31" s="24">
        <v>285.85000000000002</v>
      </c>
      <c r="K31" s="24">
        <v>727.49</v>
      </c>
      <c r="L31" s="24">
        <v>1403.78</v>
      </c>
      <c r="M31" s="10"/>
      <c r="O31" s="25"/>
      <c r="P31" s="25"/>
      <c r="Q31" s="25"/>
      <c r="R31" s="25"/>
      <c r="S31" s="25"/>
      <c r="T31" s="25"/>
      <c r="U31" s="25"/>
      <c r="V31" s="25"/>
      <c r="W31" s="25"/>
    </row>
    <row r="32" spans="2:23" x14ac:dyDescent="0.15">
      <c r="B32" s="7"/>
      <c r="C32" s="8" t="s">
        <v>20</v>
      </c>
      <c r="D32" s="24"/>
      <c r="E32" s="24">
        <v>62.42</v>
      </c>
      <c r="F32" s="24">
        <v>45.28</v>
      </c>
      <c r="G32" s="24">
        <v>25.43</v>
      </c>
      <c r="H32" s="24">
        <v>9.14</v>
      </c>
      <c r="I32" s="24">
        <v>7.14</v>
      </c>
      <c r="J32" s="24">
        <v>4.1399999999999997</v>
      </c>
      <c r="K32" s="24">
        <v>0.03</v>
      </c>
      <c r="L32" s="24">
        <v>0</v>
      </c>
      <c r="M32" s="10"/>
      <c r="O32" s="25"/>
      <c r="P32" s="25"/>
      <c r="Q32" s="25"/>
      <c r="R32" s="25"/>
      <c r="S32" s="25"/>
      <c r="T32" s="25"/>
      <c r="U32" s="25"/>
      <c r="V32" s="25"/>
      <c r="W32" s="25"/>
    </row>
    <row r="33" spans="2:23" x14ac:dyDescent="0.15">
      <c r="B33" s="7"/>
      <c r="C33" s="21" t="s">
        <v>21</v>
      </c>
      <c r="D33" s="24"/>
      <c r="E33" s="24">
        <v>200.11</v>
      </c>
      <c r="F33" s="24">
        <v>294.14</v>
      </c>
      <c r="G33" s="24">
        <v>674.64</v>
      </c>
      <c r="H33" s="24">
        <v>1205.3499999999999</v>
      </c>
      <c r="I33" s="24">
        <v>1624.84</v>
      </c>
      <c r="J33" s="24">
        <v>2027.84</v>
      </c>
      <c r="K33" s="24">
        <v>2376.94</v>
      </c>
      <c r="L33" s="24">
        <v>2644.09</v>
      </c>
      <c r="M33" s="10"/>
      <c r="O33" s="25"/>
      <c r="P33" s="25"/>
      <c r="Q33" s="25"/>
      <c r="R33" s="25"/>
      <c r="S33" s="25"/>
      <c r="T33" s="25"/>
      <c r="U33" s="25"/>
      <c r="V33" s="25"/>
      <c r="W33" s="25"/>
    </row>
    <row r="34" spans="2:23" x14ac:dyDescent="0.15">
      <c r="B34" s="7"/>
      <c r="C34" s="8" t="s">
        <v>22</v>
      </c>
      <c r="D34" s="24"/>
      <c r="E34" s="24">
        <v>4.59</v>
      </c>
      <c r="F34" s="24">
        <v>9.0500000000000007</v>
      </c>
      <c r="G34" s="24">
        <v>48.38</v>
      </c>
      <c r="H34" s="24">
        <v>185.33</v>
      </c>
      <c r="I34" s="24">
        <v>381.96</v>
      </c>
      <c r="J34" s="24">
        <v>626.16</v>
      </c>
      <c r="K34" s="24">
        <v>871.68</v>
      </c>
      <c r="L34" s="24">
        <v>1007.19</v>
      </c>
      <c r="M34" s="10"/>
      <c r="O34" s="25"/>
      <c r="P34" s="25"/>
      <c r="Q34" s="25"/>
      <c r="R34" s="25"/>
      <c r="S34" s="25"/>
      <c r="T34" s="25"/>
      <c r="U34" s="25"/>
      <c r="V34" s="25"/>
      <c r="W34" s="25"/>
    </row>
    <row r="35" spans="2:23" x14ac:dyDescent="0.15">
      <c r="B35" s="7"/>
      <c r="C35" s="8" t="s">
        <v>23</v>
      </c>
      <c r="D35" s="24"/>
      <c r="E35" s="24">
        <v>0</v>
      </c>
      <c r="F35" s="24">
        <v>0.44</v>
      </c>
      <c r="G35" s="24">
        <v>16.899999999999999</v>
      </c>
      <c r="H35" s="24">
        <v>33.96</v>
      </c>
      <c r="I35" s="24">
        <v>60.68</v>
      </c>
      <c r="J35" s="24">
        <v>132.35</v>
      </c>
      <c r="K35" s="24">
        <v>247.65</v>
      </c>
      <c r="L35" s="24">
        <v>378.05</v>
      </c>
      <c r="M35" s="10"/>
      <c r="O35" s="25"/>
      <c r="P35" s="25"/>
      <c r="Q35" s="25"/>
      <c r="R35" s="25"/>
      <c r="S35" s="25"/>
      <c r="T35" s="25"/>
      <c r="U35" s="25"/>
      <c r="V35" s="25"/>
      <c r="W35" s="25"/>
    </row>
    <row r="36" spans="2:23" x14ac:dyDescent="0.15">
      <c r="B36" s="7"/>
      <c r="C36" s="8"/>
      <c r="D36" s="24"/>
      <c r="E36" s="24"/>
      <c r="F36" s="24"/>
      <c r="G36" s="24"/>
      <c r="H36" s="24"/>
      <c r="I36" s="24"/>
      <c r="J36" s="24"/>
      <c r="K36" s="24"/>
      <c r="L36" s="24"/>
      <c r="M36" s="10"/>
      <c r="O36" s="25"/>
      <c r="P36" s="25"/>
      <c r="Q36" s="25"/>
      <c r="R36" s="25"/>
      <c r="S36" s="25"/>
      <c r="T36" s="25"/>
      <c r="U36" s="25"/>
      <c r="V36" s="25"/>
      <c r="W36" s="25"/>
    </row>
    <row r="37" spans="2:23" x14ac:dyDescent="0.15">
      <c r="B37" s="7"/>
      <c r="C37" s="38" t="s">
        <v>24</v>
      </c>
      <c r="D37" s="24"/>
      <c r="E37" s="24"/>
      <c r="F37" s="24"/>
      <c r="G37" s="24"/>
      <c r="H37" s="24"/>
      <c r="I37" s="24"/>
      <c r="J37" s="24"/>
      <c r="K37" s="24"/>
      <c r="L37" s="24"/>
      <c r="M37" s="10"/>
      <c r="O37" s="25"/>
      <c r="P37" s="25"/>
      <c r="Q37" s="25"/>
      <c r="R37" s="25"/>
      <c r="S37" s="25"/>
      <c r="T37" s="25"/>
      <c r="U37" s="25"/>
      <c r="V37" s="25"/>
      <c r="W37" s="25"/>
    </row>
    <row r="38" spans="2:23" x14ac:dyDescent="0.15">
      <c r="B38" s="7"/>
      <c r="C38" s="8" t="s">
        <v>25</v>
      </c>
      <c r="D38" s="24"/>
      <c r="E38" s="24">
        <v>1532.82</v>
      </c>
      <c r="F38" s="24">
        <v>1626.89</v>
      </c>
      <c r="G38" s="24">
        <v>1883.52</v>
      </c>
      <c r="H38" s="24">
        <v>2091.15</v>
      </c>
      <c r="I38" s="24">
        <v>2230.66</v>
      </c>
      <c r="J38" s="24">
        <v>2291.63</v>
      </c>
      <c r="K38" s="24">
        <v>2269.7399999999998</v>
      </c>
      <c r="L38" s="24">
        <v>2215.39</v>
      </c>
      <c r="M38" s="10"/>
      <c r="O38" s="25"/>
      <c r="P38" s="25"/>
      <c r="Q38" s="25"/>
      <c r="R38" s="25"/>
      <c r="S38" s="25"/>
      <c r="T38" s="25"/>
      <c r="U38" s="25"/>
      <c r="V38" s="25"/>
      <c r="W38" s="25"/>
    </row>
    <row r="39" spans="2:23" x14ac:dyDescent="0.15">
      <c r="B39" s="7"/>
      <c r="C39" s="8" t="s">
        <v>26</v>
      </c>
      <c r="D39" s="24"/>
      <c r="E39" s="24">
        <v>1938.71</v>
      </c>
      <c r="F39" s="24">
        <v>2109.0700000000002</v>
      </c>
      <c r="G39" s="24">
        <v>2395.3200000000002</v>
      </c>
      <c r="H39" s="24">
        <v>2677.09</v>
      </c>
      <c r="I39" s="24">
        <v>2906.75</v>
      </c>
      <c r="J39" s="24">
        <v>3047.42</v>
      </c>
      <c r="K39" s="24">
        <v>3166.42</v>
      </c>
      <c r="L39" s="24">
        <v>3217.82</v>
      </c>
      <c r="M39" s="10"/>
      <c r="O39" s="25"/>
      <c r="P39" s="25"/>
      <c r="Q39" s="25"/>
      <c r="R39" s="25"/>
      <c r="S39" s="25"/>
      <c r="T39" s="25"/>
      <c r="U39" s="25"/>
      <c r="V39" s="25"/>
      <c r="W39" s="25"/>
    </row>
    <row r="40" spans="2:23" x14ac:dyDescent="0.15">
      <c r="B40" s="16"/>
      <c r="C40" s="17"/>
      <c r="D40" s="39"/>
      <c r="E40" s="39"/>
      <c r="F40" s="39"/>
      <c r="G40" s="39"/>
      <c r="H40" s="39"/>
      <c r="I40" s="39"/>
      <c r="J40" s="40"/>
      <c r="K40" s="39"/>
      <c r="L40" s="40"/>
      <c r="M40" s="19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8"/>
      <c r="D41" s="24"/>
      <c r="E41" s="24"/>
      <c r="F41" s="24"/>
      <c r="G41" s="24"/>
      <c r="H41" s="24"/>
      <c r="I41" s="24"/>
      <c r="J41" s="22"/>
      <c r="K41" s="24"/>
      <c r="L41" s="22"/>
      <c r="M41" s="10"/>
      <c r="O41" s="25"/>
      <c r="P41" s="25"/>
      <c r="Q41" s="25"/>
      <c r="R41" s="25"/>
      <c r="S41" s="25"/>
      <c r="T41" s="25"/>
      <c r="U41" s="25"/>
      <c r="V41" s="25"/>
      <c r="W41" s="25"/>
    </row>
    <row r="42" spans="2:23" x14ac:dyDescent="0.15">
      <c r="B42" s="7"/>
      <c r="C42" s="11" t="s">
        <v>27</v>
      </c>
      <c r="D42" s="20"/>
      <c r="E42" s="20">
        <v>24261.73</v>
      </c>
      <c r="F42" s="20">
        <v>27188.76</v>
      </c>
      <c r="G42" s="20">
        <v>30481.83</v>
      </c>
      <c r="H42" s="20">
        <v>35671.54</v>
      </c>
      <c r="I42" s="20">
        <v>42378.23</v>
      </c>
      <c r="J42" s="20">
        <v>51036.69</v>
      </c>
      <c r="K42" s="20">
        <v>59637.24</v>
      </c>
      <c r="L42" s="20">
        <v>65904.66</v>
      </c>
      <c r="M42" s="10"/>
      <c r="O42" s="25"/>
      <c r="P42" s="25"/>
      <c r="Q42" s="25"/>
      <c r="R42" s="25"/>
      <c r="S42" s="25"/>
      <c r="T42" s="25"/>
      <c r="U42" s="25"/>
      <c r="V42" s="25"/>
      <c r="W42" s="25"/>
    </row>
    <row r="43" spans="2:23" x14ac:dyDescent="0.15">
      <c r="B43" s="7"/>
      <c r="C43" s="8" t="s">
        <v>28</v>
      </c>
      <c r="D43" s="24"/>
      <c r="E43" s="24">
        <v>16182.81</v>
      </c>
      <c r="F43" s="24">
        <v>16698.47</v>
      </c>
      <c r="G43" s="24">
        <v>14978.16</v>
      </c>
      <c r="H43" s="24">
        <v>11935.75</v>
      </c>
      <c r="I43" s="24">
        <v>8349.4699999999993</v>
      </c>
      <c r="J43" s="24">
        <v>5609.59</v>
      </c>
      <c r="K43" s="24">
        <v>2754.85</v>
      </c>
      <c r="L43" s="24">
        <v>0</v>
      </c>
      <c r="M43" s="10"/>
      <c r="O43" s="25"/>
      <c r="P43" s="25"/>
      <c r="Q43" s="25"/>
      <c r="R43" s="25"/>
      <c r="S43" s="25"/>
      <c r="T43" s="25"/>
      <c r="U43" s="25"/>
      <c r="V43" s="25"/>
      <c r="W43" s="25"/>
    </row>
    <row r="44" spans="2:23" x14ac:dyDescent="0.15">
      <c r="B44" s="7"/>
      <c r="C44" s="21" t="s">
        <v>17</v>
      </c>
      <c r="D44" s="24"/>
      <c r="E44" s="24">
        <v>7662.35</v>
      </c>
      <c r="F44" s="24">
        <v>8000.99</v>
      </c>
      <c r="G44" s="24">
        <v>6853.4</v>
      </c>
      <c r="H44" s="24">
        <v>4432.24</v>
      </c>
      <c r="I44" s="24">
        <v>2333.33</v>
      </c>
      <c r="J44" s="24">
        <v>1207.2</v>
      </c>
      <c r="K44" s="24">
        <v>505.61</v>
      </c>
      <c r="L44" s="24">
        <v>0</v>
      </c>
      <c r="M44" s="10"/>
      <c r="N44" s="2"/>
      <c r="O44" s="25"/>
      <c r="P44" s="25"/>
      <c r="Q44" s="25"/>
      <c r="R44" s="25"/>
      <c r="S44" s="25"/>
      <c r="T44" s="25"/>
      <c r="U44" s="25"/>
      <c r="V44" s="25"/>
      <c r="W44" s="25"/>
    </row>
    <row r="45" spans="2:23" x14ac:dyDescent="0.15">
      <c r="B45" s="7"/>
      <c r="C45" s="8" t="s">
        <v>18</v>
      </c>
      <c r="D45" s="24"/>
      <c r="E45" s="24">
        <v>1779.7</v>
      </c>
      <c r="F45" s="24">
        <v>1698.58</v>
      </c>
      <c r="G45" s="24">
        <v>786.59</v>
      </c>
      <c r="H45" s="24">
        <v>292.56</v>
      </c>
      <c r="I45" s="24">
        <v>150.77000000000001</v>
      </c>
      <c r="J45" s="24">
        <v>94.03</v>
      </c>
      <c r="K45" s="24">
        <v>30.02</v>
      </c>
      <c r="L45" s="24">
        <v>0</v>
      </c>
      <c r="M45" s="10"/>
      <c r="N45" s="2"/>
      <c r="O45" s="25"/>
      <c r="P45" s="25"/>
      <c r="Q45" s="25"/>
      <c r="R45" s="25"/>
      <c r="S45" s="25"/>
      <c r="T45" s="25"/>
      <c r="U45" s="25"/>
      <c r="V45" s="25"/>
      <c r="W45" s="25"/>
    </row>
    <row r="46" spans="2:23" x14ac:dyDescent="0.15">
      <c r="B46" s="7"/>
      <c r="C46" s="8" t="s">
        <v>19</v>
      </c>
      <c r="D46" s="24"/>
      <c r="E46" s="24">
        <v>5742.62</v>
      </c>
      <c r="F46" s="24">
        <v>6129.92</v>
      </c>
      <c r="G46" s="24">
        <v>6687.25</v>
      </c>
      <c r="H46" s="24">
        <v>6816.8</v>
      </c>
      <c r="I46" s="24">
        <v>5736.54</v>
      </c>
      <c r="J46" s="24">
        <v>4263.17</v>
      </c>
      <c r="K46" s="24">
        <v>2202.21</v>
      </c>
      <c r="L46" s="24">
        <v>0</v>
      </c>
      <c r="M46" s="10"/>
      <c r="N46" s="2"/>
      <c r="O46" s="25"/>
      <c r="P46" s="25"/>
      <c r="Q46" s="25"/>
      <c r="R46" s="25"/>
      <c r="S46" s="25"/>
      <c r="T46" s="25"/>
      <c r="U46" s="25"/>
      <c r="V46" s="25"/>
      <c r="W46" s="25"/>
    </row>
    <row r="47" spans="2:23" x14ac:dyDescent="0.15">
      <c r="B47" s="7"/>
      <c r="C47" s="8" t="s">
        <v>20</v>
      </c>
      <c r="D47" s="24"/>
      <c r="E47" s="24">
        <v>876.53</v>
      </c>
      <c r="F47" s="24">
        <v>766.18</v>
      </c>
      <c r="G47" s="24">
        <v>574.04999999999995</v>
      </c>
      <c r="H47" s="24">
        <v>341.9</v>
      </c>
      <c r="I47" s="24">
        <v>100.86</v>
      </c>
      <c r="J47" s="24">
        <v>30.36</v>
      </c>
      <c r="K47" s="24">
        <v>7.7</v>
      </c>
      <c r="L47" s="24">
        <v>0</v>
      </c>
      <c r="M47" s="10"/>
      <c r="N47" s="2"/>
      <c r="O47" s="25"/>
      <c r="P47" s="25"/>
      <c r="Q47" s="25"/>
      <c r="R47" s="25"/>
      <c r="S47" s="25"/>
      <c r="T47" s="25"/>
      <c r="U47" s="25"/>
      <c r="V47" s="25"/>
      <c r="W47" s="25"/>
    </row>
    <row r="48" spans="2:23" x14ac:dyDescent="0.15">
      <c r="B48" s="7"/>
      <c r="C48" s="8" t="s">
        <v>29</v>
      </c>
      <c r="D48" s="24"/>
      <c r="E48" s="24">
        <v>121.61</v>
      </c>
      <c r="F48" s="24">
        <v>102.79</v>
      </c>
      <c r="G48" s="24">
        <v>76.88</v>
      </c>
      <c r="H48" s="24">
        <v>52.25</v>
      </c>
      <c r="I48" s="24">
        <v>27.97</v>
      </c>
      <c r="J48" s="24">
        <v>14.84</v>
      </c>
      <c r="K48" s="24">
        <v>9.3000000000000007</v>
      </c>
      <c r="L48" s="24">
        <v>0</v>
      </c>
      <c r="M48" s="10"/>
      <c r="N48" s="2"/>
      <c r="O48" s="25"/>
      <c r="P48" s="25"/>
      <c r="Q48" s="25"/>
      <c r="R48" s="25"/>
      <c r="S48" s="25"/>
      <c r="T48" s="25"/>
      <c r="U48" s="25"/>
      <c r="V48" s="25"/>
      <c r="W48" s="25"/>
    </row>
    <row r="49" spans="2:23" x14ac:dyDescent="0.15">
      <c r="B49" s="7"/>
      <c r="C49" s="8" t="s">
        <v>8</v>
      </c>
      <c r="D49" s="24"/>
      <c r="E49" s="24">
        <v>2544.63</v>
      </c>
      <c r="F49" s="24">
        <v>2920.6</v>
      </c>
      <c r="G49" s="24">
        <v>2232.4499999999998</v>
      </c>
      <c r="H49" s="24">
        <v>1510.45</v>
      </c>
      <c r="I49" s="24">
        <v>810.23</v>
      </c>
      <c r="J49" s="24">
        <v>181.8</v>
      </c>
      <c r="K49" s="24">
        <v>61.9</v>
      </c>
      <c r="L49" s="24">
        <v>0</v>
      </c>
      <c r="M49" s="10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2:23" ht="12" customHeight="1" x14ac:dyDescent="0.15">
      <c r="B50" s="7"/>
      <c r="C50" s="8" t="s">
        <v>30</v>
      </c>
      <c r="D50" s="24"/>
      <c r="E50" s="24">
        <v>0</v>
      </c>
      <c r="F50" s="24">
        <v>0.44</v>
      </c>
      <c r="G50" s="24">
        <v>38.68</v>
      </c>
      <c r="H50" s="24">
        <v>93.03</v>
      </c>
      <c r="I50" s="24">
        <v>288.92</v>
      </c>
      <c r="J50" s="24">
        <v>865.01</v>
      </c>
      <c r="K50" s="24">
        <v>1833.44</v>
      </c>
      <c r="L50" s="24">
        <v>3063.38</v>
      </c>
      <c r="M50" s="10"/>
      <c r="O50" s="25"/>
      <c r="P50" s="25"/>
      <c r="Q50" s="25"/>
      <c r="R50" s="25"/>
      <c r="S50" s="25"/>
      <c r="T50" s="25"/>
      <c r="U50" s="25"/>
      <c r="V50" s="25"/>
      <c r="W50" s="25"/>
    </row>
    <row r="51" spans="2:23" ht="12" customHeight="1" x14ac:dyDescent="0.15">
      <c r="B51" s="29"/>
      <c r="C51" s="111" t="s">
        <v>150</v>
      </c>
      <c r="D51" s="30"/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2"/>
      <c r="O51" s="25"/>
      <c r="P51" s="25"/>
      <c r="Q51" s="25"/>
      <c r="R51" s="25"/>
      <c r="S51" s="25"/>
      <c r="T51" s="25"/>
      <c r="U51" s="25"/>
      <c r="V51" s="25"/>
      <c r="W51" s="25"/>
    </row>
    <row r="52" spans="2:23" x14ac:dyDescent="0.15">
      <c r="B52" s="7"/>
      <c r="C52" s="37" t="s">
        <v>31</v>
      </c>
      <c r="D52" s="24"/>
      <c r="E52" s="24">
        <v>5534.29</v>
      </c>
      <c r="F52" s="24">
        <v>7569.25</v>
      </c>
      <c r="G52" s="24">
        <v>13232.53</v>
      </c>
      <c r="H52" s="24">
        <v>22132.32</v>
      </c>
      <c r="I52" s="24">
        <v>32929.61</v>
      </c>
      <c r="J52" s="24">
        <v>44380.29</v>
      </c>
      <c r="K52" s="24">
        <v>54987.05</v>
      </c>
      <c r="L52" s="24">
        <v>62841.279999999999</v>
      </c>
      <c r="M52" s="10"/>
      <c r="N52" s="2"/>
      <c r="O52" s="25"/>
      <c r="P52" s="25"/>
      <c r="Q52" s="25"/>
      <c r="R52" s="25"/>
      <c r="S52" s="25"/>
      <c r="T52" s="25"/>
      <c r="U52" s="25"/>
      <c r="V52" s="25"/>
      <c r="W52" s="25"/>
    </row>
    <row r="53" spans="2:23" x14ac:dyDescent="0.15">
      <c r="B53" s="7"/>
      <c r="C53" s="9" t="s">
        <v>32</v>
      </c>
      <c r="D53" s="24"/>
      <c r="E53" s="24">
        <v>3888.32</v>
      </c>
      <c r="F53" s="24">
        <v>4298.71</v>
      </c>
      <c r="G53" s="24">
        <v>4495.6000000000004</v>
      </c>
      <c r="H53" s="24">
        <v>4631.2700000000004</v>
      </c>
      <c r="I53" s="24">
        <v>4743.88</v>
      </c>
      <c r="J53" s="24">
        <v>4833.16</v>
      </c>
      <c r="K53" s="24">
        <v>4919.1000000000004</v>
      </c>
      <c r="L53" s="24">
        <v>4998.25</v>
      </c>
      <c r="M53" s="10"/>
      <c r="N53" s="2"/>
      <c r="O53" s="25"/>
      <c r="P53" s="25"/>
      <c r="Q53" s="25"/>
      <c r="R53" s="25"/>
      <c r="S53" s="25"/>
      <c r="T53" s="25"/>
      <c r="U53" s="25"/>
      <c r="V53" s="25"/>
      <c r="W53" s="25"/>
    </row>
    <row r="54" spans="2:23" x14ac:dyDescent="0.15">
      <c r="B54" s="7"/>
      <c r="C54" s="9" t="s">
        <v>33</v>
      </c>
      <c r="D54" s="24"/>
      <c r="E54" s="24">
        <v>838.03</v>
      </c>
      <c r="F54" s="24">
        <v>1488.43</v>
      </c>
      <c r="G54" s="24">
        <v>3733.45</v>
      </c>
      <c r="H54" s="24">
        <v>7145.55</v>
      </c>
      <c r="I54" s="24">
        <v>11299.16</v>
      </c>
      <c r="J54" s="24">
        <v>15419.54</v>
      </c>
      <c r="K54" s="24">
        <v>18998.59</v>
      </c>
      <c r="L54" s="24">
        <v>21689.06</v>
      </c>
      <c r="M54" s="10"/>
      <c r="N54" s="2"/>
      <c r="O54" s="25"/>
      <c r="P54" s="25"/>
      <c r="Q54" s="25"/>
      <c r="R54" s="25"/>
      <c r="S54" s="25"/>
      <c r="T54" s="25"/>
      <c r="U54" s="25"/>
      <c r="V54" s="25"/>
      <c r="W54" s="25"/>
    </row>
    <row r="55" spans="2:23" x14ac:dyDescent="0.15">
      <c r="B55" s="7"/>
      <c r="C55" s="9" t="s">
        <v>34</v>
      </c>
      <c r="D55" s="24"/>
      <c r="E55" s="24">
        <v>246.57</v>
      </c>
      <c r="F55" s="24">
        <v>913.1</v>
      </c>
      <c r="G55" s="24">
        <v>3038.21</v>
      </c>
      <c r="H55" s="24">
        <v>6088.03</v>
      </c>
      <c r="I55" s="24">
        <v>9433.4500000000007</v>
      </c>
      <c r="J55" s="24">
        <v>13067.7</v>
      </c>
      <c r="K55" s="24">
        <v>16539.830000000002</v>
      </c>
      <c r="L55" s="24">
        <v>19264.47</v>
      </c>
      <c r="M55" s="10"/>
      <c r="N55" s="2"/>
      <c r="O55" s="25"/>
      <c r="P55" s="25"/>
      <c r="Q55" s="25"/>
      <c r="R55" s="25"/>
      <c r="S55" s="25"/>
      <c r="T55" s="25"/>
      <c r="U55" s="25"/>
      <c r="V55" s="25"/>
      <c r="W55" s="25"/>
    </row>
    <row r="56" spans="2:23" x14ac:dyDescent="0.15">
      <c r="B56" s="7"/>
      <c r="C56" s="21" t="s">
        <v>21</v>
      </c>
      <c r="D56" s="24"/>
      <c r="E56" s="24">
        <v>470.51</v>
      </c>
      <c r="F56" s="24">
        <v>733.13</v>
      </c>
      <c r="G56" s="24">
        <v>1417.4</v>
      </c>
      <c r="H56" s="24">
        <v>2007.6</v>
      </c>
      <c r="I56" s="24">
        <v>2413.83</v>
      </c>
      <c r="J56" s="24">
        <v>2813.83</v>
      </c>
      <c r="K56" s="24">
        <v>3117.3</v>
      </c>
      <c r="L56" s="24">
        <v>3324.61</v>
      </c>
      <c r="M56" s="10"/>
      <c r="N56" s="2"/>
      <c r="O56" s="25"/>
      <c r="P56" s="25"/>
      <c r="Q56" s="25"/>
      <c r="R56" s="25"/>
      <c r="S56" s="25"/>
      <c r="T56" s="25"/>
      <c r="U56" s="25"/>
      <c r="V56" s="25"/>
      <c r="W56" s="25"/>
    </row>
    <row r="57" spans="2:23" x14ac:dyDescent="0.15">
      <c r="B57" s="7"/>
      <c r="C57" s="9" t="s">
        <v>22</v>
      </c>
      <c r="D57" s="24"/>
      <c r="E57" s="24">
        <v>80.45</v>
      </c>
      <c r="F57" s="24">
        <v>107.11</v>
      </c>
      <c r="G57" s="24">
        <v>281.94</v>
      </c>
      <c r="H57" s="24">
        <v>766.2</v>
      </c>
      <c r="I57" s="24">
        <v>1408.4</v>
      </c>
      <c r="J57" s="24">
        <v>2239.84</v>
      </c>
      <c r="K57" s="24">
        <v>3015.12</v>
      </c>
      <c r="L57" s="24">
        <v>3583.45</v>
      </c>
      <c r="M57" s="10"/>
      <c r="N57" s="2"/>
      <c r="O57" s="25"/>
      <c r="P57" s="25"/>
      <c r="Q57" s="25"/>
      <c r="R57" s="25"/>
      <c r="S57" s="25"/>
      <c r="T57" s="25"/>
      <c r="U57" s="25"/>
      <c r="V57" s="25"/>
      <c r="W57" s="25"/>
    </row>
    <row r="58" spans="2:23" x14ac:dyDescent="0.15">
      <c r="B58" s="7"/>
      <c r="C58" s="35" t="s">
        <v>35</v>
      </c>
      <c r="D58" s="24"/>
      <c r="E58" s="24">
        <v>9.4</v>
      </c>
      <c r="F58" s="24">
        <v>26.65</v>
      </c>
      <c r="G58" s="24">
        <v>223.46</v>
      </c>
      <c r="H58" s="24">
        <v>1319.73</v>
      </c>
      <c r="I58" s="24">
        <v>3198.93</v>
      </c>
      <c r="J58" s="24">
        <v>5270.55</v>
      </c>
      <c r="K58" s="24">
        <v>7326.05</v>
      </c>
      <c r="L58" s="24">
        <v>8648.25</v>
      </c>
      <c r="M58" s="10"/>
      <c r="N58" s="2"/>
      <c r="O58" s="25"/>
      <c r="P58" s="25"/>
      <c r="Q58" s="25"/>
      <c r="R58" s="25"/>
      <c r="S58" s="25"/>
      <c r="T58" s="25"/>
      <c r="U58" s="25"/>
      <c r="V58" s="25"/>
      <c r="W58" s="25"/>
    </row>
    <row r="59" spans="2:23" x14ac:dyDescent="0.15">
      <c r="B59" s="7"/>
      <c r="C59" s="41" t="s">
        <v>36</v>
      </c>
      <c r="D59" s="24"/>
      <c r="E59" s="24">
        <v>1.01</v>
      </c>
      <c r="F59" s="24">
        <v>2.11</v>
      </c>
      <c r="G59" s="24">
        <v>42.47</v>
      </c>
      <c r="H59" s="24">
        <v>173.93</v>
      </c>
      <c r="I59" s="24">
        <v>431.95</v>
      </c>
      <c r="J59" s="24">
        <v>735.67</v>
      </c>
      <c r="K59" s="24">
        <v>1071.06</v>
      </c>
      <c r="L59" s="24">
        <v>1333.19</v>
      </c>
      <c r="M59" s="10"/>
      <c r="N59" s="2"/>
      <c r="O59" s="25"/>
      <c r="P59" s="25"/>
      <c r="Q59" s="25"/>
      <c r="R59" s="25"/>
      <c r="S59" s="25"/>
      <c r="T59" s="25"/>
      <c r="U59" s="25"/>
      <c r="V59" s="25"/>
      <c r="W59" s="25"/>
    </row>
    <row r="60" spans="2:23" x14ac:dyDescent="0.15">
      <c r="B60" s="7"/>
      <c r="C60" s="9"/>
      <c r="D60" s="24"/>
      <c r="E60" s="24"/>
      <c r="F60" s="24"/>
      <c r="G60" s="24"/>
      <c r="H60" s="24"/>
      <c r="I60" s="24"/>
      <c r="J60" s="24"/>
      <c r="K60" s="24"/>
      <c r="L60" s="24"/>
      <c r="M60" s="10"/>
      <c r="N60" s="2"/>
      <c r="O60" s="25"/>
      <c r="P60" s="25"/>
      <c r="Q60" s="25"/>
      <c r="R60" s="25"/>
      <c r="S60" s="25"/>
      <c r="T60" s="25"/>
      <c r="U60" s="25"/>
      <c r="V60" s="25"/>
      <c r="W60" s="25"/>
    </row>
    <row r="61" spans="2:23" x14ac:dyDescent="0.15">
      <c r="B61" s="7"/>
      <c r="C61" s="8" t="s">
        <v>148</v>
      </c>
      <c r="D61" s="24"/>
      <c r="E61" s="24">
        <v>1085.5999999999999</v>
      </c>
      <c r="F61" s="24">
        <v>2403.65</v>
      </c>
      <c r="G61" s="24">
        <v>6814.13</v>
      </c>
      <c r="H61" s="24">
        <v>13407.51</v>
      </c>
      <c r="I61" s="24">
        <v>21164.560000000001</v>
      </c>
      <c r="J61" s="24">
        <v>29222.9</v>
      </c>
      <c r="K61" s="24">
        <v>36609.480000000003</v>
      </c>
      <c r="L61" s="24">
        <v>42286.720000000001</v>
      </c>
      <c r="M61" s="10"/>
      <c r="O61" s="25"/>
      <c r="P61" s="25"/>
      <c r="Q61" s="25"/>
      <c r="R61" s="25"/>
      <c r="S61" s="25"/>
      <c r="T61" s="25"/>
      <c r="U61" s="25"/>
      <c r="V61" s="25"/>
      <c r="W61" s="25"/>
    </row>
    <row r="62" spans="2:23" x14ac:dyDescent="0.15">
      <c r="B62" s="7"/>
      <c r="C62" s="8" t="s">
        <v>147</v>
      </c>
      <c r="D62" s="44"/>
      <c r="E62" s="44">
        <v>4.4999999999999998E-2</v>
      </c>
      <c r="F62" s="44">
        <v>8.7999999999999995E-2</v>
      </c>
      <c r="G62" s="44">
        <v>0.224</v>
      </c>
      <c r="H62" s="44">
        <v>0.376</v>
      </c>
      <c r="I62" s="44">
        <v>0.499</v>
      </c>
      <c r="J62" s="45">
        <v>0.57299999999999995</v>
      </c>
      <c r="K62" s="44">
        <v>0.61399999999999999</v>
      </c>
      <c r="L62" s="45">
        <v>0.64200000000000002</v>
      </c>
      <c r="M62" s="10"/>
      <c r="O62" s="25"/>
      <c r="P62" s="25"/>
      <c r="Q62" s="25"/>
      <c r="R62" s="25"/>
      <c r="S62" s="25"/>
      <c r="T62" s="25"/>
      <c r="U62" s="25"/>
      <c r="V62" s="25"/>
      <c r="W62" s="25"/>
    </row>
    <row r="63" spans="2:23" x14ac:dyDescent="0.15">
      <c r="B63" s="7"/>
      <c r="C63" s="37" t="s">
        <v>37</v>
      </c>
      <c r="D63" s="46"/>
      <c r="E63" s="46">
        <v>0.22800000000000001</v>
      </c>
      <c r="F63" s="46">
        <v>0.27800000000000002</v>
      </c>
      <c r="G63" s="46">
        <v>0.435</v>
      </c>
      <c r="H63" s="46">
        <v>0.622</v>
      </c>
      <c r="I63" s="46">
        <v>0.78200000000000003</v>
      </c>
      <c r="J63" s="46">
        <v>0.88500000000000001</v>
      </c>
      <c r="K63" s="46">
        <v>0.95099999999999996</v>
      </c>
      <c r="L63" s="46">
        <v>1</v>
      </c>
      <c r="M63" s="10"/>
      <c r="O63" s="25"/>
      <c r="P63" s="25"/>
      <c r="Q63" s="25"/>
      <c r="R63" s="25"/>
      <c r="S63" s="25"/>
      <c r="T63" s="25"/>
      <c r="U63" s="25"/>
      <c r="V63" s="25"/>
      <c r="W63" s="25"/>
    </row>
    <row r="64" spans="2:23" x14ac:dyDescent="0.15">
      <c r="B64" s="7"/>
      <c r="C64" s="11"/>
      <c r="D64" s="47"/>
      <c r="E64" s="47"/>
      <c r="F64" s="47"/>
      <c r="G64" s="47"/>
      <c r="H64" s="47"/>
      <c r="I64" s="47"/>
      <c r="J64" s="47"/>
      <c r="K64" s="47"/>
      <c r="L64" s="47"/>
      <c r="M64" s="10"/>
      <c r="O64" s="25"/>
      <c r="P64" s="25"/>
      <c r="Q64" s="25"/>
      <c r="R64" s="25"/>
      <c r="S64" s="25"/>
      <c r="T64" s="25"/>
      <c r="U64" s="25"/>
      <c r="V64" s="25"/>
      <c r="W64" s="25"/>
    </row>
    <row r="65" spans="2:23" x14ac:dyDescent="0.15">
      <c r="B65" s="7"/>
      <c r="C65" s="100" t="s">
        <v>133</v>
      </c>
      <c r="D65" s="42"/>
      <c r="E65" s="42">
        <v>0</v>
      </c>
      <c r="F65" s="42">
        <v>-21.07</v>
      </c>
      <c r="G65" s="42">
        <v>389.94</v>
      </c>
      <c r="H65" s="42">
        <v>1253.04</v>
      </c>
      <c r="I65" s="42">
        <v>2001.3</v>
      </c>
      <c r="J65" s="42">
        <v>2691.73</v>
      </c>
      <c r="K65" s="42">
        <v>3209.82</v>
      </c>
      <c r="L65" s="42">
        <v>4267.3599999999997</v>
      </c>
      <c r="M65" s="10"/>
      <c r="O65" s="25"/>
      <c r="P65" s="25"/>
      <c r="Q65" s="25"/>
      <c r="R65" s="25"/>
      <c r="S65" s="25"/>
      <c r="T65" s="25"/>
      <c r="U65" s="25"/>
      <c r="V65" s="25"/>
      <c r="W65" s="25"/>
    </row>
    <row r="66" spans="2:23" ht="14" thickBot="1" x14ac:dyDescent="0.2">
      <c r="B66" s="12"/>
      <c r="C66" s="13"/>
      <c r="D66" s="13"/>
      <c r="E66" s="13"/>
      <c r="F66" s="48"/>
      <c r="G66" s="48"/>
      <c r="H66" s="48"/>
      <c r="I66" s="48"/>
      <c r="J66" s="14"/>
      <c r="K66" s="48"/>
      <c r="L66" s="14"/>
      <c r="M66" s="15"/>
    </row>
    <row r="67" spans="2:23" x14ac:dyDescent="0.15">
      <c r="C67" t="s">
        <v>134</v>
      </c>
      <c r="K67"/>
    </row>
    <row r="68" spans="2:23" x14ac:dyDescent="0.15">
      <c r="K68"/>
    </row>
  </sheetData>
  <conditionalFormatting sqref="D11:L26 D28:L41 D60:L62">
    <cfRule type="cellIs" dxfId="90" priority="18" stopIfTrue="1" operator="lessThan">
      <formula>0</formula>
    </cfRule>
  </conditionalFormatting>
  <conditionalFormatting sqref="D65">
    <cfRule type="cellIs" dxfId="89" priority="17" stopIfTrue="1" operator="lessThan">
      <formula>0</formula>
    </cfRule>
  </conditionalFormatting>
  <conditionalFormatting sqref="D63:L63">
    <cfRule type="cellIs" dxfId="88" priority="15" stopIfTrue="1" operator="lessThan">
      <formula>0</formula>
    </cfRule>
  </conditionalFormatting>
  <conditionalFormatting sqref="E65">
    <cfRule type="cellIs" dxfId="87" priority="14" stopIfTrue="1" operator="lessThan">
      <formula>0</formula>
    </cfRule>
  </conditionalFormatting>
  <conditionalFormatting sqref="F65">
    <cfRule type="cellIs" dxfId="86" priority="13" stopIfTrue="1" operator="lessThan">
      <formula>0</formula>
    </cfRule>
  </conditionalFormatting>
  <conditionalFormatting sqref="G65">
    <cfRule type="cellIs" dxfId="85" priority="12" stopIfTrue="1" operator="lessThan">
      <formula>0</formula>
    </cfRule>
  </conditionalFormatting>
  <conditionalFormatting sqref="H65">
    <cfRule type="cellIs" dxfId="84" priority="11" stopIfTrue="1" operator="lessThan">
      <formula>0</formula>
    </cfRule>
  </conditionalFormatting>
  <conditionalFormatting sqref="I65">
    <cfRule type="cellIs" dxfId="83" priority="10" stopIfTrue="1" operator="lessThan">
      <formula>0</formula>
    </cfRule>
  </conditionalFormatting>
  <conditionalFormatting sqref="J65">
    <cfRule type="cellIs" dxfId="82" priority="9" stopIfTrue="1" operator="lessThan">
      <formula>0</formula>
    </cfRule>
  </conditionalFormatting>
  <conditionalFormatting sqref="K65">
    <cfRule type="cellIs" dxfId="81" priority="8" stopIfTrue="1" operator="lessThan">
      <formula>0</formula>
    </cfRule>
  </conditionalFormatting>
  <conditionalFormatting sqref="L65">
    <cfRule type="cellIs" dxfId="80" priority="7" stopIfTrue="1" operator="lessThan">
      <formula>0</formula>
    </cfRule>
  </conditionalFormatting>
  <conditionalFormatting sqref="D10:L10">
    <cfRule type="cellIs" dxfId="79" priority="6" stopIfTrue="1" operator="lessThan">
      <formula>0</formula>
    </cfRule>
  </conditionalFormatting>
  <conditionalFormatting sqref="D27:L27">
    <cfRule type="cellIs" dxfId="78" priority="5" stopIfTrue="1" operator="lessThan">
      <formula>0</formula>
    </cfRule>
  </conditionalFormatting>
  <conditionalFormatting sqref="D42:L42">
    <cfRule type="cellIs" dxfId="77" priority="4" stopIfTrue="1" operator="lessThan">
      <formula>0</formula>
    </cfRule>
  </conditionalFormatting>
  <conditionalFormatting sqref="D52:L59 D43:L50">
    <cfRule type="cellIs" dxfId="76" priority="2" stopIfTrue="1" operator="lessThan">
      <formula>0</formula>
    </cfRule>
  </conditionalFormatting>
  <conditionalFormatting sqref="D51:L51">
    <cfRule type="cellIs" dxfId="75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61" orientation="portrait" r:id="rId1"/>
  <headerFooter alignWithMargins="0">
    <oddHeader>&amp;C&amp;A&amp;R&amp;D;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 tint="0.39997558519241921"/>
  </sheetPr>
  <dimension ref="B1:AQ120"/>
  <sheetViews>
    <sheetView showGridLines="0" tabSelected="1" zoomScaleNormal="100" zoomScaleSheetLayoutView="85" workbookViewId="0">
      <selection activeCell="E13" sqref="E13"/>
    </sheetView>
  </sheetViews>
  <sheetFormatPr baseColWidth="10" defaultRowHeight="13" x14ac:dyDescent="0.15"/>
  <cols>
    <col min="2" max="2" width="3.6640625" customWidth="1"/>
    <col min="3" max="3" width="40" customWidth="1"/>
    <col min="4" max="4" width="11.1640625" bestFit="1" customWidth="1"/>
    <col min="5" max="7" width="9.33203125" customWidth="1"/>
    <col min="8" max="8" width="9.33203125" style="179" customWidth="1"/>
    <col min="9" max="12" width="9.33203125" customWidth="1"/>
    <col min="13" max="13" width="5.83203125" customWidth="1"/>
    <col min="14" max="14" width="8.1640625" style="1" customWidth="1"/>
    <col min="15" max="15" width="28.5" style="1" customWidth="1"/>
    <col min="16" max="16" width="17" style="1" customWidth="1"/>
    <col min="17" max="17" width="12" style="1" customWidth="1"/>
    <col min="18" max="18" width="11.5" style="1" customWidth="1"/>
    <col min="19" max="19" width="11.6640625" style="1" customWidth="1"/>
    <col min="20" max="20" width="11.5" style="200" customWidth="1"/>
    <col min="21" max="21" width="9.83203125" style="1" customWidth="1"/>
    <col min="22" max="22" width="11.5" style="1" customWidth="1"/>
    <col min="23" max="23" width="10.6640625" style="1" customWidth="1"/>
    <col min="24" max="24" width="11" style="1" customWidth="1"/>
    <col min="25" max="25" width="2.83203125" style="1" customWidth="1"/>
    <col min="26" max="28" width="0" hidden="1" customWidth="1"/>
    <col min="29" max="29" width="0" style="199" hidden="1" customWidth="1"/>
    <col min="30" max="30" width="0" hidden="1" customWidth="1"/>
    <col min="31" max="31" width="0" style="199" hidden="1" customWidth="1"/>
    <col min="32" max="32" width="0" hidden="1" customWidth="1"/>
    <col min="33" max="33" width="0" style="199" hidden="1" customWidth="1"/>
    <col min="34" max="34" width="0" hidden="1" customWidth="1"/>
    <col min="35" max="35" width="0" style="199" hidden="1" customWidth="1"/>
    <col min="36" max="36" width="2.1640625" hidden="1" customWidth="1"/>
    <col min="37" max="43" width="0" hidden="1" customWidth="1"/>
  </cols>
  <sheetData>
    <row r="1" spans="2:43" ht="14" thickBot="1" x14ac:dyDescent="0.2">
      <c r="O1" s="49" t="s">
        <v>367</v>
      </c>
      <c r="T1" s="268"/>
      <c r="Z1" s="50" t="s">
        <v>371</v>
      </c>
      <c r="AC1" s="192"/>
      <c r="AE1" s="192"/>
      <c r="AG1" s="192"/>
      <c r="AI1" s="192"/>
    </row>
    <row r="2" spans="2:43" ht="22" customHeight="1" x14ac:dyDescent="0.15">
      <c r="B2" s="3"/>
      <c r="C2" s="4"/>
      <c r="D2" s="4"/>
      <c r="E2" s="4"/>
      <c r="F2" s="4"/>
      <c r="G2" s="4"/>
      <c r="H2" s="180"/>
      <c r="I2" s="4"/>
      <c r="J2" s="4"/>
      <c r="K2" s="4"/>
      <c r="L2" s="4"/>
      <c r="M2" s="6"/>
      <c r="O2" s="330" t="s">
        <v>224</v>
      </c>
      <c r="P2" s="334" t="s">
        <v>225</v>
      </c>
      <c r="Q2" s="294" t="s">
        <v>377</v>
      </c>
      <c r="R2" s="332" t="s">
        <v>226</v>
      </c>
      <c r="S2" s="345" t="s">
        <v>372</v>
      </c>
      <c r="T2" s="336" t="s">
        <v>227</v>
      </c>
      <c r="U2" s="345" t="s">
        <v>373</v>
      </c>
      <c r="V2" s="332" t="s">
        <v>228</v>
      </c>
      <c r="W2" s="345" t="s">
        <v>374</v>
      </c>
      <c r="X2" s="328" t="s">
        <v>229</v>
      </c>
      <c r="Z2" s="28" t="s">
        <v>368</v>
      </c>
      <c r="AA2" s="28" t="s">
        <v>1</v>
      </c>
      <c r="AB2" s="28" t="s">
        <v>370</v>
      </c>
      <c r="AC2" s="193"/>
      <c r="AD2" s="28"/>
      <c r="AE2" s="193"/>
      <c r="AF2" s="28"/>
      <c r="AG2" s="193"/>
      <c r="AH2" s="28"/>
      <c r="AI2" s="193"/>
      <c r="AK2" s="110">
        <f>(AC13+AC19+AC33)/(AC32+AC18+AC12)</f>
        <v>0.29198456691742375</v>
      </c>
    </row>
    <row r="3" spans="2:43" ht="13" customHeight="1" thickBot="1" x14ac:dyDescent="0.2">
      <c r="B3" s="7"/>
      <c r="C3" s="8"/>
      <c r="D3" s="8"/>
      <c r="E3" s="8"/>
      <c r="F3" s="8"/>
      <c r="G3" s="8"/>
      <c r="H3" s="181"/>
      <c r="I3" s="8"/>
      <c r="J3" s="8"/>
      <c r="K3" s="8"/>
      <c r="L3" s="8"/>
      <c r="M3" s="10"/>
      <c r="O3" s="331"/>
      <c r="P3" s="335"/>
      <c r="Q3" s="295"/>
      <c r="R3" s="333"/>
      <c r="S3" s="346"/>
      <c r="T3" s="337"/>
      <c r="U3" s="346"/>
      <c r="V3" s="333"/>
      <c r="W3" s="346"/>
      <c r="X3" s="329"/>
      <c r="Z3" s="28"/>
      <c r="AA3" s="25">
        <v>2012</v>
      </c>
      <c r="AB3" s="25">
        <v>2015</v>
      </c>
      <c r="AC3" s="194">
        <v>2020</v>
      </c>
      <c r="AD3" s="25">
        <v>2025</v>
      </c>
      <c r="AE3" s="194">
        <v>2030</v>
      </c>
      <c r="AF3" s="25">
        <v>2035</v>
      </c>
      <c r="AG3" s="194">
        <v>2040</v>
      </c>
      <c r="AH3" s="25">
        <v>2045</v>
      </c>
      <c r="AI3" s="194">
        <v>2050</v>
      </c>
    </row>
    <row r="4" spans="2:43" ht="17" customHeight="1" x14ac:dyDescent="0.15">
      <c r="B4" s="7"/>
      <c r="C4" s="94" t="s">
        <v>349</v>
      </c>
      <c r="D4" s="11" t="s">
        <v>77</v>
      </c>
      <c r="F4" s="11"/>
      <c r="G4" s="11"/>
      <c r="H4" s="181"/>
      <c r="I4" s="8"/>
      <c r="J4" s="8"/>
      <c r="K4" s="8"/>
      <c r="L4" s="8"/>
      <c r="M4" s="10"/>
      <c r="O4" s="389" t="s">
        <v>230</v>
      </c>
      <c r="P4" s="209" t="s">
        <v>352</v>
      </c>
      <c r="Q4" s="210">
        <f t="shared" ref="Q4:X4" si="0">E17</f>
        <v>1503.13</v>
      </c>
      <c r="R4" s="210">
        <f t="shared" si="0"/>
        <v>1855.31</v>
      </c>
      <c r="S4" s="254">
        <f t="shared" si="0"/>
        <v>4930.04</v>
      </c>
      <c r="T4" s="269">
        <f t="shared" si="0"/>
        <v>11034.03</v>
      </c>
      <c r="U4" s="254">
        <f t="shared" si="0"/>
        <v>17581.5</v>
      </c>
      <c r="V4" s="211">
        <f t="shared" si="0"/>
        <v>19380.27</v>
      </c>
      <c r="W4" s="254">
        <f t="shared" si="0"/>
        <v>19142.38</v>
      </c>
      <c r="X4" s="212">
        <f t="shared" si="0"/>
        <v>18838.75</v>
      </c>
      <c r="Z4" s="28"/>
      <c r="AA4" s="28">
        <v>389.2453637799</v>
      </c>
      <c r="AB4" s="28">
        <v>417.53600543864508</v>
      </c>
      <c r="AC4" s="193">
        <v>515.36273842272124</v>
      </c>
      <c r="AD4" s="28">
        <v>1369.4551572824848</v>
      </c>
      <c r="AE4" s="193">
        <v>3065.0096798613554</v>
      </c>
      <c r="AF4" s="28">
        <v>4883.7487824303089</v>
      </c>
      <c r="AG4" s="193">
        <v>5383.409154363022</v>
      </c>
      <c r="AH4" s="28">
        <v>5317.3281702413533</v>
      </c>
      <c r="AI4" s="193">
        <v>5232.986511508795</v>
      </c>
    </row>
    <row r="5" spans="2:43" ht="17" customHeight="1" x14ac:dyDescent="0.15">
      <c r="B5" s="7"/>
      <c r="C5" s="8"/>
      <c r="D5" s="11" t="s">
        <v>1</v>
      </c>
      <c r="E5" s="11" t="s">
        <v>142</v>
      </c>
      <c r="H5" s="181"/>
      <c r="I5" s="8"/>
      <c r="J5" s="8"/>
      <c r="K5" s="8"/>
      <c r="L5" s="8"/>
      <c r="M5" s="10"/>
      <c r="O5" s="390"/>
      <c r="P5" s="213" t="s">
        <v>360</v>
      </c>
      <c r="Q5" s="213"/>
      <c r="R5" s="342" t="s">
        <v>364</v>
      </c>
      <c r="S5" s="343"/>
      <c r="T5" s="343"/>
      <c r="U5" s="343"/>
      <c r="V5" s="343"/>
      <c r="W5" s="343"/>
      <c r="X5" s="344"/>
      <c r="Z5" s="28" t="s">
        <v>78</v>
      </c>
      <c r="AA5" s="28">
        <v>363020.96982509329</v>
      </c>
      <c r="AB5" s="28">
        <v>376890.85563113686</v>
      </c>
      <c r="AC5" s="193">
        <v>389463.66274553613</v>
      </c>
      <c r="AD5" s="28">
        <v>354928.34737106774</v>
      </c>
      <c r="AE5" s="193">
        <v>318736.26885249838</v>
      </c>
      <c r="AF5" s="28">
        <v>296850.17712145502</v>
      </c>
      <c r="AG5" s="193">
        <v>290433.00708646886</v>
      </c>
      <c r="AH5" s="28">
        <v>286125.8910520589</v>
      </c>
      <c r="AI5" s="193">
        <v>284284.70741436246</v>
      </c>
    </row>
    <row r="6" spans="2:43" ht="17" customHeight="1" thickBot="1" x14ac:dyDescent="0.2">
      <c r="B6" s="12"/>
      <c r="C6" s="13"/>
      <c r="D6" s="13"/>
      <c r="E6" s="13"/>
      <c r="F6" s="13"/>
      <c r="G6" s="13"/>
      <c r="H6" s="182"/>
      <c r="I6" s="13"/>
      <c r="J6" s="13"/>
      <c r="K6" s="13"/>
      <c r="L6" s="13"/>
      <c r="M6" s="15"/>
      <c r="O6" s="390"/>
      <c r="P6" s="214" t="s">
        <v>350</v>
      </c>
      <c r="Q6" s="215">
        <f t="shared" ref="Q6:X6" si="1">E12-Q4</f>
        <v>95681.51999999999</v>
      </c>
      <c r="R6" s="215">
        <f t="shared" si="1"/>
        <v>98540.33</v>
      </c>
      <c r="S6" s="255">
        <f t="shared" si="1"/>
        <v>74291.69</v>
      </c>
      <c r="T6" s="270">
        <f t="shared" si="1"/>
        <v>48645.69</v>
      </c>
      <c r="U6" s="255">
        <f t="shared" si="1"/>
        <v>30531.22</v>
      </c>
      <c r="V6" s="216">
        <f t="shared" si="1"/>
        <v>24055.350000000002</v>
      </c>
      <c r="W6" s="255">
        <f t="shared" si="1"/>
        <v>20973.780000000002</v>
      </c>
      <c r="X6" s="217">
        <f t="shared" si="1"/>
        <v>18870.669999999998</v>
      </c>
      <c r="Z6" s="28" t="s">
        <v>79</v>
      </c>
      <c r="AA6" s="28">
        <v>329654.90448509326</v>
      </c>
      <c r="AB6" s="28">
        <v>341888.90133113688</v>
      </c>
      <c r="AC6" s="193">
        <v>355100.8239353589</v>
      </c>
      <c r="AD6" s="28">
        <v>320467.12375361013</v>
      </c>
      <c r="AE6" s="193">
        <v>284144.84367080405</v>
      </c>
      <c r="AF6" s="28">
        <v>262699.51210780768</v>
      </c>
      <c r="AG6" s="193">
        <v>256843.03156588771</v>
      </c>
      <c r="AH6" s="28">
        <v>253715.7000071989</v>
      </c>
      <c r="AI6" s="193">
        <v>253150.27439693085</v>
      </c>
    </row>
    <row r="7" spans="2:43" ht="17" customHeight="1" x14ac:dyDescent="0.15">
      <c r="B7" s="7"/>
      <c r="C7" s="8"/>
      <c r="D7" s="8"/>
      <c r="E7" s="8"/>
      <c r="F7" s="8"/>
      <c r="G7" s="8"/>
      <c r="H7" s="181"/>
      <c r="I7" s="8"/>
      <c r="J7" s="8"/>
      <c r="K7" s="8"/>
      <c r="L7" s="8"/>
      <c r="M7" s="10"/>
      <c r="O7" s="390"/>
      <c r="P7" s="218" t="s">
        <v>360</v>
      </c>
      <c r="Q7" s="219">
        <f t="shared" ref="Q7:X7" si="2">(E15+E16+E19)/Q6</f>
        <v>3.3060407067111816E-2</v>
      </c>
      <c r="R7" s="219">
        <f t="shared" si="2"/>
        <v>4.2033652617156865E-2</v>
      </c>
      <c r="S7" s="220">
        <f t="shared" si="2"/>
        <v>0.13677559360946023</v>
      </c>
      <c r="T7" s="271">
        <f t="shared" si="2"/>
        <v>0.27726505678098101</v>
      </c>
      <c r="U7" s="220">
        <f t="shared" si="2"/>
        <v>0.55769307613649233</v>
      </c>
      <c r="V7" s="220">
        <f t="shared" si="2"/>
        <v>0.83519799129923267</v>
      </c>
      <c r="W7" s="220">
        <f t="shared" si="2"/>
        <v>0.98187594224789232</v>
      </c>
      <c r="X7" s="221">
        <f t="shared" si="2"/>
        <v>1</v>
      </c>
      <c r="Z7" s="28" t="s">
        <v>80</v>
      </c>
      <c r="AA7" s="28">
        <v>91196.97348000003</v>
      </c>
      <c r="AB7" s="28">
        <v>97184.547929999942</v>
      </c>
      <c r="AC7" s="195">
        <v>100395.64424150011</v>
      </c>
      <c r="AD7" s="28">
        <v>79221.733924733941</v>
      </c>
      <c r="AE7" s="195">
        <v>59679.719069040744</v>
      </c>
      <c r="AF7" s="28">
        <v>48112.718781999487</v>
      </c>
      <c r="AG7" s="195">
        <v>43435.62475537281</v>
      </c>
      <c r="AH7" s="28">
        <v>40116.157070076813</v>
      </c>
      <c r="AI7" s="195">
        <v>37709.770361819195</v>
      </c>
      <c r="AK7" s="28"/>
      <c r="AM7" s="28"/>
      <c r="AO7" s="28"/>
      <c r="AQ7" s="28">
        <f>AI7-AI12</f>
        <v>18871.018915112683</v>
      </c>
    </row>
    <row r="8" spans="2:43" ht="17" customHeight="1" x14ac:dyDescent="0.2">
      <c r="B8" s="7"/>
      <c r="C8" s="8"/>
      <c r="D8" s="8"/>
      <c r="E8" s="64">
        <v>2015</v>
      </c>
      <c r="F8" s="11">
        <v>2020</v>
      </c>
      <c r="G8" s="11">
        <v>2025</v>
      </c>
      <c r="H8" s="402">
        <v>2030</v>
      </c>
      <c r="I8" s="11">
        <v>2035</v>
      </c>
      <c r="J8" s="11">
        <v>2040</v>
      </c>
      <c r="K8" s="11">
        <v>2045</v>
      </c>
      <c r="L8" s="11">
        <v>2050</v>
      </c>
      <c r="M8" s="10"/>
      <c r="O8" s="177" t="s">
        <v>358</v>
      </c>
      <c r="P8" s="222" t="s">
        <v>357</v>
      </c>
      <c r="Q8" s="223">
        <f t="shared" ref="Q8" si="3">Q4+Q6</f>
        <v>97184.65</v>
      </c>
      <c r="R8" s="223">
        <f t="shared" ref="R8:X8" si="4">R4+R6</f>
        <v>100395.64</v>
      </c>
      <c r="S8" s="256">
        <f t="shared" si="4"/>
        <v>79221.73</v>
      </c>
      <c r="T8" s="272">
        <f t="shared" si="4"/>
        <v>59679.72</v>
      </c>
      <c r="U8" s="256">
        <f t="shared" si="4"/>
        <v>48112.72</v>
      </c>
      <c r="V8" s="223">
        <f t="shared" si="4"/>
        <v>43435.62</v>
      </c>
      <c r="W8" s="256">
        <f t="shared" si="4"/>
        <v>40116.160000000003</v>
      </c>
      <c r="X8" s="224">
        <f t="shared" si="4"/>
        <v>37709.42</v>
      </c>
      <c r="Z8" s="28" t="s">
        <v>81</v>
      </c>
      <c r="AA8" s="28">
        <v>83253.203280704969</v>
      </c>
      <c r="AB8" s="28">
        <v>88408.480042799827</v>
      </c>
      <c r="AC8" s="193">
        <v>90189.351813096495</v>
      </c>
      <c r="AD8" s="28">
        <v>61262.078165145722</v>
      </c>
      <c r="AE8" s="193">
        <v>33431.27652341489</v>
      </c>
      <c r="AF8" s="28">
        <v>12708.966059499195</v>
      </c>
      <c r="AG8" s="193">
        <v>3614.9975193674486</v>
      </c>
      <c r="AH8" s="28">
        <v>248.86737000714174</v>
      </c>
      <c r="AI8" s="193">
        <v>3.2142734527587893E-12</v>
      </c>
    </row>
    <row r="9" spans="2:43" ht="17" customHeight="1" thickBot="1" x14ac:dyDescent="0.25">
      <c r="B9" s="16"/>
      <c r="C9" s="17"/>
      <c r="D9" s="17"/>
      <c r="E9" s="17"/>
      <c r="F9" s="17"/>
      <c r="G9" s="17"/>
      <c r="H9" s="183"/>
      <c r="I9" s="17"/>
      <c r="J9" s="39"/>
      <c r="K9" s="39"/>
      <c r="L9" s="39"/>
      <c r="M9" s="19"/>
      <c r="O9" s="178"/>
      <c r="P9" s="241" t="s">
        <v>360</v>
      </c>
      <c r="Q9" s="242">
        <f t="shared" ref="Q9" si="5">((Q4*Q23)+(Q6*Q7))/Q8</f>
        <v>3.6077155048958781E-2</v>
      </c>
      <c r="R9" s="242">
        <f t="shared" ref="R9:X9" si="6">((R4*R23)+(R6*R7))/R8</f>
        <v>4.6646416548389392E-2</v>
      </c>
      <c r="S9" s="257">
        <f t="shared" si="6"/>
        <v>0.15977553094748154</v>
      </c>
      <c r="T9" s="273">
        <f t="shared" si="6"/>
        <v>0.36061250955320179</v>
      </c>
      <c r="U9" s="257">
        <f t="shared" si="6"/>
        <v>0.6686858842723552</v>
      </c>
      <c r="V9" s="242">
        <f t="shared" si="6"/>
        <v>0.88235815114249461</v>
      </c>
      <c r="W9" s="257">
        <f t="shared" si="6"/>
        <v>0.98095944241401367</v>
      </c>
      <c r="X9" s="243">
        <f t="shared" si="6"/>
        <v>1</v>
      </c>
      <c r="Z9" s="28" t="s">
        <v>68</v>
      </c>
      <c r="AA9" s="28">
        <v>3788.984229999995</v>
      </c>
      <c r="AB9" s="28">
        <v>4109.7745244999924</v>
      </c>
      <c r="AC9" s="193">
        <v>4208.9764768068517</v>
      </c>
      <c r="AD9" s="28">
        <v>2868.3307774769964</v>
      </c>
      <c r="AE9" s="193">
        <v>1726.671163622822</v>
      </c>
      <c r="AF9" s="28">
        <v>795.20348681247583</v>
      </c>
      <c r="AG9" s="193">
        <v>349.36699560423273</v>
      </c>
      <c r="AH9" s="28">
        <v>131.25354933864185</v>
      </c>
      <c r="AI9" s="193">
        <v>0.34898107821589136</v>
      </c>
    </row>
    <row r="10" spans="2:43" ht="17" customHeight="1" x14ac:dyDescent="0.15">
      <c r="B10" s="7"/>
      <c r="C10" s="11" t="s">
        <v>78</v>
      </c>
      <c r="D10" s="20"/>
      <c r="E10" s="20">
        <v>376890.96</v>
      </c>
      <c r="F10" s="20">
        <v>389463.66</v>
      </c>
      <c r="G10" s="20">
        <v>354928.35</v>
      </c>
      <c r="H10" s="184">
        <v>318736.3</v>
      </c>
      <c r="I10" s="20">
        <v>296850.18</v>
      </c>
      <c r="J10" s="20">
        <v>290432.99</v>
      </c>
      <c r="K10" s="20">
        <v>286123.78999999998</v>
      </c>
      <c r="L10" s="20">
        <v>284284.36</v>
      </c>
      <c r="M10" s="10"/>
      <c r="O10" s="384" t="s">
        <v>88</v>
      </c>
      <c r="P10" s="225" t="s">
        <v>352</v>
      </c>
      <c r="Q10" s="210">
        <f t="shared" ref="Q10:X10" si="7">E23</f>
        <v>30591.43</v>
      </c>
      <c r="R10" s="210">
        <f t="shared" si="7"/>
        <v>33856.15</v>
      </c>
      <c r="S10" s="254">
        <f t="shared" si="7"/>
        <v>38010.22</v>
      </c>
      <c r="T10" s="269">
        <f t="shared" si="7"/>
        <v>43104.51</v>
      </c>
      <c r="U10" s="254">
        <f t="shared" si="7"/>
        <v>47169.09</v>
      </c>
      <c r="V10" s="211">
        <f t="shared" si="7"/>
        <v>50265.59</v>
      </c>
      <c r="W10" s="254">
        <f t="shared" si="7"/>
        <v>53484.93</v>
      </c>
      <c r="X10" s="212">
        <f t="shared" si="7"/>
        <v>56877.23</v>
      </c>
      <c r="Z10" s="174" t="s">
        <v>82</v>
      </c>
      <c r="AA10" s="28">
        <v>2753.5025800000003</v>
      </c>
      <c r="AB10" s="28">
        <v>3163.2686499999995</v>
      </c>
      <c r="AC10" s="193">
        <v>4123.9340467163329</v>
      </c>
      <c r="AD10" s="28">
        <v>9329.415365884619</v>
      </c>
      <c r="AE10" s="193">
        <v>10268.094745937666</v>
      </c>
      <c r="AF10" s="28">
        <v>10379.608123874239</v>
      </c>
      <c r="AG10" s="193">
        <v>10268.255505673877</v>
      </c>
      <c r="AH10" s="28">
        <v>9963.9762294064476</v>
      </c>
      <c r="AI10" s="193">
        <v>8413.0906199750025</v>
      </c>
    </row>
    <row r="11" spans="2:43" ht="17" customHeight="1" x14ac:dyDescent="0.15">
      <c r="B11" s="7"/>
      <c r="C11" s="11" t="s">
        <v>79</v>
      </c>
      <c r="D11" s="63"/>
      <c r="E11" s="20">
        <v>341889.01</v>
      </c>
      <c r="F11" s="20">
        <v>355100.82</v>
      </c>
      <c r="G11" s="20">
        <v>320467.12</v>
      </c>
      <c r="H11" s="184">
        <v>284144.88</v>
      </c>
      <c r="I11" s="20">
        <v>262699.51</v>
      </c>
      <c r="J11" s="20">
        <v>256843.01</v>
      </c>
      <c r="K11" s="20">
        <v>253713.6</v>
      </c>
      <c r="L11" s="20">
        <v>253149.93</v>
      </c>
      <c r="M11" s="10"/>
      <c r="O11" s="385"/>
      <c r="P11" s="226" t="s">
        <v>356</v>
      </c>
      <c r="Q11" s="227">
        <f>'Standard Report'!O47</f>
        <v>0.1658560412341151</v>
      </c>
      <c r="R11" s="227">
        <f>'Standard Report'!P47</f>
        <v>0.18013595760382489</v>
      </c>
      <c r="S11" s="228">
        <f>'Standard Report'!Q47</f>
        <v>0.27499176708578088</v>
      </c>
      <c r="T11" s="274">
        <f>'Standard Report'!R47</f>
        <v>0.35435029911509314</v>
      </c>
      <c r="U11" s="228">
        <f>'Standard Report'!S47</f>
        <v>0.39039258103334212</v>
      </c>
      <c r="V11" s="228">
        <f>'Standard Report'!T47</f>
        <v>0.40218722632119525</v>
      </c>
      <c r="W11" s="228">
        <f>'Standard Report'!U47</f>
        <v>0.41589963886947579</v>
      </c>
      <c r="X11" s="298">
        <f>'Standard Report'!V47</f>
        <v>0.42895481960091841</v>
      </c>
      <c r="Z11" s="28" t="s">
        <v>83</v>
      </c>
      <c r="AA11" s="28">
        <v>7.9295045785994169E-5</v>
      </c>
      <c r="AB11" s="28">
        <v>-0.10490729986359855</v>
      </c>
      <c r="AC11" s="193">
        <v>1.8102772300743657</v>
      </c>
      <c r="AD11" s="28">
        <v>4.9999874118617909</v>
      </c>
      <c r="AE11" s="193">
        <v>190.58647212097247</v>
      </c>
      <c r="AF11" s="28">
        <v>1517.2528645708762</v>
      </c>
      <c r="AG11" s="193">
        <v>3514.7405181711156</v>
      </c>
      <c r="AH11" s="28">
        <v>3865.8069830769023</v>
      </c>
      <c r="AI11" s="193">
        <v>3608.4974518389099</v>
      </c>
    </row>
    <row r="12" spans="2:43" ht="17" customHeight="1" x14ac:dyDescent="0.15">
      <c r="B12" s="7"/>
      <c r="C12" s="133" t="s">
        <v>80</v>
      </c>
      <c r="D12" s="134">
        <f>SUM(E13:E16)+E17+E19</f>
        <v>97184.650000000009</v>
      </c>
      <c r="E12" s="134">
        <v>97184.65</v>
      </c>
      <c r="F12" s="134">
        <v>100395.64</v>
      </c>
      <c r="G12" s="134">
        <v>79221.73</v>
      </c>
      <c r="H12" s="184">
        <v>59679.72</v>
      </c>
      <c r="I12" s="134">
        <v>48112.72</v>
      </c>
      <c r="J12" s="134">
        <v>43435.62</v>
      </c>
      <c r="K12" s="134">
        <v>40116.160000000003</v>
      </c>
      <c r="L12" s="134">
        <v>37709.42</v>
      </c>
      <c r="M12" s="10"/>
      <c r="O12" s="385"/>
      <c r="P12" s="229" t="s">
        <v>351</v>
      </c>
      <c r="Q12" s="215">
        <f t="shared" ref="Q12:X12" si="8">E22-Q10</f>
        <v>82970.239999999991</v>
      </c>
      <c r="R12" s="215">
        <f t="shared" si="8"/>
        <v>85661.34</v>
      </c>
      <c r="S12" s="255">
        <f t="shared" si="8"/>
        <v>75498.459999999992</v>
      </c>
      <c r="T12" s="270">
        <f t="shared" si="8"/>
        <v>64083.27</v>
      </c>
      <c r="U12" s="255">
        <f t="shared" si="8"/>
        <v>53675.22</v>
      </c>
      <c r="V12" s="216">
        <f t="shared" si="8"/>
        <v>48982.59</v>
      </c>
      <c r="W12" s="255">
        <f t="shared" si="8"/>
        <v>44778.299999999996</v>
      </c>
      <c r="X12" s="217">
        <f t="shared" si="8"/>
        <v>41694.959999999999</v>
      </c>
      <c r="Z12" s="28" t="s">
        <v>84</v>
      </c>
      <c r="AA12" s="28">
        <v>1401.2833099999993</v>
      </c>
      <c r="AB12" s="28">
        <v>1503.1296199999986</v>
      </c>
      <c r="AC12" s="195">
        <v>1855.3058588412819</v>
      </c>
      <c r="AD12" s="28">
        <v>4930.0385675973557</v>
      </c>
      <c r="AE12" s="195">
        <v>11034.034850590409</v>
      </c>
      <c r="AF12" s="28">
        <v>17581.495621671929</v>
      </c>
      <c r="AG12" s="195">
        <v>19380.272961133356</v>
      </c>
      <c r="AH12" s="28">
        <v>19142.381418228739</v>
      </c>
      <c r="AI12" s="195">
        <v>18838.751446706512</v>
      </c>
    </row>
    <row r="13" spans="2:43" ht="17" customHeight="1" x14ac:dyDescent="0.15">
      <c r="B13" s="7"/>
      <c r="C13" s="8" t="s">
        <v>81</v>
      </c>
      <c r="D13" s="66"/>
      <c r="E13" s="66">
        <v>88408.48</v>
      </c>
      <c r="F13" s="66">
        <v>90189.35</v>
      </c>
      <c r="G13" s="66">
        <v>61262.080000000002</v>
      </c>
      <c r="H13" s="185">
        <v>33431.279999999999</v>
      </c>
      <c r="I13" s="66">
        <v>12708.97</v>
      </c>
      <c r="J13" s="66">
        <v>3615</v>
      </c>
      <c r="K13" s="66">
        <v>248.87</v>
      </c>
      <c r="L13" s="66">
        <v>0</v>
      </c>
      <c r="M13" s="10"/>
      <c r="O13" s="386"/>
      <c r="P13" s="218" t="s">
        <v>360</v>
      </c>
      <c r="Q13" s="219">
        <f t="shared" ref="Q13:X13" si="9">(E30+E31+E32+E33+E26)/Q12</f>
        <v>9.6781809959812115E-2</v>
      </c>
      <c r="R13" s="219">
        <f t="shared" si="9"/>
        <v>0.12484826877562269</v>
      </c>
      <c r="S13" s="220">
        <f t="shared" si="9"/>
        <v>0.23056072931818744</v>
      </c>
      <c r="T13" s="271">
        <f t="shared" si="9"/>
        <v>0.40713481069240071</v>
      </c>
      <c r="U13" s="220">
        <f t="shared" si="9"/>
        <v>0.59876326543235403</v>
      </c>
      <c r="V13" s="220">
        <f t="shared" si="9"/>
        <v>0.74687598185396076</v>
      </c>
      <c r="W13" s="220">
        <f t="shared" si="9"/>
        <v>0.90143886659386363</v>
      </c>
      <c r="X13" s="221">
        <f t="shared" si="9"/>
        <v>0.99999976016285896</v>
      </c>
      <c r="Z13" s="28" t="s">
        <v>85</v>
      </c>
      <c r="AA13" s="28">
        <v>277.6130817074972</v>
      </c>
      <c r="AB13" s="28">
        <v>344.25106246301141</v>
      </c>
      <c r="AC13" s="193">
        <v>544.03748352541106</v>
      </c>
      <c r="AD13" s="28">
        <v>2485.1052514289245</v>
      </c>
      <c r="AE13" s="193">
        <v>8109.208051182929</v>
      </c>
      <c r="AF13" s="28">
        <v>15153.189643366604</v>
      </c>
      <c r="AG13" s="193">
        <v>18234.155428009639</v>
      </c>
      <c r="AH13" s="28">
        <v>18756.090626255278</v>
      </c>
      <c r="AI13" s="193">
        <v>18838.747762481067</v>
      </c>
      <c r="AK13" s="204">
        <f>AC13/AC12</f>
        <v>0.29323331295099009</v>
      </c>
      <c r="AM13" s="204">
        <f>AE13/AE12</f>
        <v>0.73492681154156603</v>
      </c>
      <c r="AO13" s="204">
        <f>AG13/AG12</f>
        <v>0.94086164134931294</v>
      </c>
      <c r="AQ13" s="204">
        <f>AI13/AI12</f>
        <v>0.99999980443367198</v>
      </c>
    </row>
    <row r="14" spans="2:43" ht="17" customHeight="1" x14ac:dyDescent="0.2">
      <c r="B14" s="7"/>
      <c r="C14" s="37" t="s">
        <v>68</v>
      </c>
      <c r="D14" s="66"/>
      <c r="E14" s="66">
        <v>4109.7700000000004</v>
      </c>
      <c r="F14" s="66">
        <v>4208.9799999999996</v>
      </c>
      <c r="G14" s="66">
        <v>2868.33</v>
      </c>
      <c r="H14" s="185">
        <v>1726.67</v>
      </c>
      <c r="I14" s="66">
        <v>795.2</v>
      </c>
      <c r="J14" s="66">
        <v>349.37</v>
      </c>
      <c r="K14" s="66">
        <v>131.25</v>
      </c>
      <c r="L14" s="66">
        <v>0</v>
      </c>
      <c r="M14" s="10"/>
      <c r="O14" s="177" t="s">
        <v>363</v>
      </c>
      <c r="P14" s="222" t="s">
        <v>357</v>
      </c>
      <c r="Q14" s="223">
        <f t="shared" ref="Q14" si="10">Q10+Q12</f>
        <v>113561.66999999998</v>
      </c>
      <c r="R14" s="223">
        <f t="shared" ref="R14:X14" si="11">R10+R12</f>
        <v>119517.48999999999</v>
      </c>
      <c r="S14" s="256">
        <f t="shared" si="11"/>
        <v>113508.68</v>
      </c>
      <c r="T14" s="272">
        <f t="shared" si="11"/>
        <v>107187.78</v>
      </c>
      <c r="U14" s="256">
        <f t="shared" si="11"/>
        <v>100844.31</v>
      </c>
      <c r="V14" s="223">
        <f t="shared" si="11"/>
        <v>99248.18</v>
      </c>
      <c r="W14" s="256">
        <f t="shared" si="11"/>
        <v>98263.23</v>
      </c>
      <c r="X14" s="224">
        <f t="shared" si="11"/>
        <v>98572.19</v>
      </c>
      <c r="Z14" s="28" t="s">
        <v>86</v>
      </c>
      <c r="AA14" s="28">
        <v>0</v>
      </c>
      <c r="AB14" s="28">
        <v>0</v>
      </c>
      <c r="AC14" s="193">
        <v>16.265768809072103</v>
      </c>
      <c r="AD14" s="28">
        <v>826.8710612173802</v>
      </c>
      <c r="AE14" s="193">
        <v>3029.0553133539834</v>
      </c>
      <c r="AF14" s="28">
        <v>5130.1926255707695</v>
      </c>
      <c r="AG14" s="193">
        <v>6307.9912554227676</v>
      </c>
      <c r="AH14" s="28">
        <v>6763.8715200189336</v>
      </c>
      <c r="AI14" s="193">
        <v>6849.0818622205525</v>
      </c>
    </row>
    <row r="15" spans="2:43" ht="17" customHeight="1" thickBot="1" x14ac:dyDescent="0.25">
      <c r="B15" s="7"/>
      <c r="C15" s="37" t="s">
        <v>138</v>
      </c>
      <c r="D15" s="66"/>
      <c r="E15" s="66">
        <v>3163.27</v>
      </c>
      <c r="F15" s="66">
        <v>4123.93</v>
      </c>
      <c r="G15" s="66">
        <v>9329.42</v>
      </c>
      <c r="H15" s="185">
        <v>10054.75</v>
      </c>
      <c r="I15" s="66">
        <v>9781.5300000000007</v>
      </c>
      <c r="J15" s="66">
        <v>9232.15</v>
      </c>
      <c r="K15" s="66">
        <v>8201.0300000000007</v>
      </c>
      <c r="L15" s="66">
        <v>5693.11</v>
      </c>
      <c r="M15" s="10"/>
      <c r="O15" s="208"/>
      <c r="P15" s="244" t="s">
        <v>360</v>
      </c>
      <c r="Q15" s="245">
        <f t="shared" ref="Q15" si="12">((Q10*Q23)+(Q12*Q13))/Q14</f>
        <v>0.13215862341247187</v>
      </c>
      <c r="R15" s="245">
        <f t="shared" ref="R15:X15" si="13">((R10*R23)+(R12*R13))/R14</f>
        <v>0.17209660997326812</v>
      </c>
      <c r="S15" s="258">
        <f t="shared" si="13"/>
        <v>0.32291854650989499</v>
      </c>
      <c r="T15" s="275">
        <f t="shared" si="13"/>
        <v>0.53619418264700025</v>
      </c>
      <c r="U15" s="258">
        <f t="shared" si="13"/>
        <v>0.72162385667500517</v>
      </c>
      <c r="V15" s="245">
        <f t="shared" si="13"/>
        <v>0.84513940003252253</v>
      </c>
      <c r="W15" s="258">
        <f t="shared" si="13"/>
        <v>0.9441755417128127</v>
      </c>
      <c r="X15" s="246">
        <f t="shared" si="13"/>
        <v>0.99999989855150817</v>
      </c>
      <c r="Z15" s="28" t="s">
        <v>87</v>
      </c>
      <c r="AA15" s="153">
        <v>3.3237021200788891E-2</v>
      </c>
      <c r="AB15" s="153">
        <v>3.6090251792800093E-2</v>
      </c>
      <c r="AC15" s="196">
        <v>4.6675805625677129E-2</v>
      </c>
      <c r="AD15" s="153">
        <v>0.15963285628105187</v>
      </c>
      <c r="AE15" s="196">
        <v>0.36188080171106424</v>
      </c>
      <c r="AF15" s="153">
        <v>0.66885106624700141</v>
      </c>
      <c r="AG15" s="196">
        <v>0.88234353536118382</v>
      </c>
      <c r="AH15" s="153">
        <v>0.98089518619691185</v>
      </c>
      <c r="AI15" s="196">
        <v>0.9999906479063575</v>
      </c>
    </row>
    <row r="16" spans="2:43" ht="17" customHeight="1" x14ac:dyDescent="0.15">
      <c r="B16" s="7"/>
      <c r="C16" s="8" t="s">
        <v>83</v>
      </c>
      <c r="D16" s="66"/>
      <c r="E16" s="66">
        <v>0</v>
      </c>
      <c r="F16" s="66">
        <v>1.81</v>
      </c>
      <c r="G16" s="66">
        <v>5</v>
      </c>
      <c r="H16" s="185">
        <v>403.94</v>
      </c>
      <c r="I16" s="66">
        <v>2115.33</v>
      </c>
      <c r="J16" s="66">
        <v>4550.84</v>
      </c>
      <c r="K16" s="66">
        <v>5628.75</v>
      </c>
      <c r="L16" s="66">
        <v>6328.48</v>
      </c>
      <c r="M16" s="10"/>
      <c r="O16" s="387" t="s">
        <v>365</v>
      </c>
      <c r="P16" s="225" t="s">
        <v>352</v>
      </c>
      <c r="Q16" s="210">
        <f t="shared" ref="Q16:X16" si="14">E37</f>
        <v>40639.83</v>
      </c>
      <c r="R16" s="210">
        <f t="shared" si="14"/>
        <v>45182.91</v>
      </c>
      <c r="S16" s="254">
        <f t="shared" si="14"/>
        <v>49102.23</v>
      </c>
      <c r="T16" s="269">
        <f t="shared" si="14"/>
        <v>52520.2</v>
      </c>
      <c r="U16" s="254">
        <f t="shared" si="14"/>
        <v>57000.480000000003</v>
      </c>
      <c r="V16" s="211">
        <f t="shared" si="14"/>
        <v>62761.62</v>
      </c>
      <c r="W16" s="254">
        <f t="shared" si="14"/>
        <v>68732.78</v>
      </c>
      <c r="X16" s="212">
        <f t="shared" si="14"/>
        <v>74438.47</v>
      </c>
      <c r="Z16" s="28"/>
      <c r="AA16" s="28">
        <v>8009.2709332334443</v>
      </c>
      <c r="AB16" s="28">
        <v>8497.6194054569769</v>
      </c>
      <c r="AC16" s="193">
        <v>9404.4863202326924</v>
      </c>
      <c r="AD16" s="28">
        <v>10558.393782465319</v>
      </c>
      <c r="AE16" s="193">
        <v>11973.475633773114</v>
      </c>
      <c r="AF16" s="28">
        <v>13102.525996127302</v>
      </c>
      <c r="AG16" s="193">
        <v>13962.66422530308</v>
      </c>
      <c r="AH16" s="28">
        <v>14856.923554263542</v>
      </c>
      <c r="AI16" s="193">
        <v>15799.228924287387</v>
      </c>
    </row>
    <row r="17" spans="2:43" ht="17" customHeight="1" x14ac:dyDescent="0.15">
      <c r="B17" s="7"/>
      <c r="C17" s="8" t="s">
        <v>84</v>
      </c>
      <c r="D17" s="66"/>
      <c r="E17" s="66">
        <v>1503.13</v>
      </c>
      <c r="F17" s="66">
        <v>1855.31</v>
      </c>
      <c r="G17" s="66">
        <v>4930.04</v>
      </c>
      <c r="H17" s="185">
        <v>11034.03</v>
      </c>
      <c r="I17" s="66">
        <v>17581.5</v>
      </c>
      <c r="J17" s="66">
        <v>19380.27</v>
      </c>
      <c r="K17" s="66">
        <v>19142.38</v>
      </c>
      <c r="L17" s="66">
        <v>18838.75</v>
      </c>
      <c r="M17" s="10"/>
      <c r="N17" s="93"/>
      <c r="O17" s="388"/>
      <c r="P17" s="226" t="s">
        <v>356</v>
      </c>
      <c r="Q17" s="227">
        <f>'Standard Report'!O46</f>
        <v>0.11670438053783269</v>
      </c>
      <c r="R17" s="227">
        <f>'Standard Report'!P46</f>
        <v>0.11849187803393342</v>
      </c>
      <c r="S17" s="228">
        <f>'Standard Report'!Q46</f>
        <v>0.18184495890809216</v>
      </c>
      <c r="T17" s="274">
        <f>'Standard Report'!R46</f>
        <v>0.23368729267243402</v>
      </c>
      <c r="U17" s="228">
        <f>'Standard Report'!S46</f>
        <v>0.26721681849999274</v>
      </c>
      <c r="V17" s="228">
        <f>'Standard Report'!T46</f>
        <v>0.28352664050801601</v>
      </c>
      <c r="W17" s="228">
        <f>'Standard Report'!U46</f>
        <v>0.2953773798282508</v>
      </c>
      <c r="X17" s="298">
        <f>'Standard Report'!V46</f>
        <v>0.31055235506029538</v>
      </c>
      <c r="Z17" s="28" t="s">
        <v>88</v>
      </c>
      <c r="AA17" s="28">
        <v>112070.72723512261</v>
      </c>
      <c r="AB17" s="28">
        <v>113561.67389992227</v>
      </c>
      <c r="AC17" s="206">
        <v>119517.49470786868</v>
      </c>
      <c r="AD17" s="28">
        <v>113508.67781320258</v>
      </c>
      <c r="AE17" s="193">
        <v>107187.78444468137</v>
      </c>
      <c r="AF17" s="28">
        <v>100844.3112103966</v>
      </c>
      <c r="AG17" s="193">
        <v>99248.19998023707</v>
      </c>
      <c r="AH17" s="28">
        <v>98265.327947335565</v>
      </c>
      <c r="AI17" s="193">
        <v>98572.182703515995</v>
      </c>
    </row>
    <row r="18" spans="2:43" s="33" customFormat="1" ht="17" customHeight="1" x14ac:dyDescent="0.15">
      <c r="B18" s="29"/>
      <c r="C18" s="38" t="s">
        <v>85</v>
      </c>
      <c r="D18" s="30"/>
      <c r="E18" s="30">
        <v>342.88</v>
      </c>
      <c r="F18" s="30">
        <v>541.05999999999995</v>
      </c>
      <c r="G18" s="30">
        <v>2493.6799999999998</v>
      </c>
      <c r="H18" s="186">
        <v>8011.37</v>
      </c>
      <c r="I18" s="30">
        <v>15104.17</v>
      </c>
      <c r="J18" s="30">
        <v>18197.45</v>
      </c>
      <c r="K18" s="30">
        <v>18741.63</v>
      </c>
      <c r="L18" s="30">
        <v>18838.740000000002</v>
      </c>
      <c r="M18" s="32"/>
      <c r="N18" s="93">
        <f>L12-L17</f>
        <v>18870.669999999998</v>
      </c>
      <c r="O18" s="388"/>
      <c r="P18" s="229" t="s">
        <v>351</v>
      </c>
      <c r="Q18" s="215">
        <f t="shared" ref="Q18:X18" si="15">E36-Q16</f>
        <v>90502.849999999991</v>
      </c>
      <c r="R18" s="215">
        <f t="shared" si="15"/>
        <v>90004.76999999999</v>
      </c>
      <c r="S18" s="255">
        <f t="shared" si="15"/>
        <v>78634.48000000001</v>
      </c>
      <c r="T18" s="270">
        <f t="shared" si="15"/>
        <v>64757.17</v>
      </c>
      <c r="U18" s="255">
        <f t="shared" si="15"/>
        <v>56741.999999999993</v>
      </c>
      <c r="V18" s="216">
        <f t="shared" si="15"/>
        <v>51397.590000000004</v>
      </c>
      <c r="W18" s="255">
        <f t="shared" si="15"/>
        <v>46601.430000000008</v>
      </c>
      <c r="X18" s="217">
        <f t="shared" si="15"/>
        <v>42429.850000000006</v>
      </c>
      <c r="Y18" s="49"/>
      <c r="Z18" s="190" t="s">
        <v>84</v>
      </c>
      <c r="AA18" s="190">
        <v>28833.376166974933</v>
      </c>
      <c r="AB18" s="190">
        <v>30591.430716205177</v>
      </c>
      <c r="AC18" s="205">
        <v>33856.15170080994</v>
      </c>
      <c r="AD18" s="190">
        <v>38010.21868116127</v>
      </c>
      <c r="AE18" s="197">
        <v>43104.51348850959</v>
      </c>
      <c r="AF18" s="190">
        <v>47169.094906792947</v>
      </c>
      <c r="AG18" s="197">
        <v>50265.592618527684</v>
      </c>
      <c r="AH18" s="190">
        <v>53484.926292926692</v>
      </c>
      <c r="AI18" s="197">
        <v>56877.225719996917</v>
      </c>
    </row>
    <row r="19" spans="2:43" ht="17" customHeight="1" x14ac:dyDescent="0.15">
      <c r="B19" s="7"/>
      <c r="C19" s="8" t="s">
        <v>86</v>
      </c>
      <c r="D19" s="66"/>
      <c r="E19" s="66">
        <v>0</v>
      </c>
      <c r="F19" s="66">
        <v>16.27</v>
      </c>
      <c r="G19" s="66">
        <v>826.87</v>
      </c>
      <c r="H19" s="185">
        <v>3029.06</v>
      </c>
      <c r="I19" s="66">
        <v>5130.1899999999996</v>
      </c>
      <c r="J19" s="66">
        <v>6307.99</v>
      </c>
      <c r="K19" s="66">
        <v>6763.87</v>
      </c>
      <c r="L19" s="66">
        <v>6849.08</v>
      </c>
      <c r="M19" s="10"/>
      <c r="N19" s="93">
        <f>L19+L16+L15</f>
        <v>18870.669999999998</v>
      </c>
      <c r="O19" s="388"/>
      <c r="P19" s="218" t="s">
        <v>360</v>
      </c>
      <c r="Q19" s="219">
        <f t="shared" ref="Q19:X19" si="16">(E40+E44+E45+E46+E47)/Q18</f>
        <v>0.38278231017034275</v>
      </c>
      <c r="R19" s="219">
        <f t="shared" si="16"/>
        <v>0.39763414761239885</v>
      </c>
      <c r="S19" s="220">
        <f t="shared" si="16"/>
        <v>0.50826647546979387</v>
      </c>
      <c r="T19" s="271">
        <f t="shared" si="16"/>
        <v>0.65465214122235416</v>
      </c>
      <c r="U19" s="220">
        <f t="shared" si="16"/>
        <v>0.76583853230411347</v>
      </c>
      <c r="V19" s="220">
        <f t="shared" si="16"/>
        <v>0.87986051486071615</v>
      </c>
      <c r="W19" s="220">
        <f t="shared" si="16"/>
        <v>0.96234772194758811</v>
      </c>
      <c r="X19" s="221">
        <f t="shared" si="16"/>
        <v>0.99999976431686632</v>
      </c>
      <c r="Z19" s="28" t="s">
        <v>85</v>
      </c>
      <c r="AA19" s="28">
        <v>6140.9936160547068</v>
      </c>
      <c r="AB19" s="28">
        <v>7194.5819183730864</v>
      </c>
      <c r="AC19" s="193">
        <v>10127.342921026349</v>
      </c>
      <c r="AD19" s="28">
        <v>18907.596134435695</v>
      </c>
      <c r="AE19" s="193">
        <v>30574.340351073704</v>
      </c>
      <c r="AF19" s="28">
        <v>39888.952826897061</v>
      </c>
      <c r="AG19" s="193">
        <v>46748.386570461793</v>
      </c>
      <c r="AH19" s="28">
        <v>52206.271938918486</v>
      </c>
      <c r="AI19" s="193">
        <v>56877.253648720893</v>
      </c>
      <c r="AK19" s="204">
        <f>AC19/AC18</f>
        <v>0.29912858999813829</v>
      </c>
      <c r="AM19" s="204">
        <f>AE19/AE18</f>
        <v>0.70930716708411368</v>
      </c>
      <c r="AO19" s="204">
        <f>AG19/AG18</f>
        <v>0.93002756229776418</v>
      </c>
      <c r="AQ19" s="204">
        <f>AI19/AI18</f>
        <v>1.0000004910352716</v>
      </c>
    </row>
    <row r="20" spans="2:43" ht="17" customHeight="1" x14ac:dyDescent="0.2">
      <c r="B20" s="7"/>
      <c r="C20" s="11" t="s">
        <v>87</v>
      </c>
      <c r="D20" s="20"/>
      <c r="E20" s="47">
        <v>3.5999999999999997E-2</v>
      </c>
      <c r="F20" s="47">
        <v>4.7E-2</v>
      </c>
      <c r="G20" s="47">
        <v>0.155</v>
      </c>
      <c r="H20" s="187">
        <v>0.34399999999999997</v>
      </c>
      <c r="I20" s="47">
        <v>0.64700000000000002</v>
      </c>
      <c r="J20" s="47">
        <v>0.86599999999999999</v>
      </c>
      <c r="K20" s="47">
        <v>0.97399999999999998</v>
      </c>
      <c r="L20" s="47">
        <v>1</v>
      </c>
      <c r="M20" s="70"/>
      <c r="O20" s="177" t="s">
        <v>366</v>
      </c>
      <c r="P20" s="222" t="s">
        <v>357</v>
      </c>
      <c r="Q20" s="223">
        <f t="shared" ref="Q20" si="17">Q16+Q18</f>
        <v>131142.68</v>
      </c>
      <c r="R20" s="223">
        <f t="shared" ref="R20:X20" si="18">R16+R18</f>
        <v>135187.68</v>
      </c>
      <c r="S20" s="256">
        <f t="shared" si="18"/>
        <v>127736.71000000002</v>
      </c>
      <c r="T20" s="272">
        <f t="shared" si="18"/>
        <v>117277.37</v>
      </c>
      <c r="U20" s="256">
        <f t="shared" si="18"/>
        <v>113742.48</v>
      </c>
      <c r="V20" s="223">
        <f t="shared" si="18"/>
        <v>114159.21</v>
      </c>
      <c r="W20" s="256">
        <f t="shared" si="18"/>
        <v>115334.21</v>
      </c>
      <c r="X20" s="224">
        <f t="shared" si="18"/>
        <v>116868.32</v>
      </c>
      <c r="Z20" s="28" t="s">
        <v>89</v>
      </c>
      <c r="AA20" s="28">
        <v>5513.7258171560206</v>
      </c>
      <c r="AB20" s="28">
        <v>5196.6255398925878</v>
      </c>
      <c r="AC20" s="193">
        <v>5465.8837956819498</v>
      </c>
      <c r="AD20" s="28">
        <v>5877.890344355731</v>
      </c>
      <c r="AE20" s="193">
        <v>6005.9435073600516</v>
      </c>
      <c r="AF20" s="28">
        <v>5885.868347345533</v>
      </c>
      <c r="AG20" s="193">
        <v>5730.4731149560048</v>
      </c>
      <c r="AH20" s="28">
        <v>5375.7982557975101</v>
      </c>
      <c r="AI20" s="193">
        <v>5456.6757889969977</v>
      </c>
    </row>
    <row r="21" spans="2:43" ht="17" customHeight="1" thickBot="1" x14ac:dyDescent="0.25">
      <c r="B21" s="7"/>
      <c r="C21" s="11"/>
      <c r="D21" s="20"/>
      <c r="E21" s="20"/>
      <c r="F21" s="20"/>
      <c r="G21" s="20"/>
      <c r="H21" s="184"/>
      <c r="I21" s="20"/>
      <c r="J21" s="20"/>
      <c r="K21" s="20"/>
      <c r="L21" s="20"/>
      <c r="M21" s="70"/>
      <c r="O21" s="208"/>
      <c r="P21" s="244" t="s">
        <v>360</v>
      </c>
      <c r="Q21" s="245">
        <f t="shared" ref="Q21" si="19">((Q16*Q23)+(Q18*Q19))/Q20</f>
        <v>0.33485019871032939</v>
      </c>
      <c r="R21" s="245">
        <f t="shared" ref="R21:X21" si="20">((R16*R23)+(R18*R19))/R20</f>
        <v>0.36220916729142383</v>
      </c>
      <c r="S21" s="258">
        <f t="shared" si="20"/>
        <v>0.5075358775847808</v>
      </c>
      <c r="T21" s="275">
        <f t="shared" si="20"/>
        <v>0.68752905298934541</v>
      </c>
      <c r="U21" s="258">
        <f t="shared" si="20"/>
        <v>0.81374331453106152</v>
      </c>
      <c r="V21" s="245">
        <f t="shared" si="20"/>
        <v>0.91341544599415936</v>
      </c>
      <c r="W21" s="258">
        <f t="shared" si="20"/>
        <v>0.97284083540654931</v>
      </c>
      <c r="X21" s="246">
        <f t="shared" si="20"/>
        <v>0.99999991443361202</v>
      </c>
      <c r="Z21" s="28" t="s">
        <v>90</v>
      </c>
      <c r="AA21" s="28">
        <v>196.9827276271659</v>
      </c>
      <c r="AB21" s="28">
        <v>224.79938134813256</v>
      </c>
      <c r="AC21" s="193">
        <v>734.05726787130232</v>
      </c>
      <c r="AD21" s="28">
        <v>1913.8628903435999</v>
      </c>
      <c r="AE21" s="193">
        <v>3011.1820787046918</v>
      </c>
      <c r="AF21" s="28">
        <v>3982.5037119267067</v>
      </c>
      <c r="AG21" s="193">
        <v>4590.4661133153186</v>
      </c>
      <c r="AH21" s="28">
        <v>4952.06168893825</v>
      </c>
      <c r="AI21" s="193">
        <v>5456.6682658321579</v>
      </c>
    </row>
    <row r="22" spans="2:43" ht="17" customHeight="1" x14ac:dyDescent="0.15">
      <c r="B22" s="7"/>
      <c r="C22" s="133" t="s">
        <v>88</v>
      </c>
      <c r="D22" s="134">
        <f>SUM(E27:E33)+E25+E23</f>
        <v>113561.67000000001</v>
      </c>
      <c r="E22" s="134">
        <v>113561.67</v>
      </c>
      <c r="F22" s="134">
        <v>119517.49</v>
      </c>
      <c r="G22" s="134">
        <v>113508.68</v>
      </c>
      <c r="H22" s="184">
        <v>107187.78</v>
      </c>
      <c r="I22" s="134">
        <v>100844.31</v>
      </c>
      <c r="J22" s="134">
        <v>99248.18</v>
      </c>
      <c r="K22" s="134">
        <v>98263.23</v>
      </c>
      <c r="L22" s="134">
        <v>98572.19</v>
      </c>
      <c r="M22" s="10"/>
      <c r="O22" s="338" t="s">
        <v>231</v>
      </c>
      <c r="P22" s="230" t="s">
        <v>355</v>
      </c>
      <c r="Q22" s="231">
        <f t="shared" ref="Q22" si="21">Q4+Q10+Q16</f>
        <v>72734.39</v>
      </c>
      <c r="R22" s="231">
        <f t="shared" ref="R22:X22" si="22">R4+R10+R16</f>
        <v>80894.37</v>
      </c>
      <c r="S22" s="259">
        <f t="shared" si="22"/>
        <v>92042.49</v>
      </c>
      <c r="T22" s="276">
        <f t="shared" si="22"/>
        <v>106658.73999999999</v>
      </c>
      <c r="U22" s="259">
        <f t="shared" si="22"/>
        <v>121751.07</v>
      </c>
      <c r="V22" s="232">
        <f t="shared" si="22"/>
        <v>132407.48000000001</v>
      </c>
      <c r="W22" s="259">
        <f t="shared" si="22"/>
        <v>141360.09</v>
      </c>
      <c r="X22" s="233">
        <f t="shared" si="22"/>
        <v>150154.45000000001</v>
      </c>
      <c r="Z22" s="28" t="s">
        <v>91</v>
      </c>
      <c r="AA22" s="28">
        <v>30517.05311671763</v>
      </c>
      <c r="AB22" s="28">
        <v>29901.993479400022</v>
      </c>
      <c r="AC22" s="193">
        <v>27428.764445441662</v>
      </c>
      <c r="AD22" s="28">
        <v>16819.164654731765</v>
      </c>
      <c r="AE22" s="193">
        <v>6534.5244586540985</v>
      </c>
      <c r="AF22" s="28">
        <v>391.16622011678015</v>
      </c>
      <c r="AG22" s="193">
        <v>1.9267097947165957E-2</v>
      </c>
      <c r="AH22" s="28">
        <v>2.093634046618181E-2</v>
      </c>
      <c r="AI22" s="193">
        <v>-2.5543572024887807E-3</v>
      </c>
    </row>
    <row r="23" spans="2:43" ht="16" x14ac:dyDescent="0.15">
      <c r="B23" s="7"/>
      <c r="C23" s="8" t="s">
        <v>84</v>
      </c>
      <c r="D23" s="66"/>
      <c r="E23" s="66">
        <v>30591.43</v>
      </c>
      <c r="F23" s="66">
        <v>33856.15</v>
      </c>
      <c r="G23" s="66">
        <v>38010.22</v>
      </c>
      <c r="H23" s="185">
        <v>43104.51</v>
      </c>
      <c r="I23" s="66">
        <v>47169.09</v>
      </c>
      <c r="J23" s="66">
        <v>50265.59</v>
      </c>
      <c r="K23" s="66">
        <v>53484.93</v>
      </c>
      <c r="L23" s="66">
        <v>56877.23</v>
      </c>
      <c r="M23" s="10"/>
      <c r="N23" s="49"/>
      <c r="O23" s="339"/>
      <c r="P23" s="284" t="s">
        <v>360</v>
      </c>
      <c r="Q23" s="285">
        <f t="shared" ref="Q23:X23" si="23">E60</f>
        <v>0.22810780599734637</v>
      </c>
      <c r="R23" s="285">
        <f t="shared" si="23"/>
        <v>0.29164228246607993</v>
      </c>
      <c r="S23" s="286">
        <f t="shared" si="23"/>
        <v>0.50636586586072874</v>
      </c>
      <c r="T23" s="287">
        <f t="shared" si="23"/>
        <v>0.72806613708974954</v>
      </c>
      <c r="U23" s="286">
        <f t="shared" si="23"/>
        <v>0.86143086300646887</v>
      </c>
      <c r="V23" s="286">
        <f t="shared" si="23"/>
        <v>0.94089470151488919</v>
      </c>
      <c r="W23" s="286">
        <f t="shared" si="23"/>
        <v>0.97995525871868416</v>
      </c>
      <c r="X23" s="288">
        <f t="shared" si="23"/>
        <v>1</v>
      </c>
      <c r="Z23" s="28" t="s">
        <v>81</v>
      </c>
      <c r="AA23" s="28">
        <v>12597.236498149385</v>
      </c>
      <c r="AB23" s="28">
        <v>12898.051482552037</v>
      </c>
      <c r="AC23" s="193">
        <v>12423.536118452799</v>
      </c>
      <c r="AD23" s="28">
        <v>7715.0786889787196</v>
      </c>
      <c r="AE23" s="193">
        <v>3353.2733272123041</v>
      </c>
      <c r="AF23" s="28">
        <v>931.9120492379227</v>
      </c>
      <c r="AG23" s="193">
        <v>153.18877589856837</v>
      </c>
      <c r="AH23" s="28">
        <v>18.012018940953602</v>
      </c>
      <c r="AI23" s="193">
        <v>0</v>
      </c>
    </row>
    <row r="24" spans="2:43" s="33" customFormat="1" x14ac:dyDescent="0.15">
      <c r="B24" s="29"/>
      <c r="C24" s="38" t="s">
        <v>85</v>
      </c>
      <c r="D24" s="30"/>
      <c r="E24" s="30">
        <v>6978.14</v>
      </c>
      <c r="F24" s="30">
        <v>9873.49</v>
      </c>
      <c r="G24" s="30">
        <v>19226.05</v>
      </c>
      <c r="H24" s="186">
        <v>31296.44</v>
      </c>
      <c r="I24" s="30">
        <v>40522.730000000003</v>
      </c>
      <c r="J24" s="30">
        <v>47197.78</v>
      </c>
      <c r="K24" s="30">
        <v>52365.19</v>
      </c>
      <c r="L24" s="30">
        <v>56877.19</v>
      </c>
      <c r="M24" s="32"/>
      <c r="N24" s="49"/>
      <c r="O24" s="339"/>
      <c r="P24" s="234" t="s">
        <v>353</v>
      </c>
      <c r="Q24" s="235">
        <f t="shared" ref="Q24" si="24">Q6+Q12+Q18</f>
        <v>269154.61</v>
      </c>
      <c r="R24" s="235">
        <f t="shared" ref="R24:X24" si="25">R6+R12+R18</f>
        <v>274206.43999999994</v>
      </c>
      <c r="S24" s="260">
        <f t="shared" si="25"/>
        <v>228424.63</v>
      </c>
      <c r="T24" s="277">
        <f t="shared" si="25"/>
        <v>177486.13</v>
      </c>
      <c r="U24" s="260">
        <f t="shared" si="25"/>
        <v>140948.44</v>
      </c>
      <c r="V24" s="236">
        <f t="shared" si="25"/>
        <v>124435.53</v>
      </c>
      <c r="W24" s="260">
        <f t="shared" si="25"/>
        <v>112353.51000000001</v>
      </c>
      <c r="X24" s="237">
        <f t="shared" si="25"/>
        <v>102995.48000000001</v>
      </c>
      <c r="Y24" s="49"/>
      <c r="Z24" s="190" t="s">
        <v>19</v>
      </c>
      <c r="AA24" s="190">
        <v>27031.36609803218</v>
      </c>
      <c r="AB24" s="190">
        <v>27201.367906410454</v>
      </c>
      <c r="AC24" s="197">
        <v>30331.274762363963</v>
      </c>
      <c r="AD24" s="190">
        <v>29540.38419210236</v>
      </c>
      <c r="AE24" s="197">
        <v>25153.938838059017</v>
      </c>
      <c r="AF24" s="190">
        <v>18297.67788233576</v>
      </c>
      <c r="AG24" s="197">
        <v>11069.032186987082</v>
      </c>
      <c r="AH24" s="190">
        <v>3981.1113174603888</v>
      </c>
      <c r="AI24" s="197">
        <v>0</v>
      </c>
    </row>
    <row r="25" spans="2:43" ht="16" x14ac:dyDescent="0.15">
      <c r="B25" s="7"/>
      <c r="C25" s="8" t="s">
        <v>89</v>
      </c>
      <c r="D25" s="66"/>
      <c r="E25" s="66">
        <v>5196.63</v>
      </c>
      <c r="F25" s="66">
        <v>5465.88</v>
      </c>
      <c r="G25" s="66">
        <v>5877.89</v>
      </c>
      <c r="H25" s="185">
        <v>6005.94</v>
      </c>
      <c r="I25" s="66">
        <v>5885.87</v>
      </c>
      <c r="J25" s="66">
        <v>5730.47</v>
      </c>
      <c r="K25" s="66">
        <v>5385.61</v>
      </c>
      <c r="L25" s="66">
        <v>5456.68</v>
      </c>
      <c r="M25" s="10"/>
      <c r="O25" s="339"/>
      <c r="P25" s="289" t="s">
        <v>360</v>
      </c>
      <c r="Q25" s="290">
        <f t="shared" ref="Q25" si="26">((Q6*Q7)+(Q12*Q13)+(Q18*Q19))/Q24</f>
        <v>0.17029680450206669</v>
      </c>
      <c r="R25" s="290">
        <f t="shared" ref="R25:X25" si="27">((R6*R7)+(R12*R13)+(R18*R19))/R24</f>
        <v>0.18462604306448824</v>
      </c>
      <c r="S25" s="291">
        <f t="shared" si="27"/>
        <v>0.29565787192037918</v>
      </c>
      <c r="T25" s="292">
        <f t="shared" si="27"/>
        <v>0.46184848359699993</v>
      </c>
      <c r="U25" s="291">
        <f t="shared" si="27"/>
        <v>0.65712688980452716</v>
      </c>
      <c r="V25" s="291">
        <f t="shared" si="27"/>
        <v>0.8188787398583024</v>
      </c>
      <c r="W25" s="291">
        <f t="shared" si="27"/>
        <v>0.94171806470487651</v>
      </c>
      <c r="X25" s="293">
        <f t="shared" si="27"/>
        <v>0.9999998058167211</v>
      </c>
      <c r="Z25" s="28" t="s">
        <v>71</v>
      </c>
      <c r="AA25" s="28">
        <v>13.311932636772411</v>
      </c>
      <c r="AB25" s="28">
        <v>14.748883769112616</v>
      </c>
      <c r="AC25" s="193">
        <v>467.16430184852521</v>
      </c>
      <c r="AD25" s="28">
        <v>2699.3973244783938</v>
      </c>
      <c r="AE25" s="193">
        <v>6299.5564828084289</v>
      </c>
      <c r="AF25" s="28">
        <v>8375.9811610477936</v>
      </c>
      <c r="AG25" s="193">
        <v>9130.0625889740113</v>
      </c>
      <c r="AH25" s="28">
        <v>9797.8123182209274</v>
      </c>
      <c r="AI25" s="193">
        <v>10461.129551497177</v>
      </c>
    </row>
    <row r="26" spans="2:43" s="33" customFormat="1" x14ac:dyDescent="0.15">
      <c r="B26" s="29"/>
      <c r="C26" s="38" t="s">
        <v>90</v>
      </c>
      <c r="D26" s="30"/>
      <c r="E26" s="30">
        <v>257.81</v>
      </c>
      <c r="F26" s="30">
        <v>682.79</v>
      </c>
      <c r="G26" s="30">
        <v>1861.04</v>
      </c>
      <c r="H26" s="186">
        <v>3054.94</v>
      </c>
      <c r="I26" s="30">
        <v>3970.16</v>
      </c>
      <c r="J26" s="30">
        <v>4554.0200000000004</v>
      </c>
      <c r="K26" s="30">
        <v>4971.33</v>
      </c>
      <c r="L26" s="30">
        <v>5456.67</v>
      </c>
      <c r="M26" s="32"/>
      <c r="N26" s="49"/>
      <c r="O26" s="340" t="s">
        <v>359</v>
      </c>
      <c r="P26" s="238" t="s">
        <v>357</v>
      </c>
      <c r="Q26" s="239">
        <f t="shared" ref="Q26" si="28">Q22+Q24</f>
        <v>341889</v>
      </c>
      <c r="R26" s="239">
        <f t="shared" ref="R26:X26" si="29">R22+R24</f>
        <v>355100.80999999994</v>
      </c>
      <c r="S26" s="261">
        <f t="shared" si="29"/>
        <v>320467.12</v>
      </c>
      <c r="T26" s="278">
        <f t="shared" si="29"/>
        <v>284144.87</v>
      </c>
      <c r="U26" s="261">
        <f t="shared" si="29"/>
        <v>262699.51</v>
      </c>
      <c r="V26" s="239">
        <f t="shared" si="29"/>
        <v>256843.01</v>
      </c>
      <c r="W26" s="261">
        <f t="shared" si="29"/>
        <v>253713.6</v>
      </c>
      <c r="X26" s="240">
        <f t="shared" si="29"/>
        <v>253149.93000000002</v>
      </c>
      <c r="Y26" s="49"/>
      <c r="Z26" s="190" t="s">
        <v>92</v>
      </c>
      <c r="AA26" s="190">
        <v>7550.8446034746248</v>
      </c>
      <c r="AB26" s="190">
        <v>7742.4838626224191</v>
      </c>
      <c r="AC26" s="197">
        <v>9281.323635229046</v>
      </c>
      <c r="AD26" s="190">
        <v>11747.222122988678</v>
      </c>
      <c r="AE26" s="197">
        <v>13179.842769833456</v>
      </c>
      <c r="AF26" s="190">
        <v>13413.375234666824</v>
      </c>
      <c r="AG26" s="197">
        <v>12188.908426153188</v>
      </c>
      <c r="AH26" s="190">
        <v>10574.685296525549</v>
      </c>
      <c r="AI26" s="197">
        <v>9242.0107368305526</v>
      </c>
    </row>
    <row r="27" spans="2:43" ht="19" thickBot="1" x14ac:dyDescent="0.2">
      <c r="B27" s="7"/>
      <c r="C27" s="41" t="s">
        <v>91</v>
      </c>
      <c r="D27" s="66"/>
      <c r="E27" s="66">
        <v>29901.99</v>
      </c>
      <c r="F27" s="66">
        <v>27428.76</v>
      </c>
      <c r="G27" s="66">
        <v>16819.16</v>
      </c>
      <c r="H27" s="185">
        <v>6534.52</v>
      </c>
      <c r="I27" s="66">
        <v>391.17</v>
      </c>
      <c r="J27" s="66">
        <v>0</v>
      </c>
      <c r="K27" s="66">
        <v>0</v>
      </c>
      <c r="L27" s="66">
        <v>0</v>
      </c>
      <c r="M27" s="10"/>
      <c r="O27" s="341"/>
      <c r="P27" s="247" t="s">
        <v>354</v>
      </c>
      <c r="Q27" s="248">
        <f t="shared" ref="Q27" si="30">((Q22*Q23)+(Q24*Q25))/Q26</f>
        <v>0.18259567322568238</v>
      </c>
      <c r="R27" s="248">
        <f t="shared" ref="R27:X27" si="31">((R22*R23)+(R24*R25))/R26</f>
        <v>0.20900506733695029</v>
      </c>
      <c r="S27" s="262">
        <f t="shared" si="31"/>
        <v>0.35617605682863024</v>
      </c>
      <c r="T27" s="279">
        <f t="shared" si="31"/>
        <v>0.56177792975343865</v>
      </c>
      <c r="U27" s="262">
        <f t="shared" si="31"/>
        <v>0.75181388538585769</v>
      </c>
      <c r="V27" s="248">
        <f t="shared" si="31"/>
        <v>0.88178029985296724</v>
      </c>
      <c r="W27" s="262">
        <f t="shared" si="31"/>
        <v>0.96302245353992233</v>
      </c>
      <c r="X27" s="249">
        <f t="shared" si="31"/>
        <v>0.99999992099543533</v>
      </c>
      <c r="Z27" s="28" t="s">
        <v>22</v>
      </c>
      <c r="AA27" s="28">
        <v>13.813001981080321</v>
      </c>
      <c r="AB27" s="28">
        <v>14.972029070471512</v>
      </c>
      <c r="AC27" s="193">
        <v>263.39594804079832</v>
      </c>
      <c r="AD27" s="28">
        <v>1044.1978429859139</v>
      </c>
      <c r="AE27" s="193">
        <v>2688.3488527811314</v>
      </c>
      <c r="AF27" s="28">
        <v>4088.2837839301178</v>
      </c>
      <c r="AG27" s="193">
        <v>4964.0069192058791</v>
      </c>
      <c r="AH27" s="28">
        <v>6111.5551156141128</v>
      </c>
      <c r="AI27" s="193">
        <v>7203.8810614775502</v>
      </c>
    </row>
    <row r="28" spans="2:43" ht="14" thickBot="1" x14ac:dyDescent="0.2">
      <c r="B28" s="7"/>
      <c r="C28" s="9" t="s">
        <v>81</v>
      </c>
      <c r="D28" s="24"/>
      <c r="E28" s="24">
        <v>12898.05</v>
      </c>
      <c r="F28" s="24">
        <v>12423.54</v>
      </c>
      <c r="G28" s="24">
        <v>7715.08</v>
      </c>
      <c r="H28" s="188">
        <v>3353.27</v>
      </c>
      <c r="I28" s="24">
        <v>931.91</v>
      </c>
      <c r="J28" s="24">
        <v>153.19</v>
      </c>
      <c r="K28" s="24">
        <v>18.010000000000002</v>
      </c>
      <c r="L28" s="24">
        <v>0</v>
      </c>
      <c r="M28" s="10"/>
      <c r="O28" s="25"/>
      <c r="P28" s="25"/>
      <c r="Q28" s="25"/>
      <c r="R28" s="25"/>
      <c r="S28" s="25"/>
      <c r="T28" s="194"/>
      <c r="U28" s="25"/>
      <c r="V28" s="25"/>
      <c r="W28" s="25"/>
      <c r="X28" s="25"/>
      <c r="Z28" s="28" t="s">
        <v>86</v>
      </c>
      <c r="AA28" s="28">
        <v>0</v>
      </c>
      <c r="AB28" s="28">
        <v>0</v>
      </c>
      <c r="AC28" s="193">
        <v>0</v>
      </c>
      <c r="AD28" s="28">
        <v>55.123961419761805</v>
      </c>
      <c r="AE28" s="193">
        <v>867.84271946326851</v>
      </c>
      <c r="AF28" s="28">
        <v>2290.9516249229209</v>
      </c>
      <c r="AG28" s="193">
        <v>5746.91608243671</v>
      </c>
      <c r="AH28" s="28">
        <v>8921.4063955089605</v>
      </c>
      <c r="AI28" s="193">
        <v>9331.2623990740012</v>
      </c>
    </row>
    <row r="29" spans="2:43" ht="18" x14ac:dyDescent="0.2">
      <c r="B29" s="7"/>
      <c r="C29" s="9" t="s">
        <v>19</v>
      </c>
      <c r="D29" s="24"/>
      <c r="E29" s="24">
        <v>27201.37</v>
      </c>
      <c r="F29" s="24">
        <v>30331.27</v>
      </c>
      <c r="G29" s="24">
        <v>29540.38</v>
      </c>
      <c r="H29" s="188">
        <v>25153.94</v>
      </c>
      <c r="I29" s="24">
        <v>18297.68</v>
      </c>
      <c r="J29" s="24">
        <v>11069.03</v>
      </c>
      <c r="K29" s="24">
        <v>3981.11</v>
      </c>
      <c r="L29" s="24">
        <v>0</v>
      </c>
      <c r="M29" s="10"/>
      <c r="O29" s="325" t="s">
        <v>375</v>
      </c>
      <c r="P29" s="265" t="s">
        <v>376</v>
      </c>
      <c r="Q29" s="263">
        <f t="shared" ref="Q29" si="32">Q22/Q26</f>
        <v>0.21274270304104548</v>
      </c>
      <c r="R29" s="263">
        <f t="shared" ref="R29:X29" si="33">R22/R26</f>
        <v>0.22780677408198535</v>
      </c>
      <c r="S29" s="253">
        <f t="shared" si="33"/>
        <v>0.28721352131226446</v>
      </c>
      <c r="T29" s="280">
        <f t="shared" si="33"/>
        <v>0.37536746660251158</v>
      </c>
      <c r="U29" s="253">
        <f t="shared" si="33"/>
        <v>0.46346135171702452</v>
      </c>
      <c r="V29" s="263">
        <f t="shared" si="33"/>
        <v>0.51551911029231434</v>
      </c>
      <c r="W29" s="253">
        <f t="shared" si="33"/>
        <v>0.55716402274060195</v>
      </c>
      <c r="X29" s="264">
        <f t="shared" si="33"/>
        <v>0.59314434730438204</v>
      </c>
      <c r="Z29" s="28" t="s">
        <v>93</v>
      </c>
      <c r="AA29" s="153">
        <v>0.12417110359763182</v>
      </c>
      <c r="AB29" s="153">
        <v>0.13377388297896181</v>
      </c>
      <c r="AC29" s="196">
        <v>0.17464626517678994</v>
      </c>
      <c r="AD29" s="153">
        <v>0.32039312744441134</v>
      </c>
      <c r="AE29" s="196">
        <v>0.52824222039859703</v>
      </c>
      <c r="AF29" s="153">
        <v>0.714368986001507</v>
      </c>
      <c r="AG29" s="196">
        <v>0.84000260676916871</v>
      </c>
      <c r="AH29" s="153">
        <v>0.94197815941076435</v>
      </c>
      <c r="AI29" s="196">
        <v>1.0000002329249054</v>
      </c>
    </row>
    <row r="30" spans="2:43" x14ac:dyDescent="0.15">
      <c r="B30" s="7"/>
      <c r="C30" s="9" t="s">
        <v>71</v>
      </c>
      <c r="D30" s="24"/>
      <c r="E30" s="24">
        <v>14.75</v>
      </c>
      <c r="F30" s="24">
        <v>467.16</v>
      </c>
      <c r="G30" s="24">
        <v>2699.4</v>
      </c>
      <c r="H30" s="188">
        <v>6299.56</v>
      </c>
      <c r="I30" s="24">
        <v>8375.98</v>
      </c>
      <c r="J30" s="24">
        <v>9130.06</v>
      </c>
      <c r="K30" s="24">
        <v>9797.81</v>
      </c>
      <c r="L30" s="24">
        <v>10461.129999999999</v>
      </c>
      <c r="M30" s="10"/>
      <c r="O30" s="326"/>
      <c r="P30" s="266" t="s">
        <v>80</v>
      </c>
      <c r="Q30" s="250">
        <f t="shared" ref="Q30" si="34">Q4/(Q4+Q6)</f>
        <v>1.5466742947574542E-2</v>
      </c>
      <c r="R30" s="250">
        <f t="shared" ref="R30:X30" si="35">R4/(R4+R6)</f>
        <v>1.847998578424322E-2</v>
      </c>
      <c r="S30" s="250">
        <f t="shared" si="35"/>
        <v>6.2230905586131487E-2</v>
      </c>
      <c r="T30" s="281">
        <f t="shared" si="35"/>
        <v>0.1848874290965172</v>
      </c>
      <c r="U30" s="250">
        <f t="shared" si="35"/>
        <v>0.36542311471893502</v>
      </c>
      <c r="V30" s="250">
        <f t="shared" si="35"/>
        <v>0.44618380030030652</v>
      </c>
      <c r="W30" s="250">
        <f t="shared" si="35"/>
        <v>0.47717378732161803</v>
      </c>
      <c r="X30" s="251">
        <f t="shared" si="35"/>
        <v>0.49957676357790709</v>
      </c>
      <c r="Z30" s="28"/>
      <c r="AA30" s="28">
        <v>10518.039891602875</v>
      </c>
      <c r="AB30" s="28">
        <v>11288.842197798256</v>
      </c>
      <c r="AC30" s="193">
        <v>12550.807653989967</v>
      </c>
      <c r="AD30" s="28">
        <v>13639.507549869781</v>
      </c>
      <c r="AE30" s="193">
        <v>14588.943772107596</v>
      </c>
      <c r="AF30" s="28">
        <v>15833.467589578009</v>
      </c>
      <c r="AG30" s="193">
        <v>17433.782665280123</v>
      </c>
      <c r="AH30" s="28">
        <v>19092.438414415468</v>
      </c>
      <c r="AI30" s="193">
        <v>20677.351098302701</v>
      </c>
    </row>
    <row r="31" spans="2:43" x14ac:dyDescent="0.15">
      <c r="B31" s="7"/>
      <c r="C31" s="41" t="s">
        <v>92</v>
      </c>
      <c r="D31" s="24"/>
      <c r="E31" s="24">
        <v>7742.48</v>
      </c>
      <c r="F31" s="24">
        <v>9281.32</v>
      </c>
      <c r="G31" s="24">
        <v>11747.22</v>
      </c>
      <c r="H31" s="188">
        <v>13179.84</v>
      </c>
      <c r="I31" s="24">
        <v>13413.38</v>
      </c>
      <c r="J31" s="24">
        <v>12188.91</v>
      </c>
      <c r="K31" s="24">
        <v>10562.79</v>
      </c>
      <c r="L31" s="24">
        <v>9242.01</v>
      </c>
      <c r="M31" s="10"/>
      <c r="O31" s="326"/>
      <c r="P31" s="266" t="s">
        <v>88</v>
      </c>
      <c r="Q31" s="250">
        <f t="shared" ref="Q31" si="36">Q10/(Q10+Q12)</f>
        <v>0.26938164963583228</v>
      </c>
      <c r="R31" s="250">
        <f t="shared" ref="R31:X31" si="37">R10/(R10+R12)</f>
        <v>0.28327360288439796</v>
      </c>
      <c r="S31" s="250">
        <f t="shared" si="37"/>
        <v>0.33486619701682729</v>
      </c>
      <c r="T31" s="281">
        <f t="shared" si="37"/>
        <v>0.40214015067762393</v>
      </c>
      <c r="U31" s="250">
        <f t="shared" si="37"/>
        <v>0.4677417099685644</v>
      </c>
      <c r="V31" s="250">
        <f t="shared" si="37"/>
        <v>0.50646359459689838</v>
      </c>
      <c r="W31" s="250">
        <f t="shared" si="37"/>
        <v>0.54430258398792719</v>
      </c>
      <c r="X31" s="299">
        <f t="shared" si="37"/>
        <v>0.57701091961130213</v>
      </c>
      <c r="Z31" s="28" t="s">
        <v>369</v>
      </c>
      <c r="AA31" s="28">
        <v>126387.20376997061</v>
      </c>
      <c r="AB31" s="28">
        <v>131142.67950121462</v>
      </c>
      <c r="AC31" s="193">
        <v>135187.68498599005</v>
      </c>
      <c r="AD31" s="28">
        <v>127736.71201567362</v>
      </c>
      <c r="AE31" s="193">
        <v>117277.34015708193</v>
      </c>
      <c r="AF31" s="28">
        <v>113742.48211541159</v>
      </c>
      <c r="AG31" s="193">
        <v>114159.20683027786</v>
      </c>
      <c r="AH31" s="28">
        <v>115334.2149897865</v>
      </c>
      <c r="AI31" s="193">
        <v>116868.32133159568</v>
      </c>
    </row>
    <row r="32" spans="2:43" ht="14" thickBot="1" x14ac:dyDescent="0.2">
      <c r="B32" s="7"/>
      <c r="C32" s="9" t="s">
        <v>22</v>
      </c>
      <c r="D32" s="24"/>
      <c r="E32" s="24">
        <v>14.97</v>
      </c>
      <c r="F32" s="24">
        <v>263.39999999999998</v>
      </c>
      <c r="G32" s="24">
        <v>1044.2</v>
      </c>
      <c r="H32" s="188">
        <v>2688.35</v>
      </c>
      <c r="I32" s="24">
        <v>4088.28</v>
      </c>
      <c r="J32" s="24">
        <v>4964.01</v>
      </c>
      <c r="K32" s="24">
        <v>6111.56</v>
      </c>
      <c r="L32" s="24">
        <v>7203.88</v>
      </c>
      <c r="M32" s="10"/>
      <c r="N32" s="93">
        <f>L22-L23</f>
        <v>41694.959999999999</v>
      </c>
      <c r="O32" s="327"/>
      <c r="P32" s="267" t="s">
        <v>234</v>
      </c>
      <c r="Q32" s="252">
        <f t="shared" ref="Q32" si="38">Q16/(Q18+Q16)</f>
        <v>0.30989018982988609</v>
      </c>
      <c r="R32" s="252">
        <f t="shared" ref="R32:X32" si="39">R16/(R18+R16)</f>
        <v>0.33422357717803874</v>
      </c>
      <c r="S32" s="252">
        <f t="shared" si="39"/>
        <v>0.38440186849966618</v>
      </c>
      <c r="T32" s="282">
        <f t="shared" si="39"/>
        <v>0.44782893750090064</v>
      </c>
      <c r="U32" s="252">
        <f t="shared" si="39"/>
        <v>0.50113625094160075</v>
      </c>
      <c r="V32" s="252">
        <f t="shared" si="39"/>
        <v>0.54977272530179566</v>
      </c>
      <c r="W32" s="252">
        <f t="shared" si="39"/>
        <v>0.59594442967095362</v>
      </c>
      <c r="X32" s="300">
        <f t="shared" si="39"/>
        <v>0.63694309972112195</v>
      </c>
      <c r="Z32" s="28" t="s">
        <v>84</v>
      </c>
      <c r="AA32" s="28">
        <v>37864.944669988807</v>
      </c>
      <c r="AB32" s="28">
        <v>40639.833049989051</v>
      </c>
      <c r="AC32" s="193">
        <v>45182.908819485332</v>
      </c>
      <c r="AD32" s="28">
        <v>49102.228554393616</v>
      </c>
      <c r="AE32" s="193">
        <v>52520.199050152922</v>
      </c>
      <c r="AF32" s="28">
        <v>57000.484918494418</v>
      </c>
      <c r="AG32" s="193">
        <v>62761.619352333786</v>
      </c>
      <c r="AH32" s="28">
        <v>68732.780216413536</v>
      </c>
      <c r="AI32" s="193">
        <v>74438.466038166778</v>
      </c>
    </row>
    <row r="33" spans="2:43" x14ac:dyDescent="0.15">
      <c r="B33" s="7"/>
      <c r="C33" s="8" t="s">
        <v>86</v>
      </c>
      <c r="D33" s="24"/>
      <c r="E33" s="24">
        <v>0</v>
      </c>
      <c r="F33" s="24">
        <v>0</v>
      </c>
      <c r="G33" s="24">
        <v>55.12</v>
      </c>
      <c r="H33" s="188">
        <v>867.84</v>
      </c>
      <c r="I33" s="24">
        <v>2290.9499999999998</v>
      </c>
      <c r="J33" s="24">
        <v>5746.92</v>
      </c>
      <c r="K33" s="24">
        <v>8921.41</v>
      </c>
      <c r="L33" s="24">
        <v>9331.26</v>
      </c>
      <c r="M33" s="10"/>
      <c r="N33" s="93">
        <f>L33+L32+L31+L30+L26</f>
        <v>41694.949999999997</v>
      </c>
      <c r="O33" s="103"/>
      <c r="Z33" s="28" t="s">
        <v>85</v>
      </c>
      <c r="AA33" s="201">
        <v>7777.7106922217845</v>
      </c>
      <c r="AB33" s="201">
        <v>9062.8883660431839</v>
      </c>
      <c r="AC33" s="202">
        <v>12948.526128719832</v>
      </c>
      <c r="AD33" s="201">
        <v>25159.403491576682</v>
      </c>
      <c r="AE33" s="202">
        <v>38504.22827808791</v>
      </c>
      <c r="AF33" s="201">
        <v>49278.080245294928</v>
      </c>
      <c r="AG33" s="202">
        <v>59176.774350008978</v>
      </c>
      <c r="AH33" s="201">
        <v>67428.962427776831</v>
      </c>
      <c r="AI33" s="202">
        <v>74438.484525177686</v>
      </c>
      <c r="AJ33" s="203"/>
      <c r="AK33" s="204">
        <f>AC33/AC32</f>
        <v>0.28658017969696814</v>
      </c>
      <c r="AM33" s="204">
        <f>AE33/AE32</f>
        <v>0.73313180403827505</v>
      </c>
      <c r="AO33" s="204">
        <f>AG33/AG32</f>
        <v>0.94288157253878269</v>
      </c>
      <c r="AQ33" s="204">
        <f>AI33/AI32</f>
        <v>1.0000002483529269</v>
      </c>
    </row>
    <row r="34" spans="2:43" x14ac:dyDescent="0.15">
      <c r="B34" s="7"/>
      <c r="C34" s="11" t="s">
        <v>93</v>
      </c>
      <c r="D34" s="47"/>
      <c r="E34" s="47">
        <v>0.13200000000000001</v>
      </c>
      <c r="F34" s="47">
        <v>0.17199999999999999</v>
      </c>
      <c r="G34" s="47">
        <v>0.32200000000000001</v>
      </c>
      <c r="H34" s="187">
        <v>0.53300000000000003</v>
      </c>
      <c r="I34" s="47">
        <v>0.71699999999999997</v>
      </c>
      <c r="J34" s="47">
        <v>0.84099999999999997</v>
      </c>
      <c r="K34" s="47">
        <v>0.94199999999999995</v>
      </c>
      <c r="L34" s="47">
        <v>1</v>
      </c>
      <c r="M34" s="70"/>
      <c r="X34" s="297">
        <f>X8/X26</f>
        <v>0.14896081543455295</v>
      </c>
      <c r="Z34" s="28" t="s">
        <v>89</v>
      </c>
      <c r="AA34" s="28">
        <v>6559.1102445631141</v>
      </c>
      <c r="AB34" s="28">
        <v>6153.9084186918399</v>
      </c>
      <c r="AC34" s="193">
        <v>6448.3136496596817</v>
      </c>
      <c r="AD34" s="28">
        <v>7194.8120230150489</v>
      </c>
      <c r="AE34" s="193">
        <v>7531.9202765592072</v>
      </c>
      <c r="AF34" s="28">
        <v>7822.6582795426193</v>
      </c>
      <c r="AG34" s="193">
        <v>8059.5563217647559</v>
      </c>
      <c r="AH34" s="28">
        <v>7758.6913892915818</v>
      </c>
      <c r="AI34" s="193">
        <v>7635.3410699643337</v>
      </c>
    </row>
    <row r="35" spans="2:43" x14ac:dyDescent="0.15">
      <c r="B35" s="7"/>
      <c r="C35" s="11"/>
      <c r="D35" s="20"/>
      <c r="E35" s="20"/>
      <c r="F35" s="20"/>
      <c r="G35" s="20"/>
      <c r="H35" s="184"/>
      <c r="I35" s="20"/>
      <c r="J35" s="20"/>
      <c r="K35" s="20"/>
      <c r="L35" s="20"/>
      <c r="M35" s="70"/>
      <c r="X35" s="296">
        <f>X14/X26</f>
        <v>0.3893826476665429</v>
      </c>
      <c r="Z35" s="28" t="s">
        <v>90</v>
      </c>
      <c r="AA35" s="28">
        <v>326.61510829837664</v>
      </c>
      <c r="AB35" s="28">
        <v>356.28335569265539</v>
      </c>
      <c r="AC35" s="193">
        <v>771.50163350931939</v>
      </c>
      <c r="AD35" s="28">
        <v>2158.411579094663</v>
      </c>
      <c r="AE35" s="193">
        <v>3831.8508781799164</v>
      </c>
      <c r="AF35" s="28">
        <v>5227.6716024043417</v>
      </c>
      <c r="AG35" s="193">
        <v>6324.2900002851857</v>
      </c>
      <c r="AH35" s="28">
        <v>7145.8404288324855</v>
      </c>
      <c r="AI35" s="193">
        <v>7635.3330065074015</v>
      </c>
    </row>
    <row r="36" spans="2:43" x14ac:dyDescent="0.15">
      <c r="B36" s="7"/>
      <c r="C36" s="133" t="s">
        <v>94</v>
      </c>
      <c r="D36" s="134">
        <f>SUM(E41:E47)+E37+E39</f>
        <v>131142.66999999998</v>
      </c>
      <c r="E36" s="134">
        <v>131142.68</v>
      </c>
      <c r="F36" s="134">
        <v>135187.68</v>
      </c>
      <c r="G36" s="134">
        <v>127736.71</v>
      </c>
      <c r="H36" s="184">
        <v>117277.37</v>
      </c>
      <c r="I36" s="134">
        <v>113742.48</v>
      </c>
      <c r="J36" s="134">
        <v>114159.21</v>
      </c>
      <c r="K36" s="134">
        <v>115334.21</v>
      </c>
      <c r="L36" s="134">
        <v>116868.32</v>
      </c>
      <c r="M36" s="10"/>
      <c r="X36" s="296">
        <f>X20/X26</f>
        <v>0.46165653689890412</v>
      </c>
      <c r="Z36" s="28" t="s">
        <v>91</v>
      </c>
      <c r="AA36" s="28">
        <v>6600.2236470022626</v>
      </c>
      <c r="AB36" s="28">
        <v>6405.6273398992462</v>
      </c>
      <c r="AC36" s="193">
        <v>4576.0864581058995</v>
      </c>
      <c r="AD36" s="28">
        <v>1750.5090501757011</v>
      </c>
      <c r="AE36" s="193">
        <v>-3.2803552700871486E-2</v>
      </c>
      <c r="AF36" s="28">
        <v>-5.0710003818557983E-4</v>
      </c>
      <c r="AG36" s="193">
        <v>4.2396609501085113E-5</v>
      </c>
      <c r="AH36" s="28">
        <v>4.2085872813705345E-5</v>
      </c>
      <c r="AI36" s="193">
        <v>4.4813289427411961E-5</v>
      </c>
    </row>
    <row r="37" spans="2:43" x14ac:dyDescent="0.15">
      <c r="B37" s="7"/>
      <c r="C37" s="8" t="s">
        <v>84</v>
      </c>
      <c r="D37" s="66"/>
      <c r="E37" s="66">
        <v>40639.83</v>
      </c>
      <c r="F37" s="66">
        <v>45182.91</v>
      </c>
      <c r="G37" s="66">
        <v>49102.23</v>
      </c>
      <c r="H37" s="185">
        <v>52520.2</v>
      </c>
      <c r="I37" s="66">
        <v>57000.480000000003</v>
      </c>
      <c r="J37" s="66">
        <v>62761.62</v>
      </c>
      <c r="K37" s="66">
        <v>68732.78</v>
      </c>
      <c r="L37" s="66">
        <v>74438.47</v>
      </c>
      <c r="M37" s="10"/>
      <c r="X37" s="296"/>
      <c r="Z37" s="28" t="s">
        <v>81</v>
      </c>
      <c r="AA37" s="28">
        <v>17613.392922028332</v>
      </c>
      <c r="AB37" s="28">
        <v>17833.094167107905</v>
      </c>
      <c r="AC37" s="193">
        <v>16812.089977393785</v>
      </c>
      <c r="AD37" s="28">
        <v>9598.6774459302869</v>
      </c>
      <c r="AE37" s="193">
        <v>3352.2121001879009</v>
      </c>
      <c r="AF37" s="28">
        <v>1183.2939715999189</v>
      </c>
      <c r="AG37" s="193">
        <v>330.19049190348306</v>
      </c>
      <c r="AH37" s="28">
        <v>33.770958432004221</v>
      </c>
      <c r="AI37" s="193">
        <v>3.5672357606384796E-11</v>
      </c>
    </row>
    <row r="38" spans="2:43" s="33" customFormat="1" x14ac:dyDescent="0.15">
      <c r="B38" s="29"/>
      <c r="C38" s="38" t="s">
        <v>85</v>
      </c>
      <c r="D38" s="30"/>
      <c r="E38" s="30">
        <v>9270.26</v>
      </c>
      <c r="F38" s="30">
        <v>13176.72</v>
      </c>
      <c r="G38" s="30">
        <v>24836.53</v>
      </c>
      <c r="H38" s="186">
        <v>38132.79</v>
      </c>
      <c r="I38" s="30">
        <v>48968.83</v>
      </c>
      <c r="J38" s="30">
        <v>58931.14</v>
      </c>
      <c r="K38" s="30">
        <v>67293.820000000007</v>
      </c>
      <c r="L38" s="30">
        <v>74438.42</v>
      </c>
      <c r="M38" s="32"/>
      <c r="N38" s="49"/>
      <c r="T38" s="283"/>
      <c r="Y38" s="49"/>
      <c r="Z38" s="190" t="s">
        <v>19</v>
      </c>
      <c r="AA38" s="190">
        <v>24558.61621501746</v>
      </c>
      <c r="AB38" s="190">
        <v>25772.622176009874</v>
      </c>
      <c r="AC38" s="197">
        <v>27184.824089261787</v>
      </c>
      <c r="AD38" s="190">
        <v>22401.222957639337</v>
      </c>
      <c r="AE38" s="197">
        <v>15310.748413547233</v>
      </c>
      <c r="AF38" s="190">
        <v>9557.4097609925739</v>
      </c>
      <c r="AG38" s="197">
        <v>4190.0748390927956</v>
      </c>
      <c r="AH38" s="190">
        <v>1124.0613517414611</v>
      </c>
      <c r="AI38" s="197">
        <v>0</v>
      </c>
    </row>
    <row r="39" spans="2:43" x14ac:dyDescent="0.15">
      <c r="B39" s="7"/>
      <c r="C39" s="8" t="s">
        <v>89</v>
      </c>
      <c r="D39" s="66"/>
      <c r="E39" s="66">
        <v>6153.91</v>
      </c>
      <c r="F39" s="66">
        <v>6448.31</v>
      </c>
      <c r="G39" s="66">
        <v>7194.81</v>
      </c>
      <c r="H39" s="185">
        <v>7531.92</v>
      </c>
      <c r="I39" s="66">
        <v>7822.66</v>
      </c>
      <c r="J39" s="66">
        <v>8059.56</v>
      </c>
      <c r="K39" s="66">
        <v>7758.69</v>
      </c>
      <c r="L39" s="66">
        <v>7635.34</v>
      </c>
      <c r="M39" s="10"/>
      <c r="Z39" s="28" t="s">
        <v>71</v>
      </c>
      <c r="AA39" s="28">
        <v>827.30586159495817</v>
      </c>
      <c r="AB39" s="28">
        <v>1230.1727470435903</v>
      </c>
      <c r="AC39" s="193">
        <v>1797.6704274491751</v>
      </c>
      <c r="AD39" s="28">
        <v>4306.0767167297845</v>
      </c>
      <c r="AE39" s="193">
        <v>6871.9778420983284</v>
      </c>
      <c r="AF39" s="28">
        <v>8873.3401660772233</v>
      </c>
      <c r="AG39" s="193">
        <v>10756.883532532504</v>
      </c>
      <c r="AH39" s="28">
        <v>12069.180079371981</v>
      </c>
      <c r="AI39" s="193">
        <v>12622.341952311099</v>
      </c>
    </row>
    <row r="40" spans="2:43" s="33" customFormat="1" x14ac:dyDescent="0.15">
      <c r="B40" s="29"/>
      <c r="C40" s="38" t="s">
        <v>90</v>
      </c>
      <c r="D40" s="30"/>
      <c r="E40" s="30">
        <v>305.3</v>
      </c>
      <c r="F40" s="30">
        <v>805.51</v>
      </c>
      <c r="G40" s="30">
        <v>2278</v>
      </c>
      <c r="H40" s="186">
        <v>3831.13</v>
      </c>
      <c r="I40" s="30">
        <v>5276.57</v>
      </c>
      <c r="J40" s="30">
        <v>6404.95</v>
      </c>
      <c r="K40" s="30">
        <v>7161.87</v>
      </c>
      <c r="L40" s="30">
        <v>7635.33</v>
      </c>
      <c r="M40" s="32"/>
      <c r="N40" s="49"/>
      <c r="T40" s="283"/>
      <c r="Y40" s="49"/>
      <c r="Z40" s="190" t="s">
        <v>92</v>
      </c>
      <c r="AA40" s="190">
        <v>32076.954100570361</v>
      </c>
      <c r="AB40" s="190">
        <v>32759.667000252848</v>
      </c>
      <c r="AC40" s="197">
        <v>32656.537929537193</v>
      </c>
      <c r="AD40" s="190">
        <v>31631.650469792869</v>
      </c>
      <c r="AE40" s="197">
        <v>28025.710549626045</v>
      </c>
      <c r="AF40" s="190">
        <v>23542.133080756146</v>
      </c>
      <c r="AG40" s="197">
        <v>20026.9512831012</v>
      </c>
      <c r="AH40" s="190">
        <v>15617.080426703171</v>
      </c>
      <c r="AI40" s="197">
        <v>11068.247331729515</v>
      </c>
    </row>
    <row r="41" spans="2:43" x14ac:dyDescent="0.15">
      <c r="B41" s="7"/>
      <c r="C41" s="41" t="s">
        <v>91</v>
      </c>
      <c r="D41" s="66"/>
      <c r="E41" s="66">
        <v>6405.63</v>
      </c>
      <c r="F41" s="66">
        <v>4576.09</v>
      </c>
      <c r="G41" s="66">
        <v>1750.51</v>
      </c>
      <c r="H41" s="185">
        <v>0</v>
      </c>
      <c r="I41" s="66">
        <v>0</v>
      </c>
      <c r="J41" s="66">
        <v>0</v>
      </c>
      <c r="K41" s="66">
        <v>0</v>
      </c>
      <c r="L41" s="66">
        <v>0</v>
      </c>
      <c r="M41" s="10"/>
      <c r="Z41" s="28" t="s">
        <v>22</v>
      </c>
      <c r="AA41" s="28">
        <v>286.65610920531043</v>
      </c>
      <c r="AB41" s="28">
        <v>347.75460222025265</v>
      </c>
      <c r="AC41" s="193">
        <v>529.25363509718909</v>
      </c>
      <c r="AD41" s="28">
        <v>1686.1485088932102</v>
      </c>
      <c r="AE41" s="193">
        <v>2997.2848538164417</v>
      </c>
      <c r="AF41" s="28">
        <v>4322.0958572772752</v>
      </c>
      <c r="AG41" s="193">
        <v>5623.2911866396707</v>
      </c>
      <c r="AH41" s="28">
        <v>6900.0637824313098</v>
      </c>
      <c r="AI41" s="193">
        <v>8176.9509281223682</v>
      </c>
    </row>
    <row r="42" spans="2:43" x14ac:dyDescent="0.15">
      <c r="B42" s="7"/>
      <c r="C42" s="9" t="s">
        <v>81</v>
      </c>
      <c r="D42" s="24"/>
      <c r="E42" s="24">
        <v>17833.09</v>
      </c>
      <c r="F42" s="24">
        <v>16812.09</v>
      </c>
      <c r="G42" s="24">
        <v>9598.68</v>
      </c>
      <c r="H42" s="188">
        <v>3352.21</v>
      </c>
      <c r="I42" s="24">
        <v>1183.29</v>
      </c>
      <c r="J42" s="24">
        <v>330.19</v>
      </c>
      <c r="K42" s="24">
        <v>33.770000000000003</v>
      </c>
      <c r="L42" s="24">
        <v>0</v>
      </c>
      <c r="M42" s="10"/>
      <c r="Z42" s="28" t="s">
        <v>86</v>
      </c>
      <c r="AA42" s="28">
        <v>0</v>
      </c>
      <c r="AB42" s="28">
        <v>0</v>
      </c>
      <c r="AC42" s="193">
        <v>0</v>
      </c>
      <c r="AD42" s="28">
        <v>65.386289103767339</v>
      </c>
      <c r="AE42" s="193">
        <v>667.31987464655901</v>
      </c>
      <c r="AF42" s="28">
        <v>1441.066587771455</v>
      </c>
      <c r="AG42" s="193">
        <v>2410.6397805130346</v>
      </c>
      <c r="AH42" s="28">
        <v>3098.5867433156022</v>
      </c>
      <c r="AI42" s="193">
        <v>2926.9739664882386</v>
      </c>
    </row>
    <row r="43" spans="2:43" x14ac:dyDescent="0.15">
      <c r="B43" s="7"/>
      <c r="C43" s="9" t="s">
        <v>19</v>
      </c>
      <c r="D43" s="24"/>
      <c r="E43" s="24">
        <v>25772.62</v>
      </c>
      <c r="F43" s="24">
        <v>27184.82</v>
      </c>
      <c r="G43" s="24">
        <v>22401.22</v>
      </c>
      <c r="H43" s="188">
        <v>15310.75</v>
      </c>
      <c r="I43" s="24">
        <v>9557.41</v>
      </c>
      <c r="J43" s="24">
        <v>4190.07</v>
      </c>
      <c r="K43" s="24">
        <v>1124.06</v>
      </c>
      <c r="L43" s="24">
        <v>0</v>
      </c>
      <c r="M43" s="10"/>
      <c r="Z43" s="28" t="s">
        <v>95</v>
      </c>
      <c r="AA43" s="153">
        <v>0.32673594034922759</v>
      </c>
      <c r="AB43" s="153">
        <v>0.33365770958528618</v>
      </c>
      <c r="AC43" s="196">
        <v>0.3602657280458646</v>
      </c>
      <c r="AD43" s="153">
        <v>0.50891459494600455</v>
      </c>
      <c r="AE43" s="196">
        <v>0.68980394821454405</v>
      </c>
      <c r="AF43" s="153">
        <v>0.81486165780641995</v>
      </c>
      <c r="AG43" s="196">
        <v>0.91380128707597708</v>
      </c>
      <c r="AH43" s="153">
        <v>0.97334267977956612</v>
      </c>
      <c r="AI43" s="196">
        <v>1.0000000888071336</v>
      </c>
    </row>
    <row r="44" spans="2:43" x14ac:dyDescent="0.15">
      <c r="B44" s="7"/>
      <c r="C44" s="9" t="s">
        <v>71</v>
      </c>
      <c r="D44" s="24"/>
      <c r="E44" s="24">
        <v>1230.17</v>
      </c>
      <c r="F44" s="24">
        <v>1797.67</v>
      </c>
      <c r="G44" s="24">
        <v>4306.08</v>
      </c>
      <c r="H44" s="188">
        <v>6871.98</v>
      </c>
      <c r="I44" s="24">
        <v>8873.34</v>
      </c>
      <c r="J44" s="24">
        <v>10756.88</v>
      </c>
      <c r="K44" s="24">
        <v>12069.18</v>
      </c>
      <c r="L44" s="24">
        <v>12622.34</v>
      </c>
      <c r="M44" s="10"/>
      <c r="Z44" s="28"/>
      <c r="AA44" s="28"/>
      <c r="AB44" s="28"/>
      <c r="AC44" s="193"/>
      <c r="AD44" s="28"/>
      <c r="AE44" s="193"/>
      <c r="AF44" s="28"/>
      <c r="AG44" s="193"/>
      <c r="AH44" s="28"/>
      <c r="AI44" s="193"/>
    </row>
    <row r="45" spans="2:43" x14ac:dyDescent="0.15">
      <c r="B45" s="7"/>
      <c r="C45" s="41" t="s">
        <v>92</v>
      </c>
      <c r="D45" s="24"/>
      <c r="E45" s="24">
        <v>32759.67</v>
      </c>
      <c r="F45" s="24">
        <v>32656.54</v>
      </c>
      <c r="G45" s="24">
        <v>31631.65</v>
      </c>
      <c r="H45" s="188">
        <v>28025.71</v>
      </c>
      <c r="I45" s="24">
        <v>23542.13</v>
      </c>
      <c r="J45" s="24">
        <v>20026.95</v>
      </c>
      <c r="K45" s="24">
        <v>15617.08</v>
      </c>
      <c r="L45" s="24">
        <v>11068.25</v>
      </c>
      <c r="M45" s="10"/>
      <c r="Z45" s="28" t="s">
        <v>96</v>
      </c>
      <c r="AA45" s="28">
        <v>58242.303430905384</v>
      </c>
      <c r="AB45" s="28">
        <v>62455.858559066648</v>
      </c>
      <c r="AC45" s="193">
        <v>74252.728466205881</v>
      </c>
      <c r="AD45" s="28">
        <v>113552.92266354102</v>
      </c>
      <c r="AE45" s="193">
        <v>157929.90438907279</v>
      </c>
      <c r="AF45" s="28">
        <v>195510.96460172383</v>
      </c>
      <c r="AG45" s="193">
        <v>224986.65281838673</v>
      </c>
      <c r="AH45" s="28">
        <v>243731.87653332824</v>
      </c>
      <c r="AI45" s="193">
        <v>253149.95209117909</v>
      </c>
    </row>
    <row r="46" spans="2:43" x14ac:dyDescent="0.15">
      <c r="B46" s="7"/>
      <c r="C46" s="9" t="s">
        <v>22</v>
      </c>
      <c r="D46" s="24"/>
      <c r="E46" s="24">
        <v>347.75</v>
      </c>
      <c r="F46" s="24">
        <v>529.25</v>
      </c>
      <c r="G46" s="24">
        <v>1686.15</v>
      </c>
      <c r="H46" s="188">
        <v>2997.28</v>
      </c>
      <c r="I46" s="24">
        <v>4322.1000000000004</v>
      </c>
      <c r="J46" s="24">
        <v>5623.29</v>
      </c>
      <c r="K46" s="24">
        <v>6900.06</v>
      </c>
      <c r="L46" s="24">
        <v>8176.95</v>
      </c>
      <c r="M46" s="10"/>
      <c r="N46" s="93">
        <f>L36-L37</f>
        <v>42429.850000000006</v>
      </c>
      <c r="Z46" s="28" t="s">
        <v>72</v>
      </c>
      <c r="AA46" s="191">
        <v>0.17667658705662925</v>
      </c>
      <c r="AB46" s="191">
        <v>0.18267881266661815</v>
      </c>
      <c r="AC46" s="198">
        <v>0.20910322776306073</v>
      </c>
      <c r="AD46" s="191">
        <v>0.35433563772003562</v>
      </c>
      <c r="AE46" s="198">
        <v>0.55580774350437434</v>
      </c>
      <c r="AF46" s="191">
        <v>0.74423801945048629</v>
      </c>
      <c r="AG46" s="198">
        <v>0.87596946448855129</v>
      </c>
      <c r="AH46" s="191">
        <v>0.96064956376926069</v>
      </c>
      <c r="AI46" s="198">
        <v>0.99999872682045265</v>
      </c>
    </row>
    <row r="47" spans="2:43" x14ac:dyDescent="0.15">
      <c r="B47" s="7"/>
      <c r="C47" s="9" t="s">
        <v>86</v>
      </c>
      <c r="D47" s="24"/>
      <c r="E47" s="24">
        <v>0</v>
      </c>
      <c r="F47" s="24">
        <v>0</v>
      </c>
      <c r="G47" s="24">
        <v>65.39</v>
      </c>
      <c r="H47" s="188">
        <v>667.32</v>
      </c>
      <c r="I47" s="24">
        <v>1441.07</v>
      </c>
      <c r="J47" s="24">
        <v>2410.64</v>
      </c>
      <c r="K47" s="24">
        <v>3098.59</v>
      </c>
      <c r="L47" s="24">
        <v>2926.97</v>
      </c>
      <c r="M47" s="10"/>
      <c r="N47" s="93">
        <f>L47+L46+L45+L44+L40</f>
        <v>42429.84</v>
      </c>
      <c r="Z47" s="28"/>
      <c r="AA47" s="191">
        <v>0.20657846499609156</v>
      </c>
      <c r="AB47" s="191">
        <v>0.21274277434278935</v>
      </c>
      <c r="AC47" s="198">
        <v>0.22780675494535668</v>
      </c>
      <c r="AD47" s="191">
        <v>0.28721350485211938</v>
      </c>
      <c r="AE47" s="198">
        <v>0.37536752738973644</v>
      </c>
      <c r="AF47" s="191">
        <v>0.46346136873293697</v>
      </c>
      <c r="AG47" s="198">
        <v>0.51551908620899622</v>
      </c>
      <c r="AH47" s="191">
        <v>0.55715940292050525</v>
      </c>
      <c r="AI47" s="198">
        <v>0.59314351352206418</v>
      </c>
    </row>
    <row r="48" spans="2:43" x14ac:dyDescent="0.15">
      <c r="B48" s="7"/>
      <c r="C48" s="11" t="s">
        <v>95</v>
      </c>
      <c r="D48" s="47"/>
      <c r="E48" s="47">
        <v>0.33500000000000002</v>
      </c>
      <c r="F48" s="47">
        <v>0.36199999999999999</v>
      </c>
      <c r="G48" s="47">
        <v>0.50700000000000001</v>
      </c>
      <c r="H48" s="187">
        <v>0.68500000000000005</v>
      </c>
      <c r="I48" s="47">
        <v>0.81100000000000005</v>
      </c>
      <c r="J48" s="47">
        <v>0.91100000000000003</v>
      </c>
      <c r="K48" s="47">
        <v>0.97199999999999998</v>
      </c>
      <c r="L48" s="47">
        <v>1</v>
      </c>
      <c r="M48" s="70"/>
      <c r="Z48" s="28" t="s">
        <v>97</v>
      </c>
      <c r="AA48" s="28">
        <v>33366.065340000001</v>
      </c>
      <c r="AB48" s="28">
        <v>35001.954299999998</v>
      </c>
      <c r="AC48" s="193">
        <v>34362.838810177294</v>
      </c>
      <c r="AD48" s="28">
        <v>34461.223617457588</v>
      </c>
      <c r="AE48" s="193">
        <v>34591.42518169438</v>
      </c>
      <c r="AF48" s="28">
        <v>34150.665013647318</v>
      </c>
      <c r="AG48" s="193">
        <v>33589.975520581182</v>
      </c>
      <c r="AH48" s="28">
        <v>32410.191044859974</v>
      </c>
      <c r="AI48" s="193">
        <v>31134.433017431613</v>
      </c>
    </row>
    <row r="49" spans="2:35" x14ac:dyDescent="0.15">
      <c r="B49" s="7"/>
      <c r="C49" s="9"/>
      <c r="D49" s="62"/>
      <c r="E49" s="62"/>
      <c r="F49" s="62"/>
      <c r="G49" s="62"/>
      <c r="H49" s="189"/>
      <c r="I49" s="62"/>
      <c r="J49" s="62"/>
      <c r="K49" s="62"/>
      <c r="L49" s="62"/>
      <c r="M49" s="10"/>
      <c r="Z49" s="28" t="s">
        <v>20</v>
      </c>
      <c r="AA49" s="28">
        <v>24656.316100000004</v>
      </c>
      <c r="AB49" s="28">
        <v>25734.943020000002</v>
      </c>
      <c r="AC49" s="193">
        <v>23989.286556985873</v>
      </c>
      <c r="AD49" s="28">
        <v>23252.814395102436</v>
      </c>
      <c r="AE49" s="193">
        <v>22298.56931169163</v>
      </c>
      <c r="AF49" s="28">
        <v>20868.296487212869</v>
      </c>
      <c r="AG49" s="193">
        <v>19394.923692152828</v>
      </c>
      <c r="AH49" s="28">
        <v>17472.662828875666</v>
      </c>
      <c r="AI49" s="193">
        <v>15814.400111136725</v>
      </c>
    </row>
    <row r="50" spans="2:35" x14ac:dyDescent="0.15">
      <c r="B50" s="7"/>
      <c r="C50" s="11" t="s">
        <v>96</v>
      </c>
      <c r="D50" s="20"/>
      <c r="E50" s="20">
        <v>62427.43</v>
      </c>
      <c r="F50" s="20">
        <v>74204.13</v>
      </c>
      <c r="G50" s="20">
        <v>113621.12</v>
      </c>
      <c r="H50" s="184">
        <v>158051.32999999999</v>
      </c>
      <c r="I50" s="20">
        <v>195669.96</v>
      </c>
      <c r="J50" s="20">
        <v>225058.97</v>
      </c>
      <c r="K50" s="20">
        <v>243694.86</v>
      </c>
      <c r="L50" s="20">
        <v>253149.56</v>
      </c>
      <c r="M50" s="10"/>
      <c r="Z50" s="28" t="s">
        <v>19</v>
      </c>
      <c r="AA50" s="28">
        <v>6671.9679100000003</v>
      </c>
      <c r="AB50" s="28">
        <v>6741.0791399999998</v>
      </c>
      <c r="AC50" s="193">
        <v>7272.1425357826847</v>
      </c>
      <c r="AD50" s="28">
        <v>7421.6872518457885</v>
      </c>
      <c r="AE50" s="193">
        <v>7829.3798116445041</v>
      </c>
      <c r="AF50" s="28">
        <v>8111.5263585378889</v>
      </c>
      <c r="AG50" s="193">
        <v>8408.5332824045872</v>
      </c>
      <c r="AH50" s="28">
        <v>8645.3381912719196</v>
      </c>
      <c r="AI50" s="193">
        <v>8802.7111930330029</v>
      </c>
    </row>
    <row r="51" spans="2:35" x14ac:dyDescent="0.15">
      <c r="B51" s="7"/>
      <c r="C51" s="64" t="s">
        <v>72</v>
      </c>
      <c r="D51" s="47"/>
      <c r="E51" s="47">
        <v>0.183</v>
      </c>
      <c r="F51" s="47">
        <v>0.20899999999999999</v>
      </c>
      <c r="G51" s="47">
        <v>0.35499999999999998</v>
      </c>
      <c r="H51" s="187">
        <v>0.55600000000000005</v>
      </c>
      <c r="I51" s="47">
        <v>0.745</v>
      </c>
      <c r="J51" s="47">
        <v>0.876</v>
      </c>
      <c r="K51" s="47">
        <v>0.96099999999999997</v>
      </c>
      <c r="L51" s="47">
        <v>1</v>
      </c>
      <c r="M51" s="10"/>
      <c r="Z51" s="28" t="s">
        <v>98</v>
      </c>
      <c r="AA51" s="28">
        <v>2037.7813300000003</v>
      </c>
      <c r="AB51" s="28">
        <v>2525.9321400000003</v>
      </c>
      <c r="AC51" s="193">
        <v>3101.4097174087301</v>
      </c>
      <c r="AD51" s="28">
        <v>3786.7219705093626</v>
      </c>
      <c r="AE51" s="193">
        <v>4463.4760583582511</v>
      </c>
      <c r="AF51" s="28">
        <v>5170.8421678965578</v>
      </c>
      <c r="AG51" s="193">
        <v>5786.5185460237599</v>
      </c>
      <c r="AH51" s="28">
        <v>6292.1900247123885</v>
      </c>
      <c r="AI51" s="193">
        <v>6517.3217132618856</v>
      </c>
    </row>
    <row r="52" spans="2:35" x14ac:dyDescent="0.15">
      <c r="B52" s="7"/>
      <c r="C52" s="64"/>
      <c r="D52" s="47"/>
      <c r="E52" s="47"/>
      <c r="F52" s="47"/>
      <c r="G52" s="47"/>
      <c r="H52" s="187"/>
      <c r="I52" s="47"/>
      <c r="J52" s="47"/>
      <c r="K52" s="47"/>
      <c r="L52" s="47"/>
      <c r="M52" s="10"/>
    </row>
    <row r="53" spans="2:35" x14ac:dyDescent="0.15">
      <c r="B53" s="7"/>
      <c r="C53" s="11" t="s">
        <v>97</v>
      </c>
      <c r="D53" s="20"/>
      <c r="E53" s="20">
        <v>35001.949999999997</v>
      </c>
      <c r="F53" s="20">
        <v>34362.839999999997</v>
      </c>
      <c r="G53" s="20">
        <v>34461.22</v>
      </c>
      <c r="H53" s="184">
        <v>34591.43</v>
      </c>
      <c r="I53" s="20">
        <v>34150.67</v>
      </c>
      <c r="J53" s="20">
        <v>33589.980000000003</v>
      </c>
      <c r="K53" s="20">
        <v>32410.19</v>
      </c>
      <c r="L53" s="20">
        <v>31134.43</v>
      </c>
      <c r="M53" s="10"/>
      <c r="O53" s="25"/>
      <c r="P53" s="25"/>
      <c r="Q53" s="25"/>
      <c r="R53" s="25"/>
      <c r="S53" s="25"/>
      <c r="T53" s="194"/>
      <c r="U53" s="25"/>
      <c r="V53" s="25"/>
      <c r="W53" s="25"/>
      <c r="X53" s="25"/>
    </row>
    <row r="54" spans="2:35" x14ac:dyDescent="0.15">
      <c r="B54" s="7"/>
      <c r="C54" s="8" t="s">
        <v>20</v>
      </c>
      <c r="D54" s="66"/>
      <c r="E54" s="66">
        <v>25734.94</v>
      </c>
      <c r="F54" s="66">
        <v>23989.29</v>
      </c>
      <c r="G54" s="66">
        <v>23252.81</v>
      </c>
      <c r="H54" s="185">
        <v>22298.57</v>
      </c>
      <c r="I54" s="66">
        <v>20868.3</v>
      </c>
      <c r="J54" s="66">
        <v>19394.919999999998</v>
      </c>
      <c r="K54" s="66">
        <v>17472.66</v>
      </c>
      <c r="L54" s="66">
        <v>15814.4</v>
      </c>
      <c r="M54" s="10"/>
      <c r="O54" s="25"/>
      <c r="P54" s="25"/>
      <c r="Q54" s="25"/>
      <c r="R54" s="25"/>
      <c r="S54" s="25"/>
      <c r="T54" s="194"/>
      <c r="U54" s="25"/>
      <c r="V54" s="25"/>
      <c r="W54" s="25"/>
      <c r="X54" s="25"/>
    </row>
    <row r="55" spans="2:35" x14ac:dyDescent="0.15">
      <c r="B55" s="7"/>
      <c r="C55" s="8" t="s">
        <v>19</v>
      </c>
      <c r="D55" s="66"/>
      <c r="E55" s="66">
        <v>6741.08</v>
      </c>
      <c r="F55" s="66">
        <v>7272.14</v>
      </c>
      <c r="G55" s="66">
        <v>7421.69</v>
      </c>
      <c r="H55" s="185">
        <v>7829.38</v>
      </c>
      <c r="I55" s="66">
        <v>8111.53</v>
      </c>
      <c r="J55" s="66">
        <v>8408.5300000000007</v>
      </c>
      <c r="K55" s="66">
        <v>8645.34</v>
      </c>
      <c r="L55" s="66">
        <v>8802.7099999999991</v>
      </c>
      <c r="M55" s="10"/>
      <c r="O55" s="25"/>
      <c r="P55" s="25"/>
      <c r="Q55" s="25"/>
      <c r="R55" s="25"/>
      <c r="S55" s="25"/>
      <c r="T55" s="194"/>
      <c r="U55" s="25"/>
      <c r="V55" s="25"/>
      <c r="W55" s="25"/>
      <c r="X55" s="25"/>
    </row>
    <row r="56" spans="2:35" x14ac:dyDescent="0.15">
      <c r="B56" s="7"/>
      <c r="C56" s="8" t="s">
        <v>98</v>
      </c>
      <c r="D56" s="66"/>
      <c r="E56" s="66">
        <v>2525.9299999999998</v>
      </c>
      <c r="F56" s="66">
        <v>3101.41</v>
      </c>
      <c r="G56" s="66">
        <v>3786.72</v>
      </c>
      <c r="H56" s="185">
        <v>4463.4799999999996</v>
      </c>
      <c r="I56" s="66">
        <v>5170.84</v>
      </c>
      <c r="J56" s="66">
        <v>5786.52</v>
      </c>
      <c r="K56" s="66">
        <v>6292.19</v>
      </c>
      <c r="L56" s="66">
        <v>6517.32</v>
      </c>
      <c r="M56" s="10"/>
      <c r="O56" s="25"/>
      <c r="P56" s="25"/>
      <c r="Q56" s="25"/>
      <c r="R56" s="25"/>
      <c r="S56" s="25"/>
      <c r="T56" s="194"/>
      <c r="U56" s="25"/>
      <c r="V56" s="25"/>
      <c r="W56" s="25"/>
      <c r="X56" s="25"/>
    </row>
    <row r="57" spans="2:35" ht="14" thickBot="1" x14ac:dyDescent="0.2">
      <c r="B57" s="12"/>
      <c r="C57" s="13"/>
      <c r="D57" s="13"/>
      <c r="E57" s="13"/>
      <c r="F57" s="13"/>
      <c r="G57" s="13"/>
      <c r="H57" s="182"/>
      <c r="I57" s="13"/>
      <c r="J57" s="13"/>
      <c r="K57" s="13"/>
      <c r="L57" s="13"/>
      <c r="M57" s="15"/>
    </row>
    <row r="58" spans="2:35" ht="15" x14ac:dyDescent="0.15">
      <c r="C58" s="91" t="s">
        <v>99</v>
      </c>
      <c r="F58" s="28"/>
      <c r="G58" s="28"/>
      <c r="H58" s="302"/>
      <c r="I58" s="28"/>
      <c r="J58" s="28"/>
      <c r="K58" s="28"/>
      <c r="L58" s="28"/>
    </row>
    <row r="59" spans="2:35" s="1" customFormat="1" x14ac:dyDescent="0.15">
      <c r="B59"/>
      <c r="C59"/>
      <c r="D59"/>
      <c r="E59" s="28"/>
      <c r="F59" s="28"/>
      <c r="G59" s="28"/>
      <c r="H59" s="302"/>
      <c r="I59" s="28"/>
      <c r="J59" s="28"/>
      <c r="K59" s="28"/>
      <c r="L59" s="28"/>
      <c r="M59" s="8"/>
      <c r="T59" s="200"/>
      <c r="AC59" s="200"/>
      <c r="AE59" s="200"/>
      <c r="AG59" s="200"/>
      <c r="AI59" s="200"/>
    </row>
    <row r="60" spans="2:35" s="1" customFormat="1" ht="14" thickBot="1" x14ac:dyDescent="0.2">
      <c r="B60" s="373"/>
      <c r="C60" s="373"/>
      <c r="D60" s="373"/>
      <c r="E60" s="374">
        <f t="shared" ref="E60:L60" si="40">SUM(E67:E74)/E61</f>
        <v>0.22810780599734637</v>
      </c>
      <c r="F60" s="374">
        <f t="shared" si="40"/>
        <v>0.29164228246607993</v>
      </c>
      <c r="G60" s="374">
        <f t="shared" si="40"/>
        <v>0.50636586586072874</v>
      </c>
      <c r="H60" s="374">
        <f t="shared" si="40"/>
        <v>0.72806613708974954</v>
      </c>
      <c r="I60" s="374">
        <f t="shared" si="40"/>
        <v>0.86143086300646887</v>
      </c>
      <c r="J60" s="374">
        <f t="shared" si="40"/>
        <v>0.94089470151488919</v>
      </c>
      <c r="K60" s="374">
        <f t="shared" si="40"/>
        <v>0.97995525871868416</v>
      </c>
      <c r="L60" s="374">
        <f t="shared" si="40"/>
        <v>1</v>
      </c>
      <c r="M60" s="352"/>
      <c r="T60" s="200"/>
      <c r="AC60" s="200"/>
      <c r="AE60" s="200"/>
      <c r="AG60" s="200"/>
      <c r="AI60" s="200"/>
    </row>
    <row r="61" spans="2:35" s="1" customFormat="1" x14ac:dyDescent="0.15">
      <c r="B61" s="375"/>
      <c r="C61" s="376" t="s">
        <v>386</v>
      </c>
      <c r="D61" s="376"/>
      <c r="E61" s="377">
        <f>SUM(E62:E74)</f>
        <v>72734.390000000014</v>
      </c>
      <c r="F61" s="377">
        <f t="shared" ref="F61:L61" si="41">SUM(F62:F74)</f>
        <v>80894.339692028589</v>
      </c>
      <c r="G61" s="377">
        <f t="shared" si="41"/>
        <v>92042.489999999991</v>
      </c>
      <c r="H61" s="377">
        <f t="shared" si="41"/>
        <v>106658.76896913635</v>
      </c>
      <c r="I61" s="377">
        <f t="shared" si="41"/>
        <v>121751.04310268564</v>
      </c>
      <c r="J61" s="377">
        <f t="shared" si="41"/>
        <v>132407.50419661895</v>
      </c>
      <c r="K61" s="377">
        <f t="shared" si="41"/>
        <v>141360.11287389722</v>
      </c>
      <c r="L61" s="377">
        <f t="shared" si="41"/>
        <v>150154.44999999998</v>
      </c>
      <c r="M61" s="378"/>
      <c r="T61" s="200"/>
      <c r="AC61" s="200"/>
      <c r="AE61" s="200"/>
      <c r="AG61" s="200"/>
      <c r="AI61" s="200"/>
    </row>
    <row r="62" spans="2:35" s="1" customFormat="1" x14ac:dyDescent="0.15">
      <c r="B62" s="7"/>
      <c r="C62" s="8" t="s">
        <v>383</v>
      </c>
      <c r="D62" s="8"/>
      <c r="E62" s="24">
        <v>28306.379928368671</v>
      </c>
      <c r="F62" s="24">
        <v>27006.948388219305</v>
      </c>
      <c r="G62" s="24">
        <v>16618.851908981676</v>
      </c>
      <c r="H62" s="188">
        <v>6722.4619030551858</v>
      </c>
      <c r="I62" s="24">
        <v>1389.1924919176215</v>
      </c>
      <c r="J62" s="24">
        <v>0</v>
      </c>
      <c r="K62" s="24">
        <v>0</v>
      </c>
      <c r="L62" s="24">
        <v>0</v>
      </c>
      <c r="M62" s="10"/>
      <c r="N62" s="93"/>
      <c r="T62" s="200"/>
      <c r="AC62" s="200"/>
      <c r="AE62" s="200"/>
      <c r="AG62" s="200"/>
      <c r="AI62" s="200"/>
    </row>
    <row r="63" spans="2:35" s="1" customFormat="1" x14ac:dyDescent="0.15">
      <c r="B63" s="7"/>
      <c r="C63" s="8" t="s">
        <v>5</v>
      </c>
      <c r="D63" s="8"/>
      <c r="E63" s="24">
        <v>17215.835915320135</v>
      </c>
      <c r="F63" s="24">
        <v>18896.777704983626</v>
      </c>
      <c r="G63" s="24">
        <v>20191.665077740279</v>
      </c>
      <c r="H63" s="188">
        <v>17048.42364486885</v>
      </c>
      <c r="I63" s="24">
        <v>13132.156480530051</v>
      </c>
      <c r="J63" s="24">
        <v>7373.9922152032441</v>
      </c>
      <c r="K63" s="24">
        <v>2806.306952382</v>
      </c>
      <c r="L63" s="24">
        <v>0</v>
      </c>
      <c r="M63" s="10"/>
      <c r="N63" s="93"/>
      <c r="T63" s="200"/>
      <c r="AC63" s="200"/>
      <c r="AE63" s="200"/>
      <c r="AG63" s="200"/>
      <c r="AI63" s="200"/>
    </row>
    <row r="64" spans="2:35" s="1" customFormat="1" x14ac:dyDescent="0.15">
      <c r="B64" s="7"/>
      <c r="C64" s="8" t="s">
        <v>382</v>
      </c>
      <c r="D64" s="8"/>
      <c r="E64" s="24">
        <v>2992.3300619782676</v>
      </c>
      <c r="F64" s="24">
        <v>2546.6576049716023</v>
      </c>
      <c r="G64" s="24">
        <v>1736.3511784094624</v>
      </c>
      <c r="H64" s="188">
        <v>843.11774410710393</v>
      </c>
      <c r="I64" s="24">
        <v>115.68534905006371</v>
      </c>
      <c r="J64" s="24">
        <v>12.098309475547811</v>
      </c>
      <c r="K64" s="24">
        <v>0</v>
      </c>
      <c r="L64" s="24">
        <v>0</v>
      </c>
      <c r="M64" s="10"/>
      <c r="N64" s="93"/>
      <c r="T64" s="200"/>
      <c r="AC64" s="200"/>
      <c r="AE64" s="200"/>
      <c r="AG64" s="200"/>
      <c r="AI64" s="200"/>
    </row>
    <row r="65" spans="2:35" s="1" customFormat="1" x14ac:dyDescent="0.15">
      <c r="B65" s="7"/>
      <c r="C65" s="8" t="s">
        <v>8</v>
      </c>
      <c r="D65" s="8"/>
      <c r="E65" s="24">
        <v>7628.561970877593</v>
      </c>
      <c r="F65" s="24">
        <v>8851.7461274844227</v>
      </c>
      <c r="G65" s="24">
        <v>6888.446690041118</v>
      </c>
      <c r="H65" s="188">
        <v>4390.1277669980445</v>
      </c>
      <c r="I65" s="24">
        <v>2233.9026493036363</v>
      </c>
      <c r="J65" s="24">
        <v>439.89453253091847</v>
      </c>
      <c r="K65" s="24">
        <v>27.219937672876942</v>
      </c>
      <c r="L65" s="24">
        <v>0</v>
      </c>
      <c r="M65" s="10"/>
      <c r="N65" s="93"/>
      <c r="T65" s="200"/>
      <c r="AC65" s="200"/>
      <c r="AE65" s="200"/>
      <c r="AG65" s="200"/>
      <c r="AI65" s="200"/>
    </row>
    <row r="66" spans="2:35" s="1" customFormat="1" x14ac:dyDescent="0.15">
      <c r="B66" s="7"/>
      <c r="C66" s="8"/>
      <c r="D66" s="8"/>
      <c r="E66" s="24"/>
      <c r="F66" s="24"/>
      <c r="G66" s="24"/>
      <c r="H66" s="188"/>
      <c r="I66" s="24"/>
      <c r="J66" s="24"/>
      <c r="K66" s="24"/>
      <c r="L66" s="24"/>
      <c r="M66" s="10"/>
      <c r="N66" s="93"/>
      <c r="T66" s="200"/>
      <c r="AC66" s="200"/>
      <c r="AE66" s="200"/>
      <c r="AG66" s="200"/>
      <c r="AI66" s="200"/>
    </row>
    <row r="67" spans="2:35" s="1" customFormat="1" x14ac:dyDescent="0.15">
      <c r="B67" s="7"/>
      <c r="C67" s="8" t="s">
        <v>30</v>
      </c>
      <c r="D67" s="8"/>
      <c r="E67" s="24">
        <v>0</v>
      </c>
      <c r="F67" s="24">
        <v>1.3335507416603254</v>
      </c>
      <c r="G67" s="24">
        <v>103.00594957568067</v>
      </c>
      <c r="H67" s="188">
        <v>781.21069974354975</v>
      </c>
      <c r="I67" s="24">
        <v>2018.320674731151</v>
      </c>
      <c r="J67" s="24">
        <v>4179.1674353763829</v>
      </c>
      <c r="K67" s="24">
        <v>6009.2701561802687</v>
      </c>
      <c r="L67" s="24">
        <v>7189.2270357416228</v>
      </c>
      <c r="M67" s="10"/>
      <c r="N67" s="93"/>
      <c r="T67" s="200"/>
      <c r="AC67" s="200"/>
      <c r="AE67" s="200"/>
      <c r="AG67" s="200"/>
      <c r="AI67" s="200"/>
    </row>
    <row r="68" spans="2:35" s="1" customFormat="1" x14ac:dyDescent="0.15">
      <c r="B68" s="7"/>
      <c r="C68" s="8" t="s">
        <v>10</v>
      </c>
      <c r="D68" s="8"/>
      <c r="E68" s="24">
        <v>11656.818509018112</v>
      </c>
      <c r="F68" s="24">
        <v>13028.517974278766</v>
      </c>
      <c r="G68" s="24">
        <v>13697.353282924687</v>
      </c>
      <c r="H68" s="188">
        <v>13399.007725007783</v>
      </c>
      <c r="I68" s="24">
        <v>12757.073431819719</v>
      </c>
      <c r="J68" s="24">
        <v>11669.085651974325</v>
      </c>
      <c r="K68" s="24">
        <v>11229.024876463884</v>
      </c>
      <c r="L68" s="24">
        <v>11467.298877534662</v>
      </c>
      <c r="M68" s="10"/>
      <c r="N68" s="93"/>
      <c r="T68" s="200"/>
      <c r="AC68" s="200"/>
      <c r="AE68" s="200"/>
      <c r="AG68" s="200"/>
      <c r="AI68" s="200"/>
    </row>
    <row r="69" spans="2:35" s="1" customFormat="1" x14ac:dyDescent="0.15">
      <c r="B69" s="7"/>
      <c r="C69" s="8" t="s">
        <v>11</v>
      </c>
      <c r="D69" s="8"/>
      <c r="E69" s="24">
        <v>2512.3353055078924</v>
      </c>
      <c r="F69" s="24">
        <v>4681.3086467129669</v>
      </c>
      <c r="G69" s="24">
        <v>13645.880783269859</v>
      </c>
      <c r="H69" s="188">
        <v>26256.640230050143</v>
      </c>
      <c r="I69" s="24">
        <v>36767.230065865253</v>
      </c>
      <c r="J69" s="24">
        <v>42766.628721160319</v>
      </c>
      <c r="K69" s="24">
        <v>46483.09870771948</v>
      </c>
      <c r="L69" s="24">
        <v>49578.4486812795</v>
      </c>
      <c r="M69" s="10"/>
      <c r="N69" s="93"/>
      <c r="T69" s="200"/>
      <c r="AC69" s="200"/>
      <c r="AE69" s="200"/>
      <c r="AG69" s="200"/>
      <c r="AI69" s="200"/>
    </row>
    <row r="70" spans="2:35" s="1" customFormat="1" x14ac:dyDescent="0.15">
      <c r="B70" s="7"/>
      <c r="C70" s="8" t="s">
        <v>12</v>
      </c>
      <c r="D70" s="8"/>
      <c r="E70" s="24">
        <v>739.19372370807855</v>
      </c>
      <c r="F70" s="24">
        <v>2941.1764687032492</v>
      </c>
      <c r="G70" s="24">
        <v>11996.383733940478</v>
      </c>
      <c r="H70" s="188">
        <v>21814.2231719542</v>
      </c>
      <c r="I70" s="24">
        <v>30652.206338712309</v>
      </c>
      <c r="J70" s="24">
        <v>37867.660265226747</v>
      </c>
      <c r="K70" s="24">
        <v>42309.847658420571</v>
      </c>
      <c r="L70" s="24">
        <v>45314.377751717773</v>
      </c>
      <c r="M70" s="10"/>
      <c r="N70" s="93"/>
      <c r="T70" s="200"/>
      <c r="AC70" s="200"/>
      <c r="AE70" s="200"/>
      <c r="AG70" s="200"/>
      <c r="AI70" s="200"/>
    </row>
    <row r="71" spans="2:35" s="1" customFormat="1" x14ac:dyDescent="0.15">
      <c r="B71" s="7"/>
      <c r="C71" s="8" t="s">
        <v>9</v>
      </c>
      <c r="D71" s="8"/>
      <c r="E71" s="24">
        <v>1410.5448308467699</v>
      </c>
      <c r="F71" s="24">
        <v>2494.740049961054</v>
      </c>
      <c r="G71" s="24">
        <v>5129.5439132038455</v>
      </c>
      <c r="H71" s="188">
        <v>6973.0159632799769</v>
      </c>
      <c r="I71" s="24">
        <v>7209.2871671445191</v>
      </c>
      <c r="J71" s="24">
        <v>7096.4811924531286</v>
      </c>
      <c r="K71" s="24">
        <v>7218.7732186413732</v>
      </c>
      <c r="L71" s="24">
        <v>7543.8478422572689</v>
      </c>
      <c r="M71" s="10"/>
      <c r="N71" s="93"/>
      <c r="T71" s="200"/>
      <c r="AC71" s="200"/>
      <c r="AE71" s="200"/>
      <c r="AG71" s="200"/>
      <c r="AI71" s="200"/>
    </row>
    <row r="72" spans="2:35" s="1" customFormat="1" x14ac:dyDescent="0.15">
      <c r="B72" s="7"/>
      <c r="C72" s="8" t="s">
        <v>13</v>
      </c>
      <c r="D72" s="8"/>
      <c r="E72" s="24">
        <v>241.18155117133034</v>
      </c>
      <c r="F72" s="24">
        <v>342.81346452090776</v>
      </c>
      <c r="G72" s="24">
        <v>958.3515077829677</v>
      </c>
      <c r="H72" s="188">
        <v>2630.4555181560354</v>
      </c>
      <c r="I72" s="24">
        <v>4217.606480457147</v>
      </c>
      <c r="J72" s="24">
        <v>5482.3731354634419</v>
      </c>
      <c r="K72" s="24">
        <v>6515.2865101293301</v>
      </c>
      <c r="L72" s="24">
        <v>7640.7507077006048</v>
      </c>
      <c r="M72" s="10"/>
      <c r="N72" s="93"/>
      <c r="T72" s="200"/>
      <c r="AC72" s="200"/>
      <c r="AE72" s="200"/>
      <c r="AG72" s="200"/>
      <c r="AI72" s="200"/>
    </row>
    <row r="73" spans="2:35" s="1" customFormat="1" x14ac:dyDescent="0.15">
      <c r="B73" s="7"/>
      <c r="C73" s="8" t="s">
        <v>14</v>
      </c>
      <c r="D73" s="8"/>
      <c r="E73" s="24">
        <v>28.180317974027407</v>
      </c>
      <c r="F73" s="24">
        <v>95.924729485339313</v>
      </c>
      <c r="G73" s="24">
        <v>952.22600604784566</v>
      </c>
      <c r="H73" s="188">
        <v>5313.0844508646023</v>
      </c>
      <c r="I73" s="24">
        <v>10145.989743285892</v>
      </c>
      <c r="J73" s="24">
        <v>13814.914410414338</v>
      </c>
      <c r="K73" s="24">
        <v>16495.46522094106</v>
      </c>
      <c r="L73" s="24">
        <v>18712.230692153913</v>
      </c>
      <c r="M73" s="10"/>
      <c r="N73" s="93"/>
      <c r="T73" s="200"/>
      <c r="AC73" s="200"/>
      <c r="AE73" s="200"/>
      <c r="AG73" s="200"/>
      <c r="AI73" s="200"/>
    </row>
    <row r="74" spans="2:35" s="1" customFormat="1" ht="14" thickBot="1" x14ac:dyDescent="0.2">
      <c r="B74" s="12"/>
      <c r="C74" s="13" t="s">
        <v>15</v>
      </c>
      <c r="D74" s="13"/>
      <c r="E74" s="315">
        <v>3.0278852291242213</v>
      </c>
      <c r="F74" s="315">
        <v>6.3949819656892872</v>
      </c>
      <c r="G74" s="315">
        <v>124.42996808210184</v>
      </c>
      <c r="H74" s="316">
        <v>487.00015105087022</v>
      </c>
      <c r="I74" s="315">
        <v>1112.3922298682828</v>
      </c>
      <c r="J74" s="315">
        <v>1705.2083273405617</v>
      </c>
      <c r="K74" s="315">
        <v>2265.8196353463622</v>
      </c>
      <c r="L74" s="315">
        <v>2708.2684116146684</v>
      </c>
      <c r="M74" s="15"/>
      <c r="N74" s="93"/>
      <c r="T74" s="200"/>
      <c r="AC74" s="200"/>
      <c r="AE74" s="200"/>
      <c r="AG74" s="200"/>
      <c r="AI74" s="200"/>
    </row>
    <row r="75" spans="2:35" x14ac:dyDescent="0.15">
      <c r="B75" s="379"/>
      <c r="C75" s="380" t="s">
        <v>378</v>
      </c>
      <c r="D75" s="381"/>
      <c r="E75" s="382">
        <f t="shared" ref="E75:L75" si="42">SUM(E76:E89)</f>
        <v>269154.59999999998</v>
      </c>
      <c r="F75" s="382">
        <f t="shared" si="42"/>
        <v>274206.44</v>
      </c>
      <c r="G75" s="382">
        <f t="shared" si="42"/>
        <v>228424.64000000004</v>
      </c>
      <c r="H75" s="382">
        <f t="shared" si="42"/>
        <v>177486.13000000003</v>
      </c>
      <c r="I75" s="382">
        <f t="shared" si="42"/>
        <v>140948.44</v>
      </c>
      <c r="J75" s="382">
        <f t="shared" si="42"/>
        <v>124435.52</v>
      </c>
      <c r="K75" s="382">
        <f t="shared" si="42"/>
        <v>112353.49999999999</v>
      </c>
      <c r="L75" s="382">
        <f t="shared" si="42"/>
        <v>102995.48</v>
      </c>
      <c r="M75" s="383"/>
    </row>
    <row r="76" spans="2:35" x14ac:dyDescent="0.15">
      <c r="B76" s="7"/>
      <c r="C76" s="8" t="s">
        <v>81</v>
      </c>
      <c r="D76" s="8"/>
      <c r="E76" s="42">
        <f>E13+E28+E42</f>
        <v>119139.62</v>
      </c>
      <c r="F76" s="42">
        <f t="shared" ref="F76:L76" si="43">F13+F28+F42</f>
        <v>119424.98000000001</v>
      </c>
      <c r="G76" s="42">
        <f t="shared" si="43"/>
        <v>78575.839999999997</v>
      </c>
      <c r="H76" s="313">
        <f t="shared" si="43"/>
        <v>40136.759999999995</v>
      </c>
      <c r="I76" s="42">
        <f t="shared" si="43"/>
        <v>14824.169999999998</v>
      </c>
      <c r="J76" s="42">
        <f t="shared" si="43"/>
        <v>4098.38</v>
      </c>
      <c r="K76" s="42">
        <f t="shared" si="43"/>
        <v>300.64999999999998</v>
      </c>
      <c r="L76" s="42">
        <f t="shared" si="43"/>
        <v>0</v>
      </c>
      <c r="M76" s="10"/>
    </row>
    <row r="77" spans="2:35" x14ac:dyDescent="0.15">
      <c r="B77" s="7"/>
      <c r="C77" s="37" t="s">
        <v>68</v>
      </c>
      <c r="D77" s="8"/>
      <c r="E77" s="42">
        <f>E29+E43+E14</f>
        <v>57083.759999999995</v>
      </c>
      <c r="F77" s="42">
        <f t="shared" ref="F77:L77" si="44">F29+F43+F14</f>
        <v>61725.069999999992</v>
      </c>
      <c r="G77" s="42">
        <f t="shared" si="44"/>
        <v>54809.930000000008</v>
      </c>
      <c r="H77" s="313">
        <f t="shared" si="44"/>
        <v>42191.360000000001</v>
      </c>
      <c r="I77" s="42">
        <f t="shared" si="44"/>
        <v>28650.29</v>
      </c>
      <c r="J77" s="42">
        <f t="shared" si="44"/>
        <v>15608.470000000001</v>
      </c>
      <c r="K77" s="42">
        <f t="shared" si="44"/>
        <v>5236.42</v>
      </c>
      <c r="L77" s="42">
        <f t="shared" si="44"/>
        <v>0</v>
      </c>
      <c r="M77" s="10"/>
    </row>
    <row r="78" spans="2:35" x14ac:dyDescent="0.15">
      <c r="B78" s="7"/>
      <c r="C78" s="41" t="s">
        <v>91</v>
      </c>
      <c r="D78" s="8"/>
      <c r="E78" s="42">
        <f>E27+E41</f>
        <v>36307.620000000003</v>
      </c>
      <c r="F78" s="42">
        <f t="shared" ref="F78:L78" si="45">F27+F41</f>
        <v>32004.85</v>
      </c>
      <c r="G78" s="42">
        <f t="shared" si="45"/>
        <v>18569.669999999998</v>
      </c>
      <c r="H78" s="313">
        <f t="shared" si="45"/>
        <v>6534.52</v>
      </c>
      <c r="I78" s="42">
        <f t="shared" si="45"/>
        <v>391.17</v>
      </c>
      <c r="J78" s="42">
        <f t="shared" si="45"/>
        <v>0</v>
      </c>
      <c r="K78" s="42">
        <f t="shared" si="45"/>
        <v>0</v>
      </c>
      <c r="L78" s="42">
        <f t="shared" si="45"/>
        <v>0</v>
      </c>
      <c r="M78" s="10"/>
    </row>
    <row r="79" spans="2:35" x14ac:dyDescent="0.15">
      <c r="B79" s="7"/>
      <c r="C79" s="41" t="s">
        <v>388</v>
      </c>
      <c r="D79" s="8"/>
      <c r="E79" s="42">
        <f>E39-E40+E25-E26</f>
        <v>10787.43</v>
      </c>
      <c r="F79" s="42">
        <f t="shared" ref="F79:L79" si="46">F39-F40+F25-F26</f>
        <v>10425.89</v>
      </c>
      <c r="G79" s="42">
        <f t="shared" si="46"/>
        <v>8933.66</v>
      </c>
      <c r="H79" s="313">
        <f t="shared" si="46"/>
        <v>6651.7899999999991</v>
      </c>
      <c r="I79" s="42">
        <f t="shared" si="46"/>
        <v>4461.7999999999993</v>
      </c>
      <c r="J79" s="42">
        <f t="shared" si="46"/>
        <v>2831.0600000000004</v>
      </c>
      <c r="K79" s="42">
        <f t="shared" si="46"/>
        <v>1011.0999999999995</v>
      </c>
      <c r="L79" s="42">
        <f t="shared" si="46"/>
        <v>2.0000000000436557E-2</v>
      </c>
      <c r="M79" s="10"/>
    </row>
    <row r="80" spans="2:35" x14ac:dyDescent="0.15">
      <c r="B80" s="7"/>
      <c r="C80" s="8"/>
      <c r="D80" s="8"/>
      <c r="E80" s="96"/>
      <c r="F80" s="96"/>
      <c r="G80" s="96"/>
      <c r="H80" s="314"/>
      <c r="I80" s="96"/>
      <c r="J80" s="96"/>
      <c r="K80" s="96"/>
      <c r="L80" s="96"/>
      <c r="M80" s="10"/>
    </row>
    <row r="81" spans="2:13" x14ac:dyDescent="0.15">
      <c r="B81" s="7"/>
      <c r="C81" s="41" t="s">
        <v>387</v>
      </c>
      <c r="D81" s="8"/>
      <c r="E81" s="42">
        <f>E30+E44</f>
        <v>1244.92</v>
      </c>
      <c r="F81" s="42">
        <f t="shared" ref="F81:L81" si="47">F30+F44</f>
        <v>2264.83</v>
      </c>
      <c r="G81" s="42">
        <f t="shared" si="47"/>
        <v>7005.48</v>
      </c>
      <c r="H81" s="313">
        <f t="shared" si="47"/>
        <v>13171.54</v>
      </c>
      <c r="I81" s="42">
        <f t="shared" si="47"/>
        <v>17249.32</v>
      </c>
      <c r="J81" s="42">
        <f t="shared" si="47"/>
        <v>19886.939999999999</v>
      </c>
      <c r="K81" s="42">
        <f t="shared" si="47"/>
        <v>21866.989999999998</v>
      </c>
      <c r="L81" s="42">
        <f t="shared" si="47"/>
        <v>23083.47</v>
      </c>
      <c r="M81" s="10"/>
    </row>
    <row r="82" spans="2:13" x14ac:dyDescent="0.15">
      <c r="B82" s="7"/>
      <c r="C82" s="41" t="s">
        <v>92</v>
      </c>
      <c r="D82" s="8"/>
      <c r="E82" s="42">
        <f>E31+E45</f>
        <v>40502.149999999994</v>
      </c>
      <c r="F82" s="42">
        <f t="shared" ref="F82:L82" si="48">F31+F45</f>
        <v>41937.86</v>
      </c>
      <c r="G82" s="42">
        <f t="shared" si="48"/>
        <v>43378.87</v>
      </c>
      <c r="H82" s="313">
        <f t="shared" si="48"/>
        <v>41205.550000000003</v>
      </c>
      <c r="I82" s="42">
        <f t="shared" si="48"/>
        <v>36955.51</v>
      </c>
      <c r="J82" s="42">
        <f t="shared" si="48"/>
        <v>32215.86</v>
      </c>
      <c r="K82" s="42">
        <f t="shared" si="48"/>
        <v>26179.870000000003</v>
      </c>
      <c r="L82" s="42">
        <f t="shared" si="48"/>
        <v>20310.260000000002</v>
      </c>
      <c r="M82" s="10"/>
    </row>
    <row r="83" spans="2:13" x14ac:dyDescent="0.15">
      <c r="B83" s="7"/>
      <c r="C83" s="9" t="s">
        <v>22</v>
      </c>
      <c r="D83" s="8"/>
      <c r="E83" s="42">
        <f>E32+E46</f>
        <v>362.72</v>
      </c>
      <c r="F83" s="42">
        <f t="shared" ref="F83:L83" si="49">F32+F46</f>
        <v>792.65</v>
      </c>
      <c r="G83" s="42">
        <f t="shared" si="49"/>
        <v>2730.3500000000004</v>
      </c>
      <c r="H83" s="313">
        <f t="shared" si="49"/>
        <v>5685.63</v>
      </c>
      <c r="I83" s="42">
        <f t="shared" si="49"/>
        <v>8410.380000000001</v>
      </c>
      <c r="J83" s="42">
        <f t="shared" si="49"/>
        <v>10587.3</v>
      </c>
      <c r="K83" s="42">
        <f t="shared" si="49"/>
        <v>13011.62</v>
      </c>
      <c r="L83" s="42">
        <f t="shared" si="49"/>
        <v>15380.83</v>
      </c>
      <c r="M83" s="10"/>
    </row>
    <row r="84" spans="2:13" x14ac:dyDescent="0.15">
      <c r="B84" s="7"/>
      <c r="C84" s="41" t="s">
        <v>381</v>
      </c>
      <c r="D84" s="8"/>
      <c r="E84" s="24">
        <f>E33+E47</f>
        <v>0</v>
      </c>
      <c r="F84" s="24">
        <f t="shared" ref="F84:L84" si="50">F33+F47</f>
        <v>0</v>
      </c>
      <c r="G84" s="24">
        <f t="shared" si="50"/>
        <v>120.50999999999999</v>
      </c>
      <c r="H84" s="188">
        <f t="shared" si="50"/>
        <v>1535.16</v>
      </c>
      <c r="I84" s="24">
        <f t="shared" si="50"/>
        <v>3732.0199999999995</v>
      </c>
      <c r="J84" s="24">
        <f t="shared" si="50"/>
        <v>8157.5599999999995</v>
      </c>
      <c r="K84" s="24">
        <f t="shared" si="50"/>
        <v>12020</v>
      </c>
      <c r="L84" s="24">
        <f t="shared" si="50"/>
        <v>12258.23</v>
      </c>
      <c r="M84" s="10"/>
    </row>
    <row r="85" spans="2:13" x14ac:dyDescent="0.15">
      <c r="B85" s="7"/>
      <c r="C85" s="37" t="s">
        <v>379</v>
      </c>
      <c r="D85" s="8"/>
      <c r="E85" s="24">
        <f>E40+E26</f>
        <v>563.11</v>
      </c>
      <c r="F85" s="24">
        <f t="shared" ref="F85:L85" si="51">F40+F26</f>
        <v>1488.3</v>
      </c>
      <c r="G85" s="24">
        <f t="shared" si="51"/>
        <v>4139.04</v>
      </c>
      <c r="H85" s="188">
        <f t="shared" si="51"/>
        <v>6886.07</v>
      </c>
      <c r="I85" s="24">
        <f t="shared" si="51"/>
        <v>9246.73</v>
      </c>
      <c r="J85" s="24">
        <f t="shared" si="51"/>
        <v>10958.970000000001</v>
      </c>
      <c r="K85" s="24">
        <f t="shared" si="51"/>
        <v>12133.2</v>
      </c>
      <c r="L85" s="24">
        <f t="shared" si="51"/>
        <v>13092</v>
      </c>
      <c r="M85" s="10"/>
    </row>
    <row r="86" spans="2:13" x14ac:dyDescent="0.15">
      <c r="B86" s="7"/>
      <c r="C86" s="37"/>
      <c r="D86" s="8"/>
      <c r="E86" s="24"/>
      <c r="F86" s="24"/>
      <c r="G86" s="24"/>
      <c r="H86" s="188"/>
      <c r="I86" s="24"/>
      <c r="J86" s="24"/>
      <c r="K86" s="24"/>
      <c r="L86" s="24"/>
      <c r="M86" s="10"/>
    </row>
    <row r="87" spans="2:13" x14ac:dyDescent="0.15">
      <c r="B87" s="7"/>
      <c r="C87" s="37" t="s">
        <v>138</v>
      </c>
      <c r="D87" s="8"/>
      <c r="E87" s="24">
        <f>E15</f>
        <v>3163.27</v>
      </c>
      <c r="F87" s="24">
        <f t="shared" ref="F87:L87" si="52">F15</f>
        <v>4123.93</v>
      </c>
      <c r="G87" s="24">
        <f t="shared" si="52"/>
        <v>9329.42</v>
      </c>
      <c r="H87" s="188">
        <f t="shared" si="52"/>
        <v>10054.75</v>
      </c>
      <c r="I87" s="24">
        <f t="shared" si="52"/>
        <v>9781.5300000000007</v>
      </c>
      <c r="J87" s="24">
        <f t="shared" si="52"/>
        <v>9232.15</v>
      </c>
      <c r="K87" s="24">
        <f t="shared" si="52"/>
        <v>8201.0300000000007</v>
      </c>
      <c r="L87" s="24">
        <f t="shared" si="52"/>
        <v>5693.11</v>
      </c>
      <c r="M87" s="10"/>
    </row>
    <row r="88" spans="2:13" x14ac:dyDescent="0.15">
      <c r="B88" s="7"/>
      <c r="C88" s="8" t="s">
        <v>83</v>
      </c>
      <c r="D88" s="8"/>
      <c r="E88" s="24">
        <f>E16</f>
        <v>0</v>
      </c>
      <c r="F88" s="24">
        <f t="shared" ref="F88:L88" si="53">F16</f>
        <v>1.81</v>
      </c>
      <c r="G88" s="24">
        <f t="shared" si="53"/>
        <v>5</v>
      </c>
      <c r="H88" s="188">
        <f t="shared" si="53"/>
        <v>403.94</v>
      </c>
      <c r="I88" s="24">
        <f t="shared" si="53"/>
        <v>2115.33</v>
      </c>
      <c r="J88" s="24">
        <f t="shared" si="53"/>
        <v>4550.84</v>
      </c>
      <c r="K88" s="24">
        <f t="shared" si="53"/>
        <v>5628.75</v>
      </c>
      <c r="L88" s="24">
        <f t="shared" si="53"/>
        <v>6328.48</v>
      </c>
      <c r="M88" s="10"/>
    </row>
    <row r="89" spans="2:13" ht="14" thickBot="1" x14ac:dyDescent="0.2">
      <c r="B89" s="12"/>
      <c r="C89" s="105" t="s">
        <v>380</v>
      </c>
      <c r="D89" s="13"/>
      <c r="E89" s="315">
        <f>E19</f>
        <v>0</v>
      </c>
      <c r="F89" s="315">
        <f t="shared" ref="F89:L89" si="54">F19</f>
        <v>16.27</v>
      </c>
      <c r="G89" s="315">
        <f t="shared" si="54"/>
        <v>826.87</v>
      </c>
      <c r="H89" s="316">
        <f t="shared" si="54"/>
        <v>3029.06</v>
      </c>
      <c r="I89" s="315">
        <f t="shared" si="54"/>
        <v>5130.1899999999996</v>
      </c>
      <c r="J89" s="315">
        <f t="shared" si="54"/>
        <v>6307.99</v>
      </c>
      <c r="K89" s="315">
        <f t="shared" si="54"/>
        <v>6763.87</v>
      </c>
      <c r="L89" s="315">
        <f t="shared" si="54"/>
        <v>6849.08</v>
      </c>
      <c r="M89" s="15"/>
    </row>
    <row r="90" spans="2:13" ht="14" thickBot="1" x14ac:dyDescent="0.2"/>
    <row r="91" spans="2:13" ht="18" customHeight="1" x14ac:dyDescent="0.15">
      <c r="B91" s="318"/>
      <c r="C91" s="319" t="s">
        <v>389</v>
      </c>
      <c r="D91" s="320"/>
      <c r="E91" s="321">
        <f>E92+E97+E108+E115</f>
        <v>341888.99</v>
      </c>
      <c r="F91" s="321">
        <f t="shared" ref="F91:L91" si="55">F92+F97+F108+F115</f>
        <v>355100.77969202859</v>
      </c>
      <c r="G91" s="321">
        <f t="shared" si="55"/>
        <v>320467.13</v>
      </c>
      <c r="H91" s="321">
        <f t="shared" si="55"/>
        <v>284144.89896913635</v>
      </c>
      <c r="I91" s="321">
        <f t="shared" si="55"/>
        <v>262699.48310268566</v>
      </c>
      <c r="J91" s="321">
        <f t="shared" si="55"/>
        <v>256843.02419661896</v>
      </c>
      <c r="K91" s="321">
        <f t="shared" si="55"/>
        <v>253713.61287389722</v>
      </c>
      <c r="L91" s="321">
        <f t="shared" si="55"/>
        <v>253149.91009999998</v>
      </c>
      <c r="M91" s="322"/>
    </row>
    <row r="92" spans="2:13" ht="14" x14ac:dyDescent="0.15">
      <c r="B92" s="391"/>
      <c r="C92" s="392" t="s">
        <v>401</v>
      </c>
      <c r="D92" s="393"/>
      <c r="E92" s="394">
        <f>SUM(E93:E95)</f>
        <v>271832.97590566706</v>
      </c>
      <c r="F92" s="394">
        <f t="shared" ref="F92:K92" si="56">SUM(F93:F95)</f>
        <v>272031.17369817453</v>
      </c>
      <c r="G92" s="394">
        <f t="shared" si="56"/>
        <v>199435.96816513143</v>
      </c>
      <c r="H92" s="394">
        <f t="shared" si="56"/>
        <v>120128.43329203114</v>
      </c>
      <c r="I92" s="394">
        <f t="shared" si="56"/>
        <v>62964.464321497726</v>
      </c>
      <c r="J92" s="394">
        <f t="shared" si="56"/>
        <v>29924.000524678799</v>
      </c>
      <c r="K92" s="394">
        <f t="shared" si="56"/>
        <v>9354.4769523819978</v>
      </c>
      <c r="L92" s="394">
        <v>1E-4</v>
      </c>
      <c r="M92" s="395"/>
    </row>
    <row r="93" spans="2:13" x14ac:dyDescent="0.15">
      <c r="B93" s="396"/>
      <c r="C93" s="397" t="s">
        <v>383</v>
      </c>
      <c r="D93" s="397"/>
      <c r="E93" s="398">
        <f t="shared" ref="E93:L93" si="57">E62+E78+(E79/3)</f>
        <v>68209.809928368675</v>
      </c>
      <c r="F93" s="399">
        <f t="shared" si="57"/>
        <v>62487.095054885976</v>
      </c>
      <c r="G93" s="399">
        <f t="shared" si="57"/>
        <v>38166.40857564834</v>
      </c>
      <c r="H93" s="399">
        <f t="shared" si="57"/>
        <v>15474.245236388519</v>
      </c>
      <c r="I93" s="399">
        <f t="shared" si="57"/>
        <v>3267.6291585842882</v>
      </c>
      <c r="J93" s="399">
        <f t="shared" si="57"/>
        <v>943.68666666666684</v>
      </c>
      <c r="K93" s="399">
        <f t="shared" si="57"/>
        <v>337.03333333333313</v>
      </c>
      <c r="L93" s="399">
        <f t="shared" si="57"/>
        <v>6.6666666668121861E-3</v>
      </c>
      <c r="M93" s="400"/>
    </row>
    <row r="94" spans="2:13" x14ac:dyDescent="0.15">
      <c r="B94" s="396"/>
      <c r="C94" s="397" t="s">
        <v>5</v>
      </c>
      <c r="D94" s="397"/>
      <c r="E94" s="399">
        <f t="shared" ref="E94:L94" si="58">E63+E77+(E79/3)</f>
        <v>77895.405915320123</v>
      </c>
      <c r="F94" s="399">
        <f t="shared" si="58"/>
        <v>84097.144371650284</v>
      </c>
      <c r="G94" s="399">
        <f t="shared" si="58"/>
        <v>77979.481744406963</v>
      </c>
      <c r="H94" s="399">
        <f t="shared" si="58"/>
        <v>61457.046978202183</v>
      </c>
      <c r="I94" s="399">
        <f t="shared" si="58"/>
        <v>43269.713147196715</v>
      </c>
      <c r="J94" s="399">
        <f t="shared" si="58"/>
        <v>23926.148881869914</v>
      </c>
      <c r="K94" s="399">
        <f t="shared" si="58"/>
        <v>8379.7602857153324</v>
      </c>
      <c r="L94" s="399">
        <f t="shared" si="58"/>
        <v>6.6666666668121861E-3</v>
      </c>
      <c r="M94" s="400"/>
    </row>
    <row r="95" spans="2:13" x14ac:dyDescent="0.15">
      <c r="B95" s="396"/>
      <c r="C95" s="397" t="s">
        <v>382</v>
      </c>
      <c r="D95" s="401"/>
      <c r="E95" s="399">
        <f t="shared" ref="E95:L95" si="59">E64+E76+(E79/3)</f>
        <v>125727.76006197826</v>
      </c>
      <c r="F95" s="399">
        <f t="shared" si="59"/>
        <v>125446.93427163828</v>
      </c>
      <c r="G95" s="399">
        <f t="shared" si="59"/>
        <v>83290.077845076128</v>
      </c>
      <c r="H95" s="399">
        <f t="shared" si="59"/>
        <v>43197.141077440436</v>
      </c>
      <c r="I95" s="399">
        <f t="shared" si="59"/>
        <v>16427.122015716726</v>
      </c>
      <c r="J95" s="399">
        <f t="shared" si="59"/>
        <v>5054.1649761422141</v>
      </c>
      <c r="K95" s="399">
        <f t="shared" si="59"/>
        <v>637.68333333333317</v>
      </c>
      <c r="L95" s="399">
        <f t="shared" si="59"/>
        <v>6.6666666668121861E-3</v>
      </c>
      <c r="M95" s="400"/>
    </row>
    <row r="96" spans="2:13" x14ac:dyDescent="0.15">
      <c r="B96" s="7"/>
      <c r="C96" s="8"/>
      <c r="D96" s="8"/>
      <c r="E96" s="8"/>
      <c r="F96" s="8"/>
      <c r="G96" s="8"/>
      <c r="H96" s="181"/>
      <c r="I96" s="8"/>
      <c r="J96" s="8"/>
      <c r="K96" s="8"/>
      <c r="L96" s="8"/>
      <c r="M96" s="10"/>
    </row>
    <row r="97" spans="2:15" ht="14" x14ac:dyDescent="0.15">
      <c r="B97" s="347"/>
      <c r="C97" s="348" t="s">
        <v>400</v>
      </c>
      <c r="D97" s="349"/>
      <c r="E97" s="350">
        <f>SUM(E98:E106)</f>
        <v>24219.84409433293</v>
      </c>
      <c r="F97" s="350">
        <f t="shared" ref="F97:L97" si="60">SUM(F98:F106)</f>
        <v>32443.955993854048</v>
      </c>
      <c r="G97" s="350">
        <f t="shared" si="60"/>
        <v>53495.621834868572</v>
      </c>
      <c r="H97" s="350">
        <f t="shared" si="60"/>
        <v>82044.765677105199</v>
      </c>
      <c r="I97" s="350">
        <f t="shared" si="60"/>
        <v>107114.00878118792</v>
      </c>
      <c r="J97" s="350">
        <f t="shared" si="60"/>
        <v>125021.41367194014</v>
      </c>
      <c r="K97" s="350">
        <f t="shared" si="60"/>
        <v>138553.80592151522</v>
      </c>
      <c r="L97" s="350">
        <f t="shared" si="60"/>
        <v>150154.44999999998</v>
      </c>
      <c r="M97" s="351"/>
      <c r="N97" s="323">
        <f>L97/L91</f>
        <v>0.59314439393119101</v>
      </c>
      <c r="O97" s="49"/>
    </row>
    <row r="98" spans="2:15" x14ac:dyDescent="0.15">
      <c r="B98" s="347"/>
      <c r="C98" s="352" t="s">
        <v>8</v>
      </c>
      <c r="D98" s="352"/>
      <c r="E98" s="353">
        <f t="shared" ref="E98:L98" si="61">E65</f>
        <v>7628.561970877593</v>
      </c>
      <c r="F98" s="353">
        <f t="shared" si="61"/>
        <v>8851.7461274844227</v>
      </c>
      <c r="G98" s="353">
        <f t="shared" si="61"/>
        <v>6888.446690041118</v>
      </c>
      <c r="H98" s="353">
        <f t="shared" si="61"/>
        <v>4390.1277669980445</v>
      </c>
      <c r="I98" s="353">
        <f t="shared" si="61"/>
        <v>2233.9026493036363</v>
      </c>
      <c r="J98" s="353">
        <f t="shared" si="61"/>
        <v>439.89453253091847</v>
      </c>
      <c r="K98" s="353">
        <f t="shared" si="61"/>
        <v>27.219937672876942</v>
      </c>
      <c r="L98" s="353">
        <f t="shared" si="61"/>
        <v>0</v>
      </c>
      <c r="M98" s="354"/>
      <c r="N98" s="324"/>
      <c r="O98" s="49"/>
    </row>
    <row r="99" spans="2:15" x14ac:dyDescent="0.15">
      <c r="B99" s="347"/>
      <c r="C99" s="355" t="s">
        <v>396</v>
      </c>
      <c r="D99" s="352"/>
      <c r="E99" s="356">
        <f t="shared" ref="E99:L106" si="62">E67</f>
        <v>0</v>
      </c>
      <c r="F99" s="356">
        <f t="shared" si="62"/>
        <v>1.3335507416603254</v>
      </c>
      <c r="G99" s="356">
        <f t="shared" si="62"/>
        <v>103.00594957568067</v>
      </c>
      <c r="H99" s="356">
        <f t="shared" si="62"/>
        <v>781.21069974354975</v>
      </c>
      <c r="I99" s="356">
        <f t="shared" si="62"/>
        <v>2018.320674731151</v>
      </c>
      <c r="J99" s="356">
        <f t="shared" si="62"/>
        <v>4179.1674353763829</v>
      </c>
      <c r="K99" s="356">
        <f t="shared" si="62"/>
        <v>6009.2701561802687</v>
      </c>
      <c r="L99" s="356">
        <f t="shared" si="62"/>
        <v>7189.2270357416228</v>
      </c>
      <c r="M99" s="357">
        <f>L99/L$97</f>
        <v>4.7878880950525435E-2</v>
      </c>
      <c r="N99" s="324"/>
      <c r="O99" s="49"/>
    </row>
    <row r="100" spans="2:15" x14ac:dyDescent="0.15">
      <c r="B100" s="347"/>
      <c r="C100" s="355" t="s">
        <v>397</v>
      </c>
      <c r="D100" s="352"/>
      <c r="E100" s="356">
        <f t="shared" si="62"/>
        <v>11656.818509018112</v>
      </c>
      <c r="F100" s="356">
        <f t="shared" si="62"/>
        <v>13028.517974278766</v>
      </c>
      <c r="G100" s="356">
        <f t="shared" si="62"/>
        <v>13697.353282924687</v>
      </c>
      <c r="H100" s="356">
        <f t="shared" si="62"/>
        <v>13399.007725007783</v>
      </c>
      <c r="I100" s="356">
        <f t="shared" si="62"/>
        <v>12757.073431819719</v>
      </c>
      <c r="J100" s="356">
        <f t="shared" si="62"/>
        <v>11669.085651974325</v>
      </c>
      <c r="K100" s="356">
        <f t="shared" si="62"/>
        <v>11229.024876463884</v>
      </c>
      <c r="L100" s="356">
        <f t="shared" si="62"/>
        <v>11467.298877534662</v>
      </c>
      <c r="M100" s="357">
        <f t="shared" ref="M100:M106" si="63">L100/L$97</f>
        <v>7.6370023516017432E-2</v>
      </c>
      <c r="N100" s="324"/>
      <c r="O100" s="49"/>
    </row>
    <row r="101" spans="2:15" x14ac:dyDescent="0.15">
      <c r="B101" s="347"/>
      <c r="C101" s="352" t="s">
        <v>11</v>
      </c>
      <c r="D101" s="352"/>
      <c r="E101" s="356">
        <f t="shared" si="62"/>
        <v>2512.3353055078924</v>
      </c>
      <c r="F101" s="356">
        <f t="shared" si="62"/>
        <v>4681.3086467129669</v>
      </c>
      <c r="G101" s="356">
        <f t="shared" si="62"/>
        <v>13645.880783269859</v>
      </c>
      <c r="H101" s="356">
        <f t="shared" si="62"/>
        <v>26256.640230050143</v>
      </c>
      <c r="I101" s="356">
        <f t="shared" si="62"/>
        <v>36767.230065865253</v>
      </c>
      <c r="J101" s="356">
        <f t="shared" si="62"/>
        <v>42766.628721160319</v>
      </c>
      <c r="K101" s="356">
        <f t="shared" si="62"/>
        <v>46483.09870771948</v>
      </c>
      <c r="L101" s="356">
        <f t="shared" si="62"/>
        <v>49578.4486812795</v>
      </c>
      <c r="M101" s="357">
        <f t="shared" si="63"/>
        <v>0.3301830127663849</v>
      </c>
      <c r="N101" s="324"/>
      <c r="O101" s="49"/>
    </row>
    <row r="102" spans="2:15" x14ac:dyDescent="0.15">
      <c r="B102" s="347"/>
      <c r="C102" s="352" t="s">
        <v>12</v>
      </c>
      <c r="D102" s="352"/>
      <c r="E102" s="356">
        <f t="shared" si="62"/>
        <v>739.19372370807855</v>
      </c>
      <c r="F102" s="356">
        <f t="shared" si="62"/>
        <v>2941.1764687032492</v>
      </c>
      <c r="G102" s="356">
        <f t="shared" si="62"/>
        <v>11996.383733940478</v>
      </c>
      <c r="H102" s="356">
        <f t="shared" si="62"/>
        <v>21814.2231719542</v>
      </c>
      <c r="I102" s="356">
        <f t="shared" si="62"/>
        <v>30652.206338712309</v>
      </c>
      <c r="J102" s="356">
        <f t="shared" si="62"/>
        <v>37867.660265226747</v>
      </c>
      <c r="K102" s="356">
        <f t="shared" si="62"/>
        <v>42309.847658420571</v>
      </c>
      <c r="L102" s="356">
        <f t="shared" si="62"/>
        <v>45314.377751717773</v>
      </c>
      <c r="M102" s="357">
        <f t="shared" si="63"/>
        <v>0.30178511360614207</v>
      </c>
      <c r="N102" s="324"/>
      <c r="O102" s="49"/>
    </row>
    <row r="103" spans="2:15" x14ac:dyDescent="0.15">
      <c r="B103" s="347"/>
      <c r="C103" s="355" t="s">
        <v>398</v>
      </c>
      <c r="D103" s="352"/>
      <c r="E103" s="356">
        <f t="shared" si="62"/>
        <v>1410.5448308467699</v>
      </c>
      <c r="F103" s="356">
        <f t="shared" si="62"/>
        <v>2494.740049961054</v>
      </c>
      <c r="G103" s="356">
        <f t="shared" si="62"/>
        <v>5129.5439132038455</v>
      </c>
      <c r="H103" s="356">
        <f t="shared" si="62"/>
        <v>6973.0159632799769</v>
      </c>
      <c r="I103" s="356">
        <f t="shared" si="62"/>
        <v>7209.2871671445191</v>
      </c>
      <c r="J103" s="356">
        <f t="shared" si="62"/>
        <v>7096.4811924531286</v>
      </c>
      <c r="K103" s="356">
        <f t="shared" si="62"/>
        <v>7218.7732186413732</v>
      </c>
      <c r="L103" s="356">
        <f t="shared" si="62"/>
        <v>7543.8478422572689</v>
      </c>
      <c r="M103" s="357">
        <f t="shared" si="63"/>
        <v>5.0240587889718018E-2</v>
      </c>
      <c r="N103" s="324"/>
      <c r="O103" s="49"/>
    </row>
    <row r="104" spans="2:15" x14ac:dyDescent="0.15">
      <c r="B104" s="347"/>
      <c r="C104" s="355" t="s">
        <v>399</v>
      </c>
      <c r="D104" s="352"/>
      <c r="E104" s="356">
        <f t="shared" si="62"/>
        <v>241.18155117133034</v>
      </c>
      <c r="F104" s="356">
        <f t="shared" si="62"/>
        <v>342.81346452090776</v>
      </c>
      <c r="G104" s="356">
        <f t="shared" si="62"/>
        <v>958.3515077829677</v>
      </c>
      <c r="H104" s="356">
        <f t="shared" si="62"/>
        <v>2630.4555181560354</v>
      </c>
      <c r="I104" s="356">
        <f t="shared" si="62"/>
        <v>4217.606480457147</v>
      </c>
      <c r="J104" s="356">
        <f t="shared" si="62"/>
        <v>5482.3731354634419</v>
      </c>
      <c r="K104" s="356">
        <f t="shared" si="62"/>
        <v>6515.2865101293301</v>
      </c>
      <c r="L104" s="356">
        <f t="shared" si="62"/>
        <v>7640.7507077006048</v>
      </c>
      <c r="M104" s="357">
        <f t="shared" si="63"/>
        <v>5.0885942492550872E-2</v>
      </c>
      <c r="N104" s="324"/>
      <c r="O104" s="49"/>
    </row>
    <row r="105" spans="2:15" x14ac:dyDescent="0.15">
      <c r="B105" s="347"/>
      <c r="C105" s="352" t="s">
        <v>14</v>
      </c>
      <c r="D105" s="352"/>
      <c r="E105" s="356">
        <f t="shared" si="62"/>
        <v>28.180317974027407</v>
      </c>
      <c r="F105" s="356">
        <f t="shared" si="62"/>
        <v>95.924729485339313</v>
      </c>
      <c r="G105" s="356">
        <f t="shared" si="62"/>
        <v>952.22600604784566</v>
      </c>
      <c r="H105" s="356">
        <f t="shared" si="62"/>
        <v>5313.0844508646023</v>
      </c>
      <c r="I105" s="356">
        <f t="shared" si="62"/>
        <v>10145.989743285892</v>
      </c>
      <c r="J105" s="356">
        <f t="shared" si="62"/>
        <v>13814.914410414338</v>
      </c>
      <c r="K105" s="356">
        <f t="shared" si="62"/>
        <v>16495.46522094106</v>
      </c>
      <c r="L105" s="356">
        <f t="shared" si="62"/>
        <v>18712.230692153913</v>
      </c>
      <c r="M105" s="357">
        <f t="shared" si="63"/>
        <v>0.12461988767002187</v>
      </c>
      <c r="N105" s="324"/>
      <c r="O105" s="49"/>
    </row>
    <row r="106" spans="2:15" x14ac:dyDescent="0.15">
      <c r="B106" s="347"/>
      <c r="C106" s="352" t="s">
        <v>15</v>
      </c>
      <c r="D106" s="358"/>
      <c r="E106" s="356">
        <f t="shared" si="62"/>
        <v>3.0278852291242213</v>
      </c>
      <c r="F106" s="356">
        <f t="shared" si="62"/>
        <v>6.3949819656892872</v>
      </c>
      <c r="G106" s="356">
        <f t="shared" si="62"/>
        <v>124.42996808210184</v>
      </c>
      <c r="H106" s="356">
        <f t="shared" si="62"/>
        <v>487.00015105087022</v>
      </c>
      <c r="I106" s="356">
        <f t="shared" si="62"/>
        <v>1112.3922298682828</v>
      </c>
      <c r="J106" s="356">
        <f t="shared" si="62"/>
        <v>1705.2083273405617</v>
      </c>
      <c r="K106" s="356">
        <f t="shared" si="62"/>
        <v>2265.8196353463622</v>
      </c>
      <c r="L106" s="356">
        <f t="shared" si="62"/>
        <v>2708.2684116146684</v>
      </c>
      <c r="M106" s="357">
        <f t="shared" si="63"/>
        <v>1.8036551108639595E-2</v>
      </c>
      <c r="N106" s="324"/>
      <c r="O106" s="49"/>
    </row>
    <row r="107" spans="2:15" x14ac:dyDescent="0.15">
      <c r="B107" s="7"/>
      <c r="C107" s="8"/>
      <c r="D107" s="8"/>
      <c r="E107" s="8"/>
      <c r="F107" s="8"/>
      <c r="G107" s="8"/>
      <c r="H107" s="181"/>
      <c r="I107" s="8"/>
      <c r="J107" s="8"/>
      <c r="K107" s="8"/>
      <c r="L107" s="8"/>
      <c r="M107" s="32"/>
      <c r="N107" s="324"/>
      <c r="O107" s="49"/>
    </row>
    <row r="108" spans="2:15" x14ac:dyDescent="0.15">
      <c r="B108" s="359"/>
      <c r="C108" s="360" t="s">
        <v>402</v>
      </c>
      <c r="D108" s="361"/>
      <c r="E108" s="362">
        <f>SUM(E109:E113)</f>
        <v>42672.899999999994</v>
      </c>
      <c r="F108" s="362">
        <f t="shared" ref="F108:L108" si="64">SUM(F109:F113)</f>
        <v>46483.640000000007</v>
      </c>
      <c r="G108" s="362">
        <f t="shared" si="64"/>
        <v>57374.250000000007</v>
      </c>
      <c r="H108" s="362">
        <f t="shared" si="64"/>
        <v>68483.950000000012</v>
      </c>
      <c r="I108" s="362">
        <f t="shared" si="64"/>
        <v>75593.960000000006</v>
      </c>
      <c r="J108" s="362">
        <f t="shared" si="64"/>
        <v>81806.63</v>
      </c>
      <c r="K108" s="362">
        <f t="shared" si="64"/>
        <v>85211.680000000008</v>
      </c>
      <c r="L108" s="362">
        <f t="shared" si="64"/>
        <v>84124.790000000008</v>
      </c>
      <c r="M108" s="363"/>
      <c r="N108" s="323">
        <f>L108/L91</f>
        <v>0.33231214645412593</v>
      </c>
      <c r="O108" s="49"/>
    </row>
    <row r="109" spans="2:15" x14ac:dyDescent="0.15">
      <c r="B109" s="359"/>
      <c r="C109" s="364" t="s">
        <v>390</v>
      </c>
      <c r="D109" s="361"/>
      <c r="E109" s="365">
        <f t="shared" ref="E109:L113" si="65">E81</f>
        <v>1244.92</v>
      </c>
      <c r="F109" s="365">
        <f t="shared" si="65"/>
        <v>2264.83</v>
      </c>
      <c r="G109" s="365">
        <f t="shared" si="65"/>
        <v>7005.48</v>
      </c>
      <c r="H109" s="365">
        <f t="shared" si="65"/>
        <v>13171.54</v>
      </c>
      <c r="I109" s="365">
        <f t="shared" si="65"/>
        <v>17249.32</v>
      </c>
      <c r="J109" s="365">
        <f t="shared" si="65"/>
        <v>19886.939999999999</v>
      </c>
      <c r="K109" s="365">
        <f t="shared" si="65"/>
        <v>21866.989999999998</v>
      </c>
      <c r="L109" s="365">
        <f t="shared" si="65"/>
        <v>23083.47</v>
      </c>
      <c r="M109" s="366">
        <f>L109/(L$108+L115)</f>
        <v>0.22412123796524624</v>
      </c>
      <c r="N109" s="324"/>
      <c r="O109" s="49"/>
    </row>
    <row r="110" spans="2:15" x14ac:dyDescent="0.15">
      <c r="B110" s="359"/>
      <c r="C110" s="364" t="s">
        <v>55</v>
      </c>
      <c r="D110" s="361"/>
      <c r="E110" s="365">
        <f t="shared" si="65"/>
        <v>40502.149999999994</v>
      </c>
      <c r="F110" s="365">
        <f t="shared" si="65"/>
        <v>41937.86</v>
      </c>
      <c r="G110" s="365">
        <f t="shared" si="65"/>
        <v>43378.87</v>
      </c>
      <c r="H110" s="365">
        <f t="shared" si="65"/>
        <v>41205.550000000003</v>
      </c>
      <c r="I110" s="365">
        <f t="shared" si="65"/>
        <v>36955.51</v>
      </c>
      <c r="J110" s="365">
        <f t="shared" si="65"/>
        <v>32215.86</v>
      </c>
      <c r="K110" s="365">
        <f t="shared" si="65"/>
        <v>26179.870000000003</v>
      </c>
      <c r="L110" s="365">
        <f t="shared" si="65"/>
        <v>20310.260000000002</v>
      </c>
      <c r="M110" s="366">
        <f t="shared" ref="M110:M113" si="66">L110/(L$108+L116)</f>
        <v>0.22612708602628206</v>
      </c>
      <c r="N110" s="324"/>
      <c r="O110" s="49"/>
    </row>
    <row r="111" spans="2:15" x14ac:dyDescent="0.15">
      <c r="B111" s="359"/>
      <c r="C111" s="364" t="s">
        <v>13</v>
      </c>
      <c r="D111" s="361"/>
      <c r="E111" s="365">
        <f t="shared" si="65"/>
        <v>362.72</v>
      </c>
      <c r="F111" s="365">
        <f t="shared" si="65"/>
        <v>792.65</v>
      </c>
      <c r="G111" s="365">
        <f t="shared" si="65"/>
        <v>2730.3500000000004</v>
      </c>
      <c r="H111" s="365">
        <f t="shared" si="65"/>
        <v>5685.63</v>
      </c>
      <c r="I111" s="365">
        <f t="shared" si="65"/>
        <v>8410.380000000001</v>
      </c>
      <c r="J111" s="365">
        <f t="shared" si="65"/>
        <v>10587.3</v>
      </c>
      <c r="K111" s="365">
        <f t="shared" si="65"/>
        <v>13011.62</v>
      </c>
      <c r="L111" s="365">
        <f t="shared" si="65"/>
        <v>15380.83</v>
      </c>
      <c r="M111" s="366">
        <f t="shared" si="66"/>
        <v>0.17004172430692666</v>
      </c>
      <c r="N111" s="324"/>
      <c r="O111" s="49"/>
    </row>
    <row r="112" spans="2:15" x14ac:dyDescent="0.15">
      <c r="B112" s="359"/>
      <c r="C112" s="364" t="s">
        <v>391</v>
      </c>
      <c r="D112" s="361"/>
      <c r="E112" s="365">
        <f t="shared" si="65"/>
        <v>0</v>
      </c>
      <c r="F112" s="365">
        <f t="shared" si="65"/>
        <v>0</v>
      </c>
      <c r="G112" s="365">
        <f t="shared" si="65"/>
        <v>120.50999999999999</v>
      </c>
      <c r="H112" s="365">
        <f t="shared" si="65"/>
        <v>1535.16</v>
      </c>
      <c r="I112" s="365">
        <f t="shared" si="65"/>
        <v>3732.0199999999995</v>
      </c>
      <c r="J112" s="365">
        <f t="shared" si="65"/>
        <v>8157.5599999999995</v>
      </c>
      <c r="K112" s="365">
        <f t="shared" si="65"/>
        <v>12020</v>
      </c>
      <c r="L112" s="365">
        <f t="shared" si="65"/>
        <v>12258.23</v>
      </c>
      <c r="M112" s="366">
        <f t="shared" si="66"/>
        <v>0.13474451510087454</v>
      </c>
      <c r="N112" s="324"/>
      <c r="O112" s="49"/>
    </row>
    <row r="113" spans="2:15" x14ac:dyDescent="0.15">
      <c r="B113" s="359"/>
      <c r="C113" s="364" t="s">
        <v>392</v>
      </c>
      <c r="D113" s="367"/>
      <c r="E113" s="365">
        <f t="shared" si="65"/>
        <v>563.11</v>
      </c>
      <c r="F113" s="365">
        <f t="shared" si="65"/>
        <v>1488.3</v>
      </c>
      <c r="G113" s="365">
        <f t="shared" si="65"/>
        <v>4139.04</v>
      </c>
      <c r="H113" s="365">
        <f t="shared" si="65"/>
        <v>6886.07</v>
      </c>
      <c r="I113" s="365">
        <f t="shared" si="65"/>
        <v>9246.73</v>
      </c>
      <c r="J113" s="365">
        <f t="shared" si="65"/>
        <v>10958.970000000001</v>
      </c>
      <c r="K113" s="365">
        <f t="shared" si="65"/>
        <v>12133.2</v>
      </c>
      <c r="L113" s="365">
        <f t="shared" si="65"/>
        <v>13092</v>
      </c>
      <c r="M113" s="366">
        <f t="shared" si="66"/>
        <v>0.15562594569329682</v>
      </c>
      <c r="N113" s="324"/>
      <c r="O113" s="49"/>
    </row>
    <row r="114" spans="2:15" x14ac:dyDescent="0.15">
      <c r="B114" s="359"/>
      <c r="C114" s="364"/>
      <c r="D114" s="367"/>
      <c r="E114" s="365"/>
      <c r="F114" s="365"/>
      <c r="G114" s="365"/>
      <c r="H114" s="365"/>
      <c r="I114" s="365"/>
      <c r="J114" s="365"/>
      <c r="K114" s="365"/>
      <c r="L114" s="365"/>
      <c r="M114" s="366"/>
      <c r="N114" s="324"/>
      <c r="O114" s="49"/>
    </row>
    <row r="115" spans="2:15" x14ac:dyDescent="0.15">
      <c r="B115" s="359"/>
      <c r="C115" s="364"/>
      <c r="D115" s="367"/>
      <c r="E115" s="362">
        <f>SUM(E116:E118)</f>
        <v>3163.27</v>
      </c>
      <c r="F115" s="362">
        <f t="shared" ref="F115:L115" si="67">SUM(F116:F118)</f>
        <v>4142.0100000000011</v>
      </c>
      <c r="G115" s="362">
        <f t="shared" si="67"/>
        <v>10161.290000000001</v>
      </c>
      <c r="H115" s="362">
        <f t="shared" si="67"/>
        <v>13487.75</v>
      </c>
      <c r="I115" s="362">
        <f t="shared" si="67"/>
        <v>17027.05</v>
      </c>
      <c r="J115" s="362">
        <f t="shared" si="67"/>
        <v>20090.98</v>
      </c>
      <c r="K115" s="362">
        <f t="shared" si="67"/>
        <v>20593.650000000001</v>
      </c>
      <c r="L115" s="362">
        <f t="shared" si="67"/>
        <v>18870.669999999998</v>
      </c>
      <c r="M115" s="366"/>
      <c r="N115" s="324"/>
      <c r="O115" s="49"/>
    </row>
    <row r="116" spans="2:15" x14ac:dyDescent="0.15">
      <c r="B116" s="359"/>
      <c r="C116" s="364" t="s">
        <v>393</v>
      </c>
      <c r="D116" s="361"/>
      <c r="E116" s="365">
        <f t="shared" ref="E116:L118" si="68">E87</f>
        <v>3163.27</v>
      </c>
      <c r="F116" s="365">
        <f t="shared" si="68"/>
        <v>4123.93</v>
      </c>
      <c r="G116" s="365">
        <f t="shared" si="68"/>
        <v>9329.42</v>
      </c>
      <c r="H116" s="365">
        <f t="shared" si="68"/>
        <v>10054.75</v>
      </c>
      <c r="I116" s="365">
        <f t="shared" si="68"/>
        <v>9781.5300000000007</v>
      </c>
      <c r="J116" s="365">
        <f t="shared" si="68"/>
        <v>9232.15</v>
      </c>
      <c r="K116" s="365">
        <f t="shared" si="68"/>
        <v>8201.0300000000007</v>
      </c>
      <c r="L116" s="365">
        <f t="shared" si="68"/>
        <v>5693.11</v>
      </c>
      <c r="M116" s="366">
        <v>0.05</v>
      </c>
      <c r="N116" s="49"/>
      <c r="O116" s="49"/>
    </row>
    <row r="117" spans="2:15" x14ac:dyDescent="0.15">
      <c r="B117" s="359"/>
      <c r="C117" s="364" t="s">
        <v>394</v>
      </c>
      <c r="D117" s="361"/>
      <c r="E117" s="365">
        <f t="shared" si="68"/>
        <v>0</v>
      </c>
      <c r="F117" s="365">
        <f t="shared" si="68"/>
        <v>1.81</v>
      </c>
      <c r="G117" s="365">
        <f t="shared" si="68"/>
        <v>5</v>
      </c>
      <c r="H117" s="365">
        <f t="shared" si="68"/>
        <v>403.94</v>
      </c>
      <c r="I117" s="365">
        <f t="shared" si="68"/>
        <v>2115.33</v>
      </c>
      <c r="J117" s="365">
        <f t="shared" si="68"/>
        <v>4550.84</v>
      </c>
      <c r="K117" s="365">
        <f t="shared" si="68"/>
        <v>5628.75</v>
      </c>
      <c r="L117" s="365">
        <f t="shared" si="68"/>
        <v>6328.48</v>
      </c>
      <c r="M117" s="366">
        <f>L117/(L$108+L$115)</f>
        <v>6.1444261717943677E-2</v>
      </c>
      <c r="N117" s="49"/>
      <c r="O117" s="49"/>
    </row>
    <row r="118" spans="2:15" ht="14" thickBot="1" x14ac:dyDescent="0.2">
      <c r="B118" s="368"/>
      <c r="C118" s="369" t="s">
        <v>395</v>
      </c>
      <c r="D118" s="370"/>
      <c r="E118" s="371">
        <f t="shared" si="68"/>
        <v>0</v>
      </c>
      <c r="F118" s="371">
        <f t="shared" si="68"/>
        <v>16.27</v>
      </c>
      <c r="G118" s="371">
        <f t="shared" si="68"/>
        <v>826.87</v>
      </c>
      <c r="H118" s="371">
        <f t="shared" si="68"/>
        <v>3029.06</v>
      </c>
      <c r="I118" s="371">
        <f t="shared" si="68"/>
        <v>5130.1899999999996</v>
      </c>
      <c r="J118" s="371">
        <f t="shared" si="68"/>
        <v>6307.99</v>
      </c>
      <c r="K118" s="371">
        <f t="shared" si="68"/>
        <v>6763.87</v>
      </c>
      <c r="L118" s="371">
        <f t="shared" si="68"/>
        <v>6849.08</v>
      </c>
      <c r="M118" s="372">
        <f>L118/(L$108+L$115)</f>
        <v>6.6498853444608139E-2</v>
      </c>
      <c r="N118" s="49"/>
      <c r="O118" s="49"/>
    </row>
    <row r="119" spans="2:15" x14ac:dyDescent="0.15">
      <c r="C119" s="8"/>
      <c r="D119" s="8"/>
    </row>
    <row r="120" spans="2:15" x14ac:dyDescent="0.15">
      <c r="C120" s="8"/>
      <c r="D120" s="8"/>
    </row>
  </sheetData>
  <mergeCells count="16">
    <mergeCell ref="X2:X3"/>
    <mergeCell ref="O29:O32"/>
    <mergeCell ref="P2:P3"/>
    <mergeCell ref="O4:O7"/>
    <mergeCell ref="R2:R3"/>
    <mergeCell ref="T2:T3"/>
    <mergeCell ref="V2:V3"/>
    <mergeCell ref="O22:O25"/>
    <mergeCell ref="O26:O27"/>
    <mergeCell ref="O10:O13"/>
    <mergeCell ref="O16:O19"/>
    <mergeCell ref="O2:O3"/>
    <mergeCell ref="R5:X5"/>
    <mergeCell ref="S2:S3"/>
    <mergeCell ref="U2:U3"/>
    <mergeCell ref="W2:W3"/>
  </mergeCells>
  <conditionalFormatting sqref="D13:L21 D23:L35 D37:L49 D52:L52 D54:L56">
    <cfRule type="cellIs" dxfId="264" priority="7" stopIfTrue="1" operator="lessThan">
      <formula>0</formula>
    </cfRule>
  </conditionalFormatting>
  <conditionalFormatting sqref="D10:L12">
    <cfRule type="cellIs" dxfId="263" priority="6" stopIfTrue="1" operator="lessThan">
      <formula>0</formula>
    </cfRule>
  </conditionalFormatting>
  <conditionalFormatting sqref="D22:L22">
    <cfRule type="cellIs" dxfId="262" priority="5" stopIfTrue="1" operator="lessThan">
      <formula>0</formula>
    </cfRule>
  </conditionalFormatting>
  <conditionalFormatting sqref="D36:L36">
    <cfRule type="cellIs" dxfId="261" priority="4" stopIfTrue="1" operator="lessThan">
      <formula>0</formula>
    </cfRule>
  </conditionalFormatting>
  <conditionalFormatting sqref="D50:L50">
    <cfRule type="cellIs" dxfId="260" priority="3" stopIfTrue="1" operator="lessThan">
      <formula>0</formula>
    </cfRule>
  </conditionalFormatting>
  <conditionalFormatting sqref="D53:L53">
    <cfRule type="cellIs" dxfId="259" priority="2" stopIfTrue="1" operator="lessThan">
      <formula>0</formula>
    </cfRule>
  </conditionalFormatting>
  <conditionalFormatting sqref="D51:L51">
    <cfRule type="cellIs" dxfId="258" priority="1" stopIfTrue="1" operator="lessThan">
      <formula>0</formula>
    </cfRule>
  </conditionalFormatting>
  <pageMargins left="0.62" right="0.61" top="0.984251969" bottom="0.87" header="0.4921259845" footer="0.4921259845"/>
  <pageSetup paperSize="9" scale="59" orientation="portrait" r:id="rId1"/>
  <headerFooter alignWithMargins="0"/>
  <ignoredErrors>
    <ignoredError sqref="V11 U10 W10 Q23:X23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  <pageSetUpPr autoPageBreaks="0"/>
  </sheetPr>
  <dimension ref="B1:W56"/>
  <sheetViews>
    <sheetView showGridLines="0" zoomScale="90" zoomScaleNormal="90" zoomScaleSheetLayoutView="85" workbookViewId="0">
      <selection activeCell="G17" sqref="G17"/>
    </sheetView>
  </sheetViews>
  <sheetFormatPr baseColWidth="10" defaultRowHeight="13" x14ac:dyDescent="0.15"/>
  <cols>
    <col min="2" max="2" width="3.6640625" customWidth="1"/>
    <col min="3" max="3" width="37.83203125" customWidth="1"/>
    <col min="4" max="4" width="10.33203125" customWidth="1"/>
    <col min="5" max="9" width="9.33203125" customWidth="1"/>
    <col min="10" max="12" width="9.33203125" style="1" customWidth="1"/>
    <col min="13" max="13" width="4.1640625" customWidth="1"/>
    <col min="258" max="258" width="3.6640625" customWidth="1"/>
    <col min="259" max="259" width="37.83203125" customWidth="1"/>
    <col min="260" max="260" width="10.33203125" customWidth="1"/>
    <col min="261" max="268" width="9.33203125" customWidth="1"/>
    <col min="269" max="269" width="4.1640625" customWidth="1"/>
    <col min="514" max="514" width="3.6640625" customWidth="1"/>
    <col min="515" max="515" width="37.83203125" customWidth="1"/>
    <col min="516" max="516" width="10.33203125" customWidth="1"/>
    <col min="517" max="524" width="9.33203125" customWidth="1"/>
    <col min="525" max="525" width="4.1640625" customWidth="1"/>
    <col min="770" max="770" width="3.6640625" customWidth="1"/>
    <col min="771" max="771" width="37.83203125" customWidth="1"/>
    <col min="772" max="772" width="10.33203125" customWidth="1"/>
    <col min="773" max="780" width="9.33203125" customWidth="1"/>
    <col min="781" max="781" width="4.1640625" customWidth="1"/>
    <col min="1026" max="1026" width="3.6640625" customWidth="1"/>
    <col min="1027" max="1027" width="37.83203125" customWidth="1"/>
    <col min="1028" max="1028" width="10.33203125" customWidth="1"/>
    <col min="1029" max="1036" width="9.33203125" customWidth="1"/>
    <col min="1037" max="1037" width="4.1640625" customWidth="1"/>
    <col min="1282" max="1282" width="3.6640625" customWidth="1"/>
    <col min="1283" max="1283" width="37.83203125" customWidth="1"/>
    <col min="1284" max="1284" width="10.33203125" customWidth="1"/>
    <col min="1285" max="1292" width="9.33203125" customWidth="1"/>
    <col min="1293" max="1293" width="4.1640625" customWidth="1"/>
    <col min="1538" max="1538" width="3.6640625" customWidth="1"/>
    <col min="1539" max="1539" width="37.83203125" customWidth="1"/>
    <col min="1540" max="1540" width="10.33203125" customWidth="1"/>
    <col min="1541" max="1548" width="9.33203125" customWidth="1"/>
    <col min="1549" max="1549" width="4.1640625" customWidth="1"/>
    <col min="1794" max="1794" width="3.6640625" customWidth="1"/>
    <col min="1795" max="1795" width="37.83203125" customWidth="1"/>
    <col min="1796" max="1796" width="10.33203125" customWidth="1"/>
    <col min="1797" max="1804" width="9.33203125" customWidth="1"/>
    <col min="1805" max="1805" width="4.1640625" customWidth="1"/>
    <col min="2050" max="2050" width="3.6640625" customWidth="1"/>
    <col min="2051" max="2051" width="37.83203125" customWidth="1"/>
    <col min="2052" max="2052" width="10.33203125" customWidth="1"/>
    <col min="2053" max="2060" width="9.33203125" customWidth="1"/>
    <col min="2061" max="2061" width="4.1640625" customWidth="1"/>
    <col min="2306" max="2306" width="3.6640625" customWidth="1"/>
    <col min="2307" max="2307" width="37.83203125" customWidth="1"/>
    <col min="2308" max="2308" width="10.33203125" customWidth="1"/>
    <col min="2309" max="2316" width="9.33203125" customWidth="1"/>
    <col min="2317" max="2317" width="4.1640625" customWidth="1"/>
    <col min="2562" max="2562" width="3.6640625" customWidth="1"/>
    <col min="2563" max="2563" width="37.83203125" customWidth="1"/>
    <col min="2564" max="2564" width="10.33203125" customWidth="1"/>
    <col min="2565" max="2572" width="9.33203125" customWidth="1"/>
    <col min="2573" max="2573" width="4.1640625" customWidth="1"/>
    <col min="2818" max="2818" width="3.6640625" customWidth="1"/>
    <col min="2819" max="2819" width="37.83203125" customWidth="1"/>
    <col min="2820" max="2820" width="10.33203125" customWidth="1"/>
    <col min="2821" max="2828" width="9.33203125" customWidth="1"/>
    <col min="2829" max="2829" width="4.1640625" customWidth="1"/>
    <col min="3074" max="3074" width="3.6640625" customWidth="1"/>
    <col min="3075" max="3075" width="37.83203125" customWidth="1"/>
    <col min="3076" max="3076" width="10.33203125" customWidth="1"/>
    <col min="3077" max="3084" width="9.33203125" customWidth="1"/>
    <col min="3085" max="3085" width="4.1640625" customWidth="1"/>
    <col min="3330" max="3330" width="3.6640625" customWidth="1"/>
    <col min="3331" max="3331" width="37.83203125" customWidth="1"/>
    <col min="3332" max="3332" width="10.33203125" customWidth="1"/>
    <col min="3333" max="3340" width="9.33203125" customWidth="1"/>
    <col min="3341" max="3341" width="4.1640625" customWidth="1"/>
    <col min="3586" max="3586" width="3.6640625" customWidth="1"/>
    <col min="3587" max="3587" width="37.83203125" customWidth="1"/>
    <col min="3588" max="3588" width="10.33203125" customWidth="1"/>
    <col min="3589" max="3596" width="9.33203125" customWidth="1"/>
    <col min="3597" max="3597" width="4.1640625" customWidth="1"/>
    <col min="3842" max="3842" width="3.6640625" customWidth="1"/>
    <col min="3843" max="3843" width="37.83203125" customWidth="1"/>
    <col min="3844" max="3844" width="10.33203125" customWidth="1"/>
    <col min="3845" max="3852" width="9.33203125" customWidth="1"/>
    <col min="3853" max="3853" width="4.1640625" customWidth="1"/>
    <col min="4098" max="4098" width="3.6640625" customWidth="1"/>
    <col min="4099" max="4099" width="37.83203125" customWidth="1"/>
    <col min="4100" max="4100" width="10.33203125" customWidth="1"/>
    <col min="4101" max="4108" width="9.33203125" customWidth="1"/>
    <col min="4109" max="4109" width="4.1640625" customWidth="1"/>
    <col min="4354" max="4354" width="3.6640625" customWidth="1"/>
    <col min="4355" max="4355" width="37.83203125" customWidth="1"/>
    <col min="4356" max="4356" width="10.33203125" customWidth="1"/>
    <col min="4357" max="4364" width="9.33203125" customWidth="1"/>
    <col min="4365" max="4365" width="4.1640625" customWidth="1"/>
    <col min="4610" max="4610" width="3.6640625" customWidth="1"/>
    <col min="4611" max="4611" width="37.83203125" customWidth="1"/>
    <col min="4612" max="4612" width="10.33203125" customWidth="1"/>
    <col min="4613" max="4620" width="9.33203125" customWidth="1"/>
    <col min="4621" max="4621" width="4.1640625" customWidth="1"/>
    <col min="4866" max="4866" width="3.6640625" customWidth="1"/>
    <col min="4867" max="4867" width="37.83203125" customWidth="1"/>
    <col min="4868" max="4868" width="10.33203125" customWidth="1"/>
    <col min="4869" max="4876" width="9.33203125" customWidth="1"/>
    <col min="4877" max="4877" width="4.1640625" customWidth="1"/>
    <col min="5122" max="5122" width="3.6640625" customWidth="1"/>
    <col min="5123" max="5123" width="37.83203125" customWidth="1"/>
    <col min="5124" max="5124" width="10.33203125" customWidth="1"/>
    <col min="5125" max="5132" width="9.33203125" customWidth="1"/>
    <col min="5133" max="5133" width="4.1640625" customWidth="1"/>
    <col min="5378" max="5378" width="3.6640625" customWidth="1"/>
    <col min="5379" max="5379" width="37.83203125" customWidth="1"/>
    <col min="5380" max="5380" width="10.33203125" customWidth="1"/>
    <col min="5381" max="5388" width="9.33203125" customWidth="1"/>
    <col min="5389" max="5389" width="4.1640625" customWidth="1"/>
    <col min="5634" max="5634" width="3.6640625" customWidth="1"/>
    <col min="5635" max="5635" width="37.83203125" customWidth="1"/>
    <col min="5636" max="5636" width="10.33203125" customWidth="1"/>
    <col min="5637" max="5644" width="9.33203125" customWidth="1"/>
    <col min="5645" max="5645" width="4.1640625" customWidth="1"/>
    <col min="5890" max="5890" width="3.6640625" customWidth="1"/>
    <col min="5891" max="5891" width="37.83203125" customWidth="1"/>
    <col min="5892" max="5892" width="10.33203125" customWidth="1"/>
    <col min="5893" max="5900" width="9.33203125" customWidth="1"/>
    <col min="5901" max="5901" width="4.1640625" customWidth="1"/>
    <col min="6146" max="6146" width="3.6640625" customWidth="1"/>
    <col min="6147" max="6147" width="37.83203125" customWidth="1"/>
    <col min="6148" max="6148" width="10.33203125" customWidth="1"/>
    <col min="6149" max="6156" width="9.33203125" customWidth="1"/>
    <col min="6157" max="6157" width="4.1640625" customWidth="1"/>
    <col min="6402" max="6402" width="3.6640625" customWidth="1"/>
    <col min="6403" max="6403" width="37.83203125" customWidth="1"/>
    <col min="6404" max="6404" width="10.33203125" customWidth="1"/>
    <col min="6405" max="6412" width="9.33203125" customWidth="1"/>
    <col min="6413" max="6413" width="4.1640625" customWidth="1"/>
    <col min="6658" max="6658" width="3.6640625" customWidth="1"/>
    <col min="6659" max="6659" width="37.83203125" customWidth="1"/>
    <col min="6660" max="6660" width="10.33203125" customWidth="1"/>
    <col min="6661" max="6668" width="9.33203125" customWidth="1"/>
    <col min="6669" max="6669" width="4.1640625" customWidth="1"/>
    <col min="6914" max="6914" width="3.6640625" customWidth="1"/>
    <col min="6915" max="6915" width="37.83203125" customWidth="1"/>
    <col min="6916" max="6916" width="10.33203125" customWidth="1"/>
    <col min="6917" max="6924" width="9.33203125" customWidth="1"/>
    <col min="6925" max="6925" width="4.1640625" customWidth="1"/>
    <col min="7170" max="7170" width="3.6640625" customWidth="1"/>
    <col min="7171" max="7171" width="37.83203125" customWidth="1"/>
    <col min="7172" max="7172" width="10.33203125" customWidth="1"/>
    <col min="7173" max="7180" width="9.33203125" customWidth="1"/>
    <col min="7181" max="7181" width="4.1640625" customWidth="1"/>
    <col min="7426" max="7426" width="3.6640625" customWidth="1"/>
    <col min="7427" max="7427" width="37.83203125" customWidth="1"/>
    <col min="7428" max="7428" width="10.33203125" customWidth="1"/>
    <col min="7429" max="7436" width="9.33203125" customWidth="1"/>
    <col min="7437" max="7437" width="4.1640625" customWidth="1"/>
    <col min="7682" max="7682" width="3.6640625" customWidth="1"/>
    <col min="7683" max="7683" width="37.83203125" customWidth="1"/>
    <col min="7684" max="7684" width="10.33203125" customWidth="1"/>
    <col min="7685" max="7692" width="9.33203125" customWidth="1"/>
    <col min="7693" max="7693" width="4.1640625" customWidth="1"/>
    <col min="7938" max="7938" width="3.6640625" customWidth="1"/>
    <col min="7939" max="7939" width="37.83203125" customWidth="1"/>
    <col min="7940" max="7940" width="10.33203125" customWidth="1"/>
    <col min="7941" max="7948" width="9.33203125" customWidth="1"/>
    <col min="7949" max="7949" width="4.1640625" customWidth="1"/>
    <col min="8194" max="8194" width="3.6640625" customWidth="1"/>
    <col min="8195" max="8195" width="37.83203125" customWidth="1"/>
    <col min="8196" max="8196" width="10.33203125" customWidth="1"/>
    <col min="8197" max="8204" width="9.33203125" customWidth="1"/>
    <col min="8205" max="8205" width="4.1640625" customWidth="1"/>
    <col min="8450" max="8450" width="3.6640625" customWidth="1"/>
    <col min="8451" max="8451" width="37.83203125" customWidth="1"/>
    <col min="8452" max="8452" width="10.33203125" customWidth="1"/>
    <col min="8453" max="8460" width="9.33203125" customWidth="1"/>
    <col min="8461" max="8461" width="4.1640625" customWidth="1"/>
    <col min="8706" max="8706" width="3.6640625" customWidth="1"/>
    <col min="8707" max="8707" width="37.83203125" customWidth="1"/>
    <col min="8708" max="8708" width="10.33203125" customWidth="1"/>
    <col min="8709" max="8716" width="9.33203125" customWidth="1"/>
    <col min="8717" max="8717" width="4.1640625" customWidth="1"/>
    <col min="8962" max="8962" width="3.6640625" customWidth="1"/>
    <col min="8963" max="8963" width="37.83203125" customWidth="1"/>
    <col min="8964" max="8964" width="10.33203125" customWidth="1"/>
    <col min="8965" max="8972" width="9.33203125" customWidth="1"/>
    <col min="8973" max="8973" width="4.1640625" customWidth="1"/>
    <col min="9218" max="9218" width="3.6640625" customWidth="1"/>
    <col min="9219" max="9219" width="37.83203125" customWidth="1"/>
    <col min="9220" max="9220" width="10.33203125" customWidth="1"/>
    <col min="9221" max="9228" width="9.33203125" customWidth="1"/>
    <col min="9229" max="9229" width="4.1640625" customWidth="1"/>
    <col min="9474" max="9474" width="3.6640625" customWidth="1"/>
    <col min="9475" max="9475" width="37.83203125" customWidth="1"/>
    <col min="9476" max="9476" width="10.33203125" customWidth="1"/>
    <col min="9477" max="9484" width="9.33203125" customWidth="1"/>
    <col min="9485" max="9485" width="4.1640625" customWidth="1"/>
    <col min="9730" max="9730" width="3.6640625" customWidth="1"/>
    <col min="9731" max="9731" width="37.83203125" customWidth="1"/>
    <col min="9732" max="9732" width="10.33203125" customWidth="1"/>
    <col min="9733" max="9740" width="9.33203125" customWidth="1"/>
    <col min="9741" max="9741" width="4.1640625" customWidth="1"/>
    <col min="9986" max="9986" width="3.6640625" customWidth="1"/>
    <col min="9987" max="9987" width="37.83203125" customWidth="1"/>
    <col min="9988" max="9988" width="10.33203125" customWidth="1"/>
    <col min="9989" max="9996" width="9.33203125" customWidth="1"/>
    <col min="9997" max="9997" width="4.1640625" customWidth="1"/>
    <col min="10242" max="10242" width="3.6640625" customWidth="1"/>
    <col min="10243" max="10243" width="37.83203125" customWidth="1"/>
    <col min="10244" max="10244" width="10.33203125" customWidth="1"/>
    <col min="10245" max="10252" width="9.33203125" customWidth="1"/>
    <col min="10253" max="10253" width="4.1640625" customWidth="1"/>
    <col min="10498" max="10498" width="3.6640625" customWidth="1"/>
    <col min="10499" max="10499" width="37.83203125" customWidth="1"/>
    <col min="10500" max="10500" width="10.33203125" customWidth="1"/>
    <col min="10501" max="10508" width="9.33203125" customWidth="1"/>
    <col min="10509" max="10509" width="4.1640625" customWidth="1"/>
    <col min="10754" max="10754" width="3.6640625" customWidth="1"/>
    <col min="10755" max="10755" width="37.83203125" customWidth="1"/>
    <col min="10756" max="10756" width="10.33203125" customWidth="1"/>
    <col min="10757" max="10764" width="9.33203125" customWidth="1"/>
    <col min="10765" max="10765" width="4.1640625" customWidth="1"/>
    <col min="11010" max="11010" width="3.6640625" customWidth="1"/>
    <col min="11011" max="11011" width="37.83203125" customWidth="1"/>
    <col min="11012" max="11012" width="10.33203125" customWidth="1"/>
    <col min="11013" max="11020" width="9.33203125" customWidth="1"/>
    <col min="11021" max="11021" width="4.1640625" customWidth="1"/>
    <col min="11266" max="11266" width="3.6640625" customWidth="1"/>
    <col min="11267" max="11267" width="37.83203125" customWidth="1"/>
    <col min="11268" max="11268" width="10.33203125" customWidth="1"/>
    <col min="11269" max="11276" width="9.33203125" customWidth="1"/>
    <col min="11277" max="11277" width="4.1640625" customWidth="1"/>
    <col min="11522" max="11522" width="3.6640625" customWidth="1"/>
    <col min="11523" max="11523" width="37.83203125" customWidth="1"/>
    <col min="11524" max="11524" width="10.33203125" customWidth="1"/>
    <col min="11525" max="11532" width="9.33203125" customWidth="1"/>
    <col min="11533" max="11533" width="4.1640625" customWidth="1"/>
    <col min="11778" max="11778" width="3.6640625" customWidth="1"/>
    <col min="11779" max="11779" width="37.83203125" customWidth="1"/>
    <col min="11780" max="11780" width="10.33203125" customWidth="1"/>
    <col min="11781" max="11788" width="9.33203125" customWidth="1"/>
    <col min="11789" max="11789" width="4.1640625" customWidth="1"/>
    <col min="12034" max="12034" width="3.6640625" customWidth="1"/>
    <col min="12035" max="12035" width="37.83203125" customWidth="1"/>
    <col min="12036" max="12036" width="10.33203125" customWidth="1"/>
    <col min="12037" max="12044" width="9.33203125" customWidth="1"/>
    <col min="12045" max="12045" width="4.1640625" customWidth="1"/>
    <col min="12290" max="12290" width="3.6640625" customWidth="1"/>
    <col min="12291" max="12291" width="37.83203125" customWidth="1"/>
    <col min="12292" max="12292" width="10.33203125" customWidth="1"/>
    <col min="12293" max="12300" width="9.33203125" customWidth="1"/>
    <col min="12301" max="12301" width="4.1640625" customWidth="1"/>
    <col min="12546" max="12546" width="3.6640625" customWidth="1"/>
    <col min="12547" max="12547" width="37.83203125" customWidth="1"/>
    <col min="12548" max="12548" width="10.33203125" customWidth="1"/>
    <col min="12549" max="12556" width="9.33203125" customWidth="1"/>
    <col min="12557" max="12557" width="4.1640625" customWidth="1"/>
    <col min="12802" max="12802" width="3.6640625" customWidth="1"/>
    <col min="12803" max="12803" width="37.83203125" customWidth="1"/>
    <col min="12804" max="12804" width="10.33203125" customWidth="1"/>
    <col min="12805" max="12812" width="9.33203125" customWidth="1"/>
    <col min="12813" max="12813" width="4.1640625" customWidth="1"/>
    <col min="13058" max="13058" width="3.6640625" customWidth="1"/>
    <col min="13059" max="13059" width="37.83203125" customWidth="1"/>
    <col min="13060" max="13060" width="10.33203125" customWidth="1"/>
    <col min="13061" max="13068" width="9.33203125" customWidth="1"/>
    <col min="13069" max="13069" width="4.1640625" customWidth="1"/>
    <col min="13314" max="13314" width="3.6640625" customWidth="1"/>
    <col min="13315" max="13315" width="37.83203125" customWidth="1"/>
    <col min="13316" max="13316" width="10.33203125" customWidth="1"/>
    <col min="13317" max="13324" width="9.33203125" customWidth="1"/>
    <col min="13325" max="13325" width="4.1640625" customWidth="1"/>
    <col min="13570" max="13570" width="3.6640625" customWidth="1"/>
    <col min="13571" max="13571" width="37.83203125" customWidth="1"/>
    <col min="13572" max="13572" width="10.33203125" customWidth="1"/>
    <col min="13573" max="13580" width="9.33203125" customWidth="1"/>
    <col min="13581" max="13581" width="4.1640625" customWidth="1"/>
    <col min="13826" max="13826" width="3.6640625" customWidth="1"/>
    <col min="13827" max="13827" width="37.83203125" customWidth="1"/>
    <col min="13828" max="13828" width="10.33203125" customWidth="1"/>
    <col min="13829" max="13836" width="9.33203125" customWidth="1"/>
    <col min="13837" max="13837" width="4.1640625" customWidth="1"/>
    <col min="14082" max="14082" width="3.6640625" customWidth="1"/>
    <col min="14083" max="14083" width="37.83203125" customWidth="1"/>
    <col min="14084" max="14084" width="10.33203125" customWidth="1"/>
    <col min="14085" max="14092" width="9.33203125" customWidth="1"/>
    <col min="14093" max="14093" width="4.1640625" customWidth="1"/>
    <col min="14338" max="14338" width="3.6640625" customWidth="1"/>
    <col min="14339" max="14339" width="37.83203125" customWidth="1"/>
    <col min="14340" max="14340" width="10.33203125" customWidth="1"/>
    <col min="14341" max="14348" width="9.33203125" customWidth="1"/>
    <col min="14349" max="14349" width="4.1640625" customWidth="1"/>
    <col min="14594" max="14594" width="3.6640625" customWidth="1"/>
    <col min="14595" max="14595" width="37.83203125" customWidth="1"/>
    <col min="14596" max="14596" width="10.33203125" customWidth="1"/>
    <col min="14597" max="14604" width="9.33203125" customWidth="1"/>
    <col min="14605" max="14605" width="4.1640625" customWidth="1"/>
    <col min="14850" max="14850" width="3.6640625" customWidth="1"/>
    <col min="14851" max="14851" width="37.83203125" customWidth="1"/>
    <col min="14852" max="14852" width="10.33203125" customWidth="1"/>
    <col min="14853" max="14860" width="9.33203125" customWidth="1"/>
    <col min="14861" max="14861" width="4.1640625" customWidth="1"/>
    <col min="15106" max="15106" width="3.6640625" customWidth="1"/>
    <col min="15107" max="15107" width="37.83203125" customWidth="1"/>
    <col min="15108" max="15108" width="10.33203125" customWidth="1"/>
    <col min="15109" max="15116" width="9.33203125" customWidth="1"/>
    <col min="15117" max="15117" width="4.1640625" customWidth="1"/>
    <col min="15362" max="15362" width="3.6640625" customWidth="1"/>
    <col min="15363" max="15363" width="37.83203125" customWidth="1"/>
    <col min="15364" max="15364" width="10.33203125" customWidth="1"/>
    <col min="15365" max="15372" width="9.33203125" customWidth="1"/>
    <col min="15373" max="15373" width="4.1640625" customWidth="1"/>
    <col min="15618" max="15618" width="3.6640625" customWidth="1"/>
    <col min="15619" max="15619" width="37.83203125" customWidth="1"/>
    <col min="15620" max="15620" width="10.33203125" customWidth="1"/>
    <col min="15621" max="15628" width="9.33203125" customWidth="1"/>
    <col min="15629" max="15629" width="4.1640625" customWidth="1"/>
    <col min="15874" max="15874" width="3.6640625" customWidth="1"/>
    <col min="15875" max="15875" width="37.83203125" customWidth="1"/>
    <col min="15876" max="15876" width="10.33203125" customWidth="1"/>
    <col min="15877" max="15884" width="9.33203125" customWidth="1"/>
    <col min="15885" max="15885" width="4.1640625" customWidth="1"/>
    <col min="16130" max="16130" width="3.6640625" customWidth="1"/>
    <col min="16131" max="16131" width="37.83203125" customWidth="1"/>
    <col min="16132" max="16132" width="10.33203125" customWidth="1"/>
    <col min="16133" max="16140" width="9.33203125" customWidth="1"/>
    <col min="16141" max="16141" width="4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5"/>
      <c r="K2" s="5"/>
      <c r="L2" s="5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9"/>
      <c r="K3" s="9"/>
      <c r="L3" s="9"/>
      <c r="M3" s="10"/>
    </row>
    <row r="4" spans="2:23" x14ac:dyDescent="0.15">
      <c r="B4" s="7"/>
      <c r="C4" s="8"/>
      <c r="D4" s="11" t="s">
        <v>38</v>
      </c>
      <c r="E4" s="11"/>
      <c r="J4" s="9"/>
      <c r="K4" s="9"/>
      <c r="L4" s="9"/>
      <c r="M4" s="10"/>
    </row>
    <row r="5" spans="2:23" x14ac:dyDescent="0.15">
      <c r="B5" s="7"/>
      <c r="C5" s="8"/>
      <c r="D5" s="11" t="s">
        <v>1</v>
      </c>
      <c r="E5" s="11" t="s">
        <v>141</v>
      </c>
      <c r="J5" s="9"/>
      <c r="K5" s="9"/>
      <c r="L5" s="9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4"/>
      <c r="K6" s="14"/>
      <c r="L6" s="14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9"/>
      <c r="K7" s="9"/>
      <c r="L7" s="9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9">
        <v>2040</v>
      </c>
      <c r="K8" s="9">
        <v>2045</v>
      </c>
      <c r="L8" s="9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8"/>
      <c r="K9" s="18"/>
      <c r="L9" s="18"/>
      <c r="M9" s="19"/>
    </row>
    <row r="10" spans="2:23" x14ac:dyDescent="0.15">
      <c r="B10" s="7"/>
      <c r="C10" s="11" t="s">
        <v>39</v>
      </c>
      <c r="D10" s="20"/>
      <c r="E10" s="20">
        <v>20204</v>
      </c>
      <c r="F10" s="20">
        <v>22919.37</v>
      </c>
      <c r="G10" s="20">
        <v>25702.6</v>
      </c>
      <c r="H10" s="20">
        <v>30039.8</v>
      </c>
      <c r="I10" s="20">
        <v>34474.83</v>
      </c>
      <c r="J10" s="20">
        <v>38256.639999999999</v>
      </c>
      <c r="K10" s="20">
        <v>41074.559999999998</v>
      </c>
      <c r="L10" s="20">
        <v>42870.47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21" t="s">
        <v>40</v>
      </c>
      <c r="D11" s="22"/>
      <c r="E11" s="22">
        <v>8497.6200000000008</v>
      </c>
      <c r="F11" s="22">
        <v>9667.9699999999993</v>
      </c>
      <c r="G11" s="22">
        <v>10577.23</v>
      </c>
      <c r="H11" s="22">
        <v>11770.32</v>
      </c>
      <c r="I11" s="22">
        <v>12909.86</v>
      </c>
      <c r="J11" s="22">
        <v>14166.36</v>
      </c>
      <c r="K11" s="22">
        <v>15143.69</v>
      </c>
      <c r="L11" s="22">
        <v>15884.53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21" t="s">
        <v>41</v>
      </c>
      <c r="D12" s="22"/>
      <c r="E12" s="22">
        <v>417.54</v>
      </c>
      <c r="F12" s="22">
        <v>498.31</v>
      </c>
      <c r="G12" s="22">
        <v>1091.02</v>
      </c>
      <c r="H12" s="22">
        <v>2695.07</v>
      </c>
      <c r="I12" s="22">
        <v>4636.09</v>
      </c>
      <c r="J12" s="22">
        <v>5866.05</v>
      </c>
      <c r="K12" s="22">
        <v>6400.57</v>
      </c>
      <c r="L12" s="22">
        <v>6508.27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21" t="s">
        <v>42</v>
      </c>
      <c r="D13" s="22"/>
      <c r="E13" s="22">
        <v>11288.84</v>
      </c>
      <c r="F13" s="22">
        <v>12753.09</v>
      </c>
      <c r="G13" s="22">
        <v>14034.35</v>
      </c>
      <c r="H13" s="22">
        <v>15574.41</v>
      </c>
      <c r="I13" s="22">
        <v>16928.88</v>
      </c>
      <c r="J13" s="22">
        <v>18224.22</v>
      </c>
      <c r="K13" s="22">
        <v>19530.3</v>
      </c>
      <c r="L13" s="22">
        <v>20477.669999999998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11" t="s">
        <v>43</v>
      </c>
      <c r="D14" s="20"/>
      <c r="E14" s="20">
        <v>4084.38</v>
      </c>
      <c r="F14" s="20">
        <v>4260.88</v>
      </c>
      <c r="G14" s="20">
        <v>4735.68</v>
      </c>
      <c r="H14" s="20">
        <v>5586.21</v>
      </c>
      <c r="I14" s="20">
        <v>7885.27</v>
      </c>
      <c r="J14" s="20">
        <v>12776.5</v>
      </c>
      <c r="K14" s="20">
        <v>18559.12</v>
      </c>
      <c r="L14" s="20">
        <v>23030.75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21" t="s">
        <v>44</v>
      </c>
      <c r="D15" s="24"/>
      <c r="E15" s="24">
        <v>2098.7399999999998</v>
      </c>
      <c r="F15" s="24">
        <v>2114.17</v>
      </c>
      <c r="G15" s="24">
        <v>2022.58</v>
      </c>
      <c r="H15" s="24">
        <v>1839.94</v>
      </c>
      <c r="I15" s="24">
        <v>1626.93</v>
      </c>
      <c r="J15" s="24">
        <v>1394.11</v>
      </c>
      <c r="K15" s="24">
        <v>1074.1099999999999</v>
      </c>
      <c r="L15" s="24">
        <v>806.32</v>
      </c>
      <c r="M15" s="10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21" t="s">
        <v>45</v>
      </c>
      <c r="D16" s="24"/>
      <c r="E16" s="24">
        <v>1985.64</v>
      </c>
      <c r="F16" s="24">
        <v>2140.14</v>
      </c>
      <c r="G16" s="24">
        <v>2314.11</v>
      </c>
      <c r="H16" s="24">
        <v>2553.92</v>
      </c>
      <c r="I16" s="24">
        <v>2890.79</v>
      </c>
      <c r="J16" s="24">
        <v>3092.52</v>
      </c>
      <c r="K16" s="24">
        <v>3276.36</v>
      </c>
      <c r="L16" s="24">
        <v>3438.91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21" t="s">
        <v>46</v>
      </c>
      <c r="D17" s="24"/>
      <c r="E17" s="24">
        <v>0</v>
      </c>
      <c r="F17" s="24">
        <v>5.08</v>
      </c>
      <c r="G17" s="24">
        <v>395.99</v>
      </c>
      <c r="H17" s="24">
        <v>1131.9000000000001</v>
      </c>
      <c r="I17" s="24">
        <v>3023.92</v>
      </c>
      <c r="J17" s="24">
        <v>6611.51</v>
      </c>
      <c r="K17" s="24">
        <v>11234.93</v>
      </c>
      <c r="L17" s="24">
        <v>15055.08</v>
      </c>
      <c r="M17" s="10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21" t="s">
        <v>47</v>
      </c>
      <c r="D18" s="24"/>
      <c r="E18" s="24">
        <v>0</v>
      </c>
      <c r="F18" s="24">
        <v>1.49</v>
      </c>
      <c r="G18" s="24">
        <v>3</v>
      </c>
      <c r="H18" s="24">
        <v>60.45</v>
      </c>
      <c r="I18" s="24">
        <v>343.63</v>
      </c>
      <c r="J18" s="24">
        <v>1678.36</v>
      </c>
      <c r="K18" s="24">
        <v>2973.72</v>
      </c>
      <c r="L18" s="24">
        <v>3730.45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J19"/>
      <c r="K19"/>
      <c r="L19"/>
      <c r="M19" s="10"/>
    </row>
    <row r="20" spans="2:23" x14ac:dyDescent="0.15">
      <c r="B20" s="7"/>
      <c r="C20" s="11" t="s">
        <v>48</v>
      </c>
      <c r="D20" s="20"/>
      <c r="E20" s="20">
        <v>24288.38</v>
      </c>
      <c r="F20" s="20">
        <v>27180.25</v>
      </c>
      <c r="G20" s="20">
        <v>30438.28</v>
      </c>
      <c r="H20" s="20">
        <v>35626.01</v>
      </c>
      <c r="I20" s="20">
        <v>42360.1</v>
      </c>
      <c r="J20" s="20">
        <v>51033.14</v>
      </c>
      <c r="K20" s="20">
        <v>59633.68</v>
      </c>
      <c r="L20" s="20">
        <v>65901.23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3" s="33" customFormat="1" x14ac:dyDescent="0.15">
      <c r="B21" s="29"/>
      <c r="C21" s="27"/>
      <c r="D21" s="30"/>
      <c r="E21" s="30"/>
      <c r="F21" s="30"/>
      <c r="G21" s="30"/>
      <c r="H21" s="30"/>
      <c r="I21" s="30"/>
      <c r="J21" s="30"/>
      <c r="K21" s="30"/>
      <c r="L21" s="30"/>
      <c r="M21" s="32"/>
    </row>
    <row r="22" spans="2:23" ht="14" thickBot="1" x14ac:dyDescent="0.2">
      <c r="B22" s="12"/>
      <c r="C22" s="13"/>
      <c r="D22" s="13"/>
      <c r="E22" s="13"/>
      <c r="F22" s="48"/>
      <c r="G22" s="48"/>
      <c r="H22" s="48"/>
      <c r="I22" s="48"/>
      <c r="J22" s="14"/>
      <c r="K22" s="48"/>
      <c r="L22" s="14"/>
      <c r="M22" s="15"/>
    </row>
    <row r="23" spans="2:23" x14ac:dyDescent="0.15">
      <c r="K23"/>
    </row>
    <row r="24" spans="2:23" x14ac:dyDescent="0.15">
      <c r="N24" s="2"/>
    </row>
    <row r="25" spans="2:23" x14ac:dyDescent="0.15">
      <c r="N25" s="2"/>
    </row>
    <row r="26" spans="2:23" x14ac:dyDescent="0.15">
      <c r="N26" s="2"/>
    </row>
    <row r="27" spans="2:23" x14ac:dyDescent="0.15">
      <c r="N27" s="2"/>
    </row>
    <row r="28" spans="2:23" x14ac:dyDescent="0.15">
      <c r="N28" s="2"/>
    </row>
    <row r="29" spans="2:23" x14ac:dyDescent="0.15">
      <c r="N29" s="2"/>
      <c r="O29" s="2"/>
    </row>
    <row r="30" spans="2:23" x14ac:dyDescent="0.15">
      <c r="M30" s="25"/>
      <c r="N30" s="2"/>
    </row>
    <row r="31" spans="2:23" x14ac:dyDescent="0.15">
      <c r="N31" s="2"/>
    </row>
    <row r="44" hidden="1" x14ac:dyDescent="0.15"/>
    <row r="53" spans="13:14" x14ac:dyDescent="0.15">
      <c r="M53" s="25"/>
      <c r="N53" s="25"/>
    </row>
    <row r="56" spans="13:14" x14ac:dyDescent="0.15">
      <c r="N56" s="25"/>
    </row>
  </sheetData>
  <conditionalFormatting sqref="D11:D13 D15:D18 D21:L21">
    <cfRule type="cellIs" dxfId="74" priority="54" stopIfTrue="1" operator="lessThan">
      <formula>0</formula>
    </cfRule>
  </conditionalFormatting>
  <conditionalFormatting sqref="E11:E13 E15:E18">
    <cfRule type="cellIs" dxfId="73" priority="51" stopIfTrue="1" operator="lessThan">
      <formula>0</formula>
    </cfRule>
  </conditionalFormatting>
  <conditionalFormatting sqref="F11:F13 F15:F18">
    <cfRule type="cellIs" dxfId="72" priority="48" stopIfTrue="1" operator="lessThan">
      <formula>0</formula>
    </cfRule>
  </conditionalFormatting>
  <conditionalFormatting sqref="G11:G13 G15:G18">
    <cfRule type="cellIs" dxfId="71" priority="45" stopIfTrue="1" operator="lessThan">
      <formula>0</formula>
    </cfRule>
  </conditionalFormatting>
  <conditionalFormatting sqref="E10">
    <cfRule type="cellIs" dxfId="70" priority="26" stopIfTrue="1" operator="lessThan">
      <formula>0</formula>
    </cfRule>
  </conditionalFormatting>
  <conditionalFormatting sqref="H11:H13 H15:H18">
    <cfRule type="cellIs" dxfId="69" priority="42" stopIfTrue="1" operator="lessThan">
      <formula>0</formula>
    </cfRule>
  </conditionalFormatting>
  <conditionalFormatting sqref="H10">
    <cfRule type="cellIs" dxfId="68" priority="23" stopIfTrue="1" operator="lessThan">
      <formula>0</formula>
    </cfRule>
  </conditionalFormatting>
  <conditionalFormatting sqref="I11:I13 I15:I18">
    <cfRule type="cellIs" dxfId="67" priority="39" stopIfTrue="1" operator="lessThan">
      <formula>0</formula>
    </cfRule>
  </conditionalFormatting>
  <conditionalFormatting sqref="K10">
    <cfRule type="cellIs" dxfId="66" priority="20" stopIfTrue="1" operator="lessThan">
      <formula>0</formula>
    </cfRule>
  </conditionalFormatting>
  <conditionalFormatting sqref="J11:J13 J15:J18">
    <cfRule type="cellIs" dxfId="65" priority="36" stopIfTrue="1" operator="lessThan">
      <formula>0</formula>
    </cfRule>
  </conditionalFormatting>
  <conditionalFormatting sqref="E14">
    <cfRule type="cellIs" dxfId="64" priority="17" stopIfTrue="1" operator="lessThan">
      <formula>0</formula>
    </cfRule>
  </conditionalFormatting>
  <conditionalFormatting sqref="F10">
    <cfRule type="cellIs" dxfId="63" priority="25" stopIfTrue="1" operator="lessThan">
      <formula>0</formula>
    </cfRule>
  </conditionalFormatting>
  <conditionalFormatting sqref="K11:K13 K15:K18">
    <cfRule type="cellIs" dxfId="62" priority="33" stopIfTrue="1" operator="lessThan">
      <formula>0</formula>
    </cfRule>
  </conditionalFormatting>
  <conditionalFormatting sqref="H14">
    <cfRule type="cellIs" dxfId="61" priority="14" stopIfTrue="1" operator="lessThan">
      <formula>0</formula>
    </cfRule>
  </conditionalFormatting>
  <conditionalFormatting sqref="I10">
    <cfRule type="cellIs" dxfId="60" priority="22" stopIfTrue="1" operator="lessThan">
      <formula>0</formula>
    </cfRule>
  </conditionalFormatting>
  <conditionalFormatting sqref="L11:L13 L15:L18">
    <cfRule type="cellIs" dxfId="59" priority="30" stopIfTrue="1" operator="lessThan">
      <formula>0</formula>
    </cfRule>
  </conditionalFormatting>
  <conditionalFormatting sqref="K14">
    <cfRule type="cellIs" dxfId="58" priority="11" stopIfTrue="1" operator="lessThan">
      <formula>0</formula>
    </cfRule>
  </conditionalFormatting>
  <conditionalFormatting sqref="L10">
    <cfRule type="cellIs" dxfId="57" priority="19" stopIfTrue="1" operator="lessThan">
      <formula>0</formula>
    </cfRule>
  </conditionalFormatting>
  <conditionalFormatting sqref="D10">
    <cfRule type="cellIs" dxfId="56" priority="27" stopIfTrue="1" operator="lessThan">
      <formula>0</formula>
    </cfRule>
  </conditionalFormatting>
  <conditionalFormatting sqref="G10">
    <cfRule type="cellIs" dxfId="55" priority="24" stopIfTrue="1" operator="lessThan">
      <formula>0</formula>
    </cfRule>
  </conditionalFormatting>
  <conditionalFormatting sqref="J10">
    <cfRule type="cellIs" dxfId="54" priority="21" stopIfTrue="1" operator="lessThan">
      <formula>0</formula>
    </cfRule>
  </conditionalFormatting>
  <conditionalFormatting sqref="D14">
    <cfRule type="cellIs" dxfId="53" priority="18" stopIfTrue="1" operator="lessThan">
      <formula>0</formula>
    </cfRule>
  </conditionalFormatting>
  <conditionalFormatting sqref="F14">
    <cfRule type="cellIs" dxfId="52" priority="16" stopIfTrue="1" operator="lessThan">
      <formula>0</formula>
    </cfRule>
  </conditionalFormatting>
  <conditionalFormatting sqref="G14">
    <cfRule type="cellIs" dxfId="51" priority="15" stopIfTrue="1" operator="lessThan">
      <formula>0</formula>
    </cfRule>
  </conditionalFormatting>
  <conditionalFormatting sqref="I14">
    <cfRule type="cellIs" dxfId="50" priority="13" stopIfTrue="1" operator="lessThan">
      <formula>0</formula>
    </cfRule>
  </conditionalFormatting>
  <conditionalFormatting sqref="J14">
    <cfRule type="cellIs" dxfId="49" priority="12" stopIfTrue="1" operator="lessThan">
      <formula>0</formula>
    </cfRule>
  </conditionalFormatting>
  <conditionalFormatting sqref="L14">
    <cfRule type="cellIs" dxfId="48" priority="10" stopIfTrue="1" operator="lessThan">
      <formula>0</formula>
    </cfRule>
  </conditionalFormatting>
  <conditionalFormatting sqref="D20">
    <cfRule type="cellIs" dxfId="47" priority="9" stopIfTrue="1" operator="lessThan">
      <formula>0</formula>
    </cfRule>
  </conditionalFormatting>
  <conditionalFormatting sqref="E20">
    <cfRule type="cellIs" dxfId="46" priority="8" stopIfTrue="1" operator="lessThan">
      <formula>0</formula>
    </cfRule>
  </conditionalFormatting>
  <conditionalFormatting sqref="F20">
    <cfRule type="cellIs" dxfId="45" priority="7" stopIfTrue="1" operator="lessThan">
      <formula>0</formula>
    </cfRule>
  </conditionalFormatting>
  <conditionalFormatting sqref="G20">
    <cfRule type="cellIs" dxfId="44" priority="6" stopIfTrue="1" operator="lessThan">
      <formula>0</formula>
    </cfRule>
  </conditionalFormatting>
  <conditionalFormatting sqref="H20">
    <cfRule type="cellIs" dxfId="43" priority="5" stopIfTrue="1" operator="lessThan">
      <formula>0</formula>
    </cfRule>
  </conditionalFormatting>
  <conditionalFormatting sqref="I20">
    <cfRule type="cellIs" dxfId="42" priority="4" stopIfTrue="1" operator="lessThan">
      <formula>0</formula>
    </cfRule>
  </conditionalFormatting>
  <conditionalFormatting sqref="J20">
    <cfRule type="cellIs" dxfId="41" priority="3" stopIfTrue="1" operator="lessThan">
      <formula>0</formula>
    </cfRule>
  </conditionalFormatting>
  <conditionalFormatting sqref="K20">
    <cfRule type="cellIs" dxfId="40" priority="2" stopIfTrue="1" operator="lessThan">
      <formula>0</formula>
    </cfRule>
  </conditionalFormatting>
  <conditionalFormatting sqref="L20">
    <cfRule type="cellIs" dxfId="39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61" orientation="portrait" r:id="rId1"/>
  <headerFooter alignWithMargins="0">
    <oddHeader>&amp;C&amp;A&amp;R&amp;D; &amp;T</oddHeader>
  </headerFooter>
  <rowBreaks count="1" manualBreakCount="1">
    <brk id="5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B1:W37"/>
  <sheetViews>
    <sheetView showGridLines="0" zoomScale="80" zoomScaleNormal="80" zoomScaleSheetLayoutView="85" workbookViewId="0">
      <selection activeCell="C37" sqref="C27:C37"/>
    </sheetView>
  </sheetViews>
  <sheetFormatPr baseColWidth="10" defaultRowHeight="13" x14ac:dyDescent="0.15"/>
  <cols>
    <col min="2" max="2" width="3.6640625" customWidth="1"/>
    <col min="3" max="3" width="44.6640625" bestFit="1" customWidth="1"/>
    <col min="4" max="4" width="10.33203125" customWidth="1"/>
    <col min="5" max="12" width="9.33203125" customWidth="1"/>
    <col min="13" max="13" width="4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23" x14ac:dyDescent="0.15">
      <c r="B4" s="7"/>
      <c r="C4" s="8"/>
      <c r="D4" s="11" t="s">
        <v>49</v>
      </c>
      <c r="E4" s="11"/>
      <c r="H4" s="8"/>
      <c r="I4" s="8"/>
      <c r="J4" s="8"/>
      <c r="K4" s="8"/>
      <c r="L4" s="8"/>
      <c r="M4" s="10"/>
    </row>
    <row r="5" spans="2:23" x14ac:dyDescent="0.15">
      <c r="B5" s="7"/>
      <c r="C5" s="8"/>
      <c r="D5" s="11" t="s">
        <v>1</v>
      </c>
      <c r="E5" s="11" t="s">
        <v>141</v>
      </c>
      <c r="H5" s="8"/>
      <c r="I5" s="8"/>
      <c r="J5" s="8"/>
      <c r="K5" s="8"/>
      <c r="L5" s="8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</row>
    <row r="10" spans="2:23" x14ac:dyDescent="0.15">
      <c r="B10" s="7"/>
      <c r="C10" s="8"/>
      <c r="D10" s="24"/>
      <c r="E10" s="24"/>
      <c r="F10" s="24"/>
      <c r="G10" s="24"/>
      <c r="H10" s="24"/>
      <c r="I10" s="24"/>
      <c r="J10" s="22"/>
      <c r="K10" s="24"/>
      <c r="L10" s="22"/>
      <c r="M10" s="10"/>
    </row>
    <row r="11" spans="2:23" x14ac:dyDescent="0.15">
      <c r="B11" s="7"/>
      <c r="C11" s="11" t="s">
        <v>27</v>
      </c>
      <c r="D11" s="20"/>
      <c r="E11" s="20">
        <v>6401.6</v>
      </c>
      <c r="F11" s="20">
        <v>7443.62</v>
      </c>
      <c r="G11" s="20">
        <v>9929.34</v>
      </c>
      <c r="H11" s="20">
        <v>13421.26</v>
      </c>
      <c r="I11" s="20">
        <v>17300.895</v>
      </c>
      <c r="J11" s="20">
        <v>21586.36</v>
      </c>
      <c r="K11" s="20">
        <v>25843.38</v>
      </c>
      <c r="L11" s="20">
        <v>28798.74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8" t="s">
        <v>28</v>
      </c>
      <c r="D12" s="24"/>
      <c r="E12" s="24">
        <v>4039.37</v>
      </c>
      <c r="F12" s="24">
        <v>4109.7</v>
      </c>
      <c r="G12" s="24">
        <v>3998.7</v>
      </c>
      <c r="H12" s="24">
        <v>3704.27</v>
      </c>
      <c r="I12" s="24">
        <v>3316.55</v>
      </c>
      <c r="J12" s="24">
        <v>2945.11</v>
      </c>
      <c r="K12" s="24">
        <v>2090.0300000000002</v>
      </c>
      <c r="L12" s="24">
        <v>0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21" t="s">
        <v>17</v>
      </c>
      <c r="D13" s="24"/>
      <c r="E13" s="24">
        <v>1589.93</v>
      </c>
      <c r="F13" s="24">
        <v>1572.04</v>
      </c>
      <c r="G13" s="24">
        <v>1485.81</v>
      </c>
      <c r="H13" s="24">
        <v>1061.17</v>
      </c>
      <c r="I13" s="24">
        <v>641.71</v>
      </c>
      <c r="J13" s="24">
        <v>394.67</v>
      </c>
      <c r="K13" s="24">
        <v>238.63</v>
      </c>
      <c r="L13" s="24">
        <v>0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8" t="s">
        <v>18</v>
      </c>
      <c r="D14" s="24"/>
      <c r="E14" s="24">
        <v>360.66</v>
      </c>
      <c r="F14" s="24">
        <v>331.78</v>
      </c>
      <c r="G14" s="24">
        <v>157.61000000000001</v>
      </c>
      <c r="H14" s="24">
        <v>61.37</v>
      </c>
      <c r="I14" s="24">
        <v>30.96</v>
      </c>
      <c r="J14" s="24">
        <v>20.399999999999999</v>
      </c>
      <c r="K14" s="24">
        <v>6.36</v>
      </c>
      <c r="L14" s="24">
        <v>0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37" t="s">
        <v>50</v>
      </c>
      <c r="D15" s="24"/>
      <c r="E15" s="24">
        <v>1632.49</v>
      </c>
      <c r="F15" s="24">
        <v>1824.91</v>
      </c>
      <c r="G15" s="24">
        <v>2076.8200000000002</v>
      </c>
      <c r="H15" s="24">
        <v>2415.6</v>
      </c>
      <c r="I15" s="24">
        <v>2571.86</v>
      </c>
      <c r="J15" s="24">
        <v>2497.08</v>
      </c>
      <c r="K15" s="24">
        <v>1831.21</v>
      </c>
      <c r="L15" s="24">
        <v>0</v>
      </c>
      <c r="M15" s="10"/>
      <c r="N15" s="102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8" t="s">
        <v>20</v>
      </c>
      <c r="D16" s="24"/>
      <c r="E16" s="24">
        <v>400.85</v>
      </c>
      <c r="F16" s="24">
        <v>331.34</v>
      </c>
      <c r="G16" s="24">
        <v>238.65</v>
      </c>
      <c r="H16" s="24">
        <v>137.35</v>
      </c>
      <c r="I16" s="24">
        <v>53.31</v>
      </c>
      <c r="J16" s="24">
        <v>20.71</v>
      </c>
      <c r="K16" s="24">
        <v>5.98</v>
      </c>
      <c r="L16" s="24">
        <v>0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8" t="s">
        <v>29</v>
      </c>
      <c r="D17" s="24"/>
      <c r="E17" s="24">
        <v>55.44</v>
      </c>
      <c r="F17" s="24">
        <v>49.64</v>
      </c>
      <c r="G17" s="24">
        <v>39.82</v>
      </c>
      <c r="H17" s="24">
        <v>28.78</v>
      </c>
      <c r="I17" s="24">
        <v>18.71</v>
      </c>
      <c r="J17" s="24">
        <v>12.25</v>
      </c>
      <c r="K17" s="24">
        <v>7.85</v>
      </c>
      <c r="L17" s="24">
        <v>0</v>
      </c>
      <c r="M17" s="101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8" t="s">
        <v>8</v>
      </c>
      <c r="D18" s="24"/>
      <c r="E18" s="24">
        <v>391.21</v>
      </c>
      <c r="F18" s="24">
        <v>422.84</v>
      </c>
      <c r="G18" s="24">
        <v>314.88</v>
      </c>
      <c r="H18" s="24">
        <v>209.14</v>
      </c>
      <c r="I18" s="24">
        <v>113.33</v>
      </c>
      <c r="J18" s="24">
        <v>25.66</v>
      </c>
      <c r="K18" s="24">
        <v>8.8000000000000007</v>
      </c>
      <c r="L18" s="24">
        <v>0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37" t="s">
        <v>51</v>
      </c>
      <c r="D19" s="24"/>
      <c r="E19" s="24">
        <v>0</v>
      </c>
      <c r="F19" s="24">
        <v>0.12</v>
      </c>
      <c r="G19" s="24">
        <v>11.28</v>
      </c>
      <c r="H19" s="24">
        <v>29.75</v>
      </c>
      <c r="I19" s="24">
        <v>118.82</v>
      </c>
      <c r="J19" s="24">
        <v>473.85</v>
      </c>
      <c r="K19" s="24">
        <v>1398.94</v>
      </c>
      <c r="L19" s="24">
        <v>3214.69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8" t="s">
        <v>52</v>
      </c>
      <c r="D20" s="24"/>
      <c r="E20" s="24">
        <v>1971.02</v>
      </c>
      <c r="F20" s="24">
        <v>2910.96</v>
      </c>
      <c r="G20" s="24">
        <v>5604.47</v>
      </c>
      <c r="H20" s="24">
        <v>9478.09</v>
      </c>
      <c r="I20" s="24">
        <v>13752.2</v>
      </c>
      <c r="J20" s="24">
        <v>18141.740000000002</v>
      </c>
      <c r="K20" s="24">
        <v>22345.599999999999</v>
      </c>
      <c r="L20" s="24">
        <v>25584.04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9" t="s">
        <v>32</v>
      </c>
      <c r="D21" s="24"/>
      <c r="E21" s="24">
        <v>1201.8399999999999</v>
      </c>
      <c r="F21" s="24">
        <v>1311.19</v>
      </c>
      <c r="G21" s="24">
        <v>1385.63</v>
      </c>
      <c r="H21" s="24">
        <v>1415.92</v>
      </c>
      <c r="I21" s="24">
        <v>1447.93</v>
      </c>
      <c r="J21" s="24">
        <v>1473.01</v>
      </c>
      <c r="K21" s="24">
        <v>1499.16</v>
      </c>
      <c r="L21" s="24">
        <v>1525.43</v>
      </c>
      <c r="M21" s="10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7"/>
      <c r="C22" s="9" t="s">
        <v>33</v>
      </c>
      <c r="D22" s="24"/>
      <c r="E22" s="24">
        <v>413.26</v>
      </c>
      <c r="F22" s="24">
        <v>697.57</v>
      </c>
      <c r="G22" s="24">
        <v>1582.35</v>
      </c>
      <c r="H22" s="24">
        <v>2901.13</v>
      </c>
      <c r="I22" s="24">
        <v>4393.29</v>
      </c>
      <c r="J22" s="24">
        <v>5808.67</v>
      </c>
      <c r="K22" s="24">
        <v>7012.99</v>
      </c>
      <c r="L22" s="24">
        <v>7851.2</v>
      </c>
      <c r="M22" s="10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111" t="s">
        <v>149</v>
      </c>
      <c r="D23" s="24"/>
      <c r="E23" s="24">
        <v>9.6300000000000008</v>
      </c>
      <c r="F23" s="24">
        <v>19.73</v>
      </c>
      <c r="G23" s="24">
        <v>132.36000000000001</v>
      </c>
      <c r="H23" s="24">
        <v>384.79</v>
      </c>
      <c r="I23" s="24">
        <v>723.1</v>
      </c>
      <c r="J23" s="24">
        <v>1078.42</v>
      </c>
      <c r="K23" s="24">
        <v>1337.36</v>
      </c>
      <c r="L23" s="24">
        <v>1466.99</v>
      </c>
      <c r="M23" s="10"/>
      <c r="O23" s="25"/>
      <c r="P23" s="25"/>
      <c r="Q23" s="25"/>
      <c r="R23" s="25"/>
      <c r="S23" s="25"/>
      <c r="T23" s="25"/>
      <c r="U23" s="25"/>
      <c r="V23" s="25"/>
      <c r="W23" s="25"/>
    </row>
    <row r="24" spans="2:23" x14ac:dyDescent="0.15">
      <c r="B24" s="7"/>
      <c r="C24" s="9" t="s">
        <v>34</v>
      </c>
      <c r="D24" s="24"/>
      <c r="E24" s="24">
        <v>225.26</v>
      </c>
      <c r="F24" s="24">
        <v>712.14</v>
      </c>
      <c r="G24" s="24">
        <v>2194.12</v>
      </c>
      <c r="H24" s="24">
        <v>4158.1899999999996</v>
      </c>
      <c r="I24" s="24">
        <v>6196.3</v>
      </c>
      <c r="J24" s="24">
        <v>8343.11</v>
      </c>
      <c r="K24" s="24">
        <v>10532.19</v>
      </c>
      <c r="L24" s="24">
        <v>12305.94</v>
      </c>
      <c r="M24" s="10"/>
      <c r="O24" s="25"/>
      <c r="P24" s="25"/>
      <c r="Q24" s="25"/>
      <c r="R24" s="25"/>
      <c r="S24" s="25"/>
      <c r="T24" s="25"/>
      <c r="U24" s="25"/>
      <c r="V24" s="25"/>
      <c r="W24" s="25"/>
    </row>
    <row r="25" spans="2:23" x14ac:dyDescent="0.15">
      <c r="B25" s="7"/>
      <c r="C25" s="41" t="s">
        <v>21</v>
      </c>
      <c r="D25" s="24"/>
      <c r="E25" s="24">
        <v>112.42</v>
      </c>
      <c r="F25" s="24">
        <v>162.30000000000001</v>
      </c>
      <c r="G25" s="24">
        <v>301.36</v>
      </c>
      <c r="H25" s="24">
        <v>435.67</v>
      </c>
      <c r="I25" s="24">
        <v>518.46</v>
      </c>
      <c r="J25" s="24">
        <v>617.36</v>
      </c>
      <c r="K25" s="24">
        <v>701.13</v>
      </c>
      <c r="L25" s="24">
        <v>769.76</v>
      </c>
      <c r="M25" s="10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9" t="s">
        <v>22</v>
      </c>
      <c r="D26" s="24"/>
      <c r="E26" s="24">
        <v>13.51</v>
      </c>
      <c r="F26" s="24">
        <v>18.05</v>
      </c>
      <c r="G26" s="24">
        <v>49.12</v>
      </c>
      <c r="H26" s="24">
        <v>125.01</v>
      </c>
      <c r="I26" s="24">
        <v>221.46</v>
      </c>
      <c r="J26" s="24">
        <v>348.1</v>
      </c>
      <c r="K26" s="24">
        <v>467.62</v>
      </c>
      <c r="L26" s="24">
        <v>557.16</v>
      </c>
      <c r="M26" s="10"/>
      <c r="O26" s="25"/>
      <c r="P26" s="25"/>
      <c r="Q26" s="25"/>
      <c r="R26" s="25"/>
      <c r="S26" s="25"/>
      <c r="T26" s="25"/>
      <c r="U26" s="25"/>
      <c r="V26" s="25"/>
      <c r="W26" s="25"/>
    </row>
    <row r="27" spans="2:23" ht="15" x14ac:dyDescent="0.15">
      <c r="B27" s="7"/>
      <c r="C27" s="35" t="s">
        <v>153</v>
      </c>
      <c r="D27" s="24"/>
      <c r="E27" s="24">
        <v>4.24</v>
      </c>
      <c r="F27" s="24">
        <v>8.82</v>
      </c>
      <c r="G27" s="24">
        <v>69.48</v>
      </c>
      <c r="H27" s="24">
        <v>360.53</v>
      </c>
      <c r="I27" s="24">
        <v>789.42</v>
      </c>
      <c r="J27" s="24">
        <v>1244.1600000000001</v>
      </c>
      <c r="K27" s="24">
        <v>1709.8</v>
      </c>
      <c r="L27" s="24">
        <v>2062.14</v>
      </c>
      <c r="M27" s="10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41" t="s">
        <v>36</v>
      </c>
      <c r="D28" s="24"/>
      <c r="E28" s="24">
        <v>0.49</v>
      </c>
      <c r="F28" s="24">
        <v>0.88</v>
      </c>
      <c r="G28" s="24">
        <v>22.41</v>
      </c>
      <c r="H28" s="24">
        <v>81.63</v>
      </c>
      <c r="I28" s="24">
        <v>185.34</v>
      </c>
      <c r="J28" s="24">
        <v>307.33999999999997</v>
      </c>
      <c r="K28" s="24">
        <v>422.7</v>
      </c>
      <c r="L28" s="24">
        <v>512.41999999999996</v>
      </c>
      <c r="M28" s="10"/>
      <c r="O28" s="25"/>
      <c r="P28" s="25"/>
      <c r="Q28" s="25"/>
      <c r="R28" s="25"/>
      <c r="S28" s="25"/>
      <c r="T28" s="25"/>
      <c r="U28" s="25"/>
      <c r="V28" s="25"/>
      <c r="W28" s="25"/>
    </row>
    <row r="29" spans="2:23" x14ac:dyDescent="0.15">
      <c r="B29" s="7"/>
      <c r="C29" s="8"/>
      <c r="D29" s="24"/>
      <c r="E29" s="24"/>
      <c r="F29" s="24"/>
      <c r="G29" s="24"/>
      <c r="H29" s="24"/>
      <c r="I29" s="24"/>
      <c r="J29" s="24"/>
      <c r="K29" s="24"/>
      <c r="L29" s="24"/>
      <c r="M29" s="10"/>
      <c r="O29" s="2"/>
      <c r="P29" s="2"/>
    </row>
    <row r="30" spans="2:23" x14ac:dyDescent="0.15">
      <c r="B30" s="7"/>
      <c r="C30" s="8" t="s">
        <v>148</v>
      </c>
      <c r="D30" s="24"/>
      <c r="E30" s="24">
        <v>639.01</v>
      </c>
      <c r="F30" s="24">
        <v>1410.6</v>
      </c>
      <c r="G30" s="24">
        <v>3798.88</v>
      </c>
      <c r="H30" s="24">
        <v>7140.96</v>
      </c>
      <c r="I30" s="24">
        <v>10774.93</v>
      </c>
      <c r="J30" s="24">
        <v>14459.12</v>
      </c>
      <c r="K30" s="24">
        <v>17967.88</v>
      </c>
      <c r="L30" s="24">
        <v>20669.560000000001</v>
      </c>
      <c r="M30" s="10"/>
      <c r="O30" s="25"/>
      <c r="P30" s="25"/>
      <c r="Q30" s="25"/>
      <c r="R30" s="25"/>
      <c r="S30" s="25"/>
      <c r="T30" s="25"/>
      <c r="U30" s="25"/>
      <c r="V30" s="25"/>
      <c r="W30" s="25"/>
    </row>
    <row r="31" spans="2:23" x14ac:dyDescent="0.15">
      <c r="B31" s="7"/>
      <c r="C31" s="8" t="s">
        <v>147</v>
      </c>
      <c r="D31" s="44"/>
      <c r="E31" s="44">
        <v>0.1</v>
      </c>
      <c r="F31" s="44">
        <v>0.19</v>
      </c>
      <c r="G31" s="44">
        <v>0.38300000000000001</v>
      </c>
      <c r="H31" s="44">
        <v>0.53200000000000003</v>
      </c>
      <c r="I31" s="44">
        <v>0.623</v>
      </c>
      <c r="J31" s="44">
        <v>0.66979999999999995</v>
      </c>
      <c r="K31" s="44">
        <v>0.69499999999999995</v>
      </c>
      <c r="L31" s="44">
        <v>0.71799999999999997</v>
      </c>
      <c r="M31" s="10"/>
      <c r="O31" s="25"/>
      <c r="P31" s="25"/>
      <c r="Q31" s="25"/>
      <c r="R31" s="25"/>
      <c r="S31" s="25"/>
      <c r="T31" s="25"/>
      <c r="U31" s="25"/>
      <c r="V31" s="25"/>
      <c r="W31" s="25"/>
    </row>
    <row r="32" spans="2:23" x14ac:dyDescent="0.15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10"/>
      <c r="O32" s="2"/>
      <c r="P32" s="2"/>
    </row>
    <row r="33" spans="2:23" x14ac:dyDescent="0.15">
      <c r="B33" s="7"/>
      <c r="C33" s="11" t="s">
        <v>155</v>
      </c>
      <c r="D33" s="47"/>
      <c r="E33" s="47">
        <v>0.308</v>
      </c>
      <c r="F33" s="47">
        <v>0.39100000000000001</v>
      </c>
      <c r="G33" s="47">
        <v>0.56499999999999995</v>
      </c>
      <c r="H33" s="47">
        <v>0.70799999999999996</v>
      </c>
      <c r="I33" s="47">
        <v>0.8</v>
      </c>
      <c r="J33" s="47">
        <v>0.85980000000000001</v>
      </c>
      <c r="K33" s="47">
        <v>0.91600000000000004</v>
      </c>
      <c r="L33" s="47">
        <v>1</v>
      </c>
      <c r="M33" s="10"/>
      <c r="O33" s="25"/>
      <c r="P33" s="25"/>
      <c r="Q33" s="25"/>
      <c r="R33" s="25"/>
      <c r="S33" s="25"/>
      <c r="T33" s="25"/>
      <c r="U33" s="25"/>
      <c r="V33" s="25"/>
      <c r="W33" s="25"/>
    </row>
    <row r="34" spans="2:23" x14ac:dyDescent="0.15">
      <c r="B34" s="7"/>
      <c r="C34" s="11"/>
      <c r="D34" s="47"/>
      <c r="E34" s="47"/>
      <c r="F34" s="47"/>
      <c r="G34" s="47"/>
      <c r="H34" s="47"/>
      <c r="I34" s="47"/>
      <c r="J34" s="47"/>
      <c r="K34" s="47"/>
      <c r="L34" s="47"/>
      <c r="M34" s="10"/>
    </row>
    <row r="35" spans="2:23" ht="14" thickBot="1" x14ac:dyDescent="0.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5"/>
    </row>
    <row r="36" spans="2:23" x14ac:dyDescent="0.15">
      <c r="C36" s="41" t="s">
        <v>152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</row>
    <row r="37" spans="2:23" ht="15" x14ac:dyDescent="0.15">
      <c r="C37" s="76" t="s">
        <v>154</v>
      </c>
    </row>
  </sheetData>
  <conditionalFormatting sqref="D10:L10 D13:L32">
    <cfRule type="cellIs" dxfId="38" priority="6" stopIfTrue="1" operator="lessThan">
      <formula>0</formula>
    </cfRule>
  </conditionalFormatting>
  <conditionalFormatting sqref="D11:L11">
    <cfRule type="cellIs" dxfId="37" priority="3" stopIfTrue="1" operator="lessThan">
      <formula>0</formula>
    </cfRule>
  </conditionalFormatting>
  <conditionalFormatting sqref="D12:L12">
    <cfRule type="cellIs" dxfId="36" priority="2" stopIfTrue="1" operator="lessThan">
      <formula>0</formula>
    </cfRule>
  </conditionalFormatting>
  <conditionalFormatting sqref="D33:L33">
    <cfRule type="cellIs" dxfId="35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56" orientation="portrait" r:id="rId1"/>
  <headerFooter alignWithMargins="0">
    <oddHeader>&amp;C&amp;A&amp;R&amp;D; &amp;T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B1:W48"/>
  <sheetViews>
    <sheetView showGridLines="0" zoomScale="80" zoomScaleNormal="80" zoomScaleSheetLayoutView="85" workbookViewId="0">
      <selection activeCell="G24" sqref="G24"/>
    </sheetView>
  </sheetViews>
  <sheetFormatPr baseColWidth="10" defaultRowHeight="13" x14ac:dyDescent="0.15"/>
  <cols>
    <col min="2" max="2" width="3.6640625" customWidth="1"/>
    <col min="3" max="3" width="37.83203125" customWidth="1"/>
    <col min="4" max="4" width="10.33203125" customWidth="1"/>
    <col min="5" max="9" width="9.33203125" customWidth="1"/>
    <col min="10" max="12" width="9.33203125" style="1" customWidth="1"/>
    <col min="13" max="13" width="4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5"/>
      <c r="K2" s="5"/>
      <c r="L2" s="5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9"/>
      <c r="K3" s="9"/>
      <c r="L3" s="9"/>
      <c r="M3" s="10"/>
    </row>
    <row r="4" spans="2:23" x14ac:dyDescent="0.15">
      <c r="B4" s="7"/>
      <c r="C4" s="8"/>
      <c r="D4" s="11" t="s">
        <v>135</v>
      </c>
      <c r="E4" s="11"/>
      <c r="H4" s="8"/>
      <c r="I4" s="8"/>
      <c r="J4" s="9"/>
      <c r="K4" s="9"/>
      <c r="L4" s="9"/>
      <c r="M4" s="10"/>
    </row>
    <row r="5" spans="2:23" x14ac:dyDescent="0.15">
      <c r="B5" s="7"/>
      <c r="C5" s="8"/>
      <c r="D5" s="11" t="s">
        <v>1</v>
      </c>
      <c r="E5" s="11" t="s">
        <v>141</v>
      </c>
      <c r="H5" s="8"/>
      <c r="I5" s="8"/>
      <c r="J5" s="9"/>
      <c r="K5" s="9"/>
      <c r="L5" s="9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4"/>
      <c r="K6" s="14"/>
      <c r="L6" s="14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9"/>
      <c r="K7" s="9"/>
      <c r="L7" s="9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9">
        <v>2040</v>
      </c>
      <c r="K8" s="9">
        <v>2045</v>
      </c>
      <c r="L8" s="9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8"/>
      <c r="K9" s="18"/>
      <c r="L9" s="18"/>
      <c r="M9" s="19"/>
    </row>
    <row r="10" spans="2:23" x14ac:dyDescent="0.15">
      <c r="B10" s="7"/>
      <c r="C10" s="11" t="s">
        <v>53</v>
      </c>
      <c r="D10" s="20"/>
      <c r="E10" s="20">
        <v>7632.45</v>
      </c>
      <c r="F10" s="20">
        <v>8292.7099999999991</v>
      </c>
      <c r="G10" s="20">
        <v>8387.48</v>
      </c>
      <c r="H10" s="20">
        <v>8153.8</v>
      </c>
      <c r="I10" s="20">
        <v>8466.67</v>
      </c>
      <c r="J10" s="20">
        <v>7543.62</v>
      </c>
      <c r="K10" s="20">
        <v>6491.5</v>
      </c>
      <c r="L10" s="20">
        <v>5529.07</v>
      </c>
      <c r="M10" s="67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8" t="s">
        <v>54</v>
      </c>
      <c r="D11" s="22"/>
      <c r="E11" s="22">
        <v>7347.69</v>
      </c>
      <c r="F11" s="22">
        <v>7820.73</v>
      </c>
      <c r="G11" s="22">
        <v>6198.05</v>
      </c>
      <c r="H11" s="22">
        <v>4945.6099999999997</v>
      </c>
      <c r="I11" s="22">
        <v>3399.29</v>
      </c>
      <c r="J11" s="22">
        <v>1666.08</v>
      </c>
      <c r="K11" s="22">
        <v>809.98</v>
      </c>
      <c r="L11" s="22">
        <v>0</v>
      </c>
      <c r="M11" s="67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8" t="s">
        <v>55</v>
      </c>
      <c r="D12" s="24"/>
      <c r="E12" s="24">
        <v>256.45999999999998</v>
      </c>
      <c r="F12" s="24">
        <v>410.02</v>
      </c>
      <c r="G12" s="24">
        <v>1289.02</v>
      </c>
      <c r="H12" s="24">
        <v>1648.16</v>
      </c>
      <c r="I12" s="24">
        <v>2111.16</v>
      </c>
      <c r="J12" s="24">
        <v>2097.87</v>
      </c>
      <c r="K12" s="24">
        <v>1571.72</v>
      </c>
      <c r="L12" s="24">
        <v>1377.48</v>
      </c>
      <c r="M12" s="67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8" t="s">
        <v>56</v>
      </c>
      <c r="D13" s="24"/>
      <c r="E13" s="24">
        <v>0.93</v>
      </c>
      <c r="F13" s="24">
        <v>33.68</v>
      </c>
      <c r="G13" s="24">
        <v>597.48</v>
      </c>
      <c r="H13" s="24">
        <v>991.53</v>
      </c>
      <c r="I13" s="24">
        <v>1770.77</v>
      </c>
      <c r="J13" s="24">
        <v>2267.88</v>
      </c>
      <c r="K13" s="24">
        <v>2385.11</v>
      </c>
      <c r="L13" s="24">
        <v>2296.5700000000002</v>
      </c>
      <c r="M13" s="67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9" t="s">
        <v>13</v>
      </c>
      <c r="D14" s="24"/>
      <c r="E14" s="24">
        <v>27.38</v>
      </c>
      <c r="F14" s="24">
        <v>28.28</v>
      </c>
      <c r="G14" s="24">
        <v>302.93</v>
      </c>
      <c r="H14" s="24">
        <v>568.49</v>
      </c>
      <c r="I14" s="24">
        <v>1185.44</v>
      </c>
      <c r="J14" s="24">
        <v>1511.8</v>
      </c>
      <c r="K14" s="24">
        <v>1724.69</v>
      </c>
      <c r="L14" s="24">
        <v>1855.02</v>
      </c>
      <c r="M14" s="67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8"/>
      <c r="D15" s="24"/>
      <c r="E15" s="24"/>
      <c r="F15" s="24"/>
      <c r="G15" s="24"/>
      <c r="H15" s="24"/>
      <c r="I15" s="24"/>
      <c r="J15" s="24"/>
      <c r="K15" s="24"/>
      <c r="L15" s="24"/>
      <c r="M15" s="67"/>
      <c r="O15" s="2"/>
    </row>
    <row r="16" spans="2:23" ht="15" x14ac:dyDescent="0.15">
      <c r="B16" s="7"/>
      <c r="C16" s="11" t="s">
        <v>57</v>
      </c>
      <c r="D16" s="20"/>
      <c r="E16" s="20">
        <v>9911.2199999999993</v>
      </c>
      <c r="F16" s="20">
        <v>11486.72</v>
      </c>
      <c r="G16" s="20">
        <v>14054.09</v>
      </c>
      <c r="H16" s="20">
        <v>17161.09</v>
      </c>
      <c r="I16" s="20">
        <v>20401.939999999999</v>
      </c>
      <c r="J16" s="20">
        <v>23461.919999999998</v>
      </c>
      <c r="K16" s="20">
        <v>26229.11</v>
      </c>
      <c r="L16" s="20">
        <v>27974.47</v>
      </c>
      <c r="M16" s="67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37" t="s">
        <v>54</v>
      </c>
      <c r="D17" s="24"/>
      <c r="E17" s="24">
        <v>8936.31</v>
      </c>
      <c r="F17" s="24">
        <v>10106.530000000001</v>
      </c>
      <c r="G17" s="24">
        <v>10640.62</v>
      </c>
      <c r="H17" s="24">
        <v>10147.36</v>
      </c>
      <c r="I17" s="24">
        <v>9301.7099999999991</v>
      </c>
      <c r="J17" s="24">
        <v>7174.32</v>
      </c>
      <c r="K17" s="24">
        <v>3810.88</v>
      </c>
      <c r="L17" s="24">
        <v>0</v>
      </c>
      <c r="M17" s="67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37" t="s">
        <v>55</v>
      </c>
      <c r="D18" s="24"/>
      <c r="E18" s="24">
        <v>967.39</v>
      </c>
      <c r="F18" s="24">
        <v>1356.42</v>
      </c>
      <c r="G18" s="24">
        <v>3046.7</v>
      </c>
      <c r="H18" s="24">
        <v>5510.08</v>
      </c>
      <c r="I18" s="24">
        <v>7773.05</v>
      </c>
      <c r="J18" s="24">
        <v>10008.06</v>
      </c>
      <c r="K18" s="24">
        <v>12115.34</v>
      </c>
      <c r="L18" s="24">
        <v>13526.96</v>
      </c>
      <c r="M18" s="67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37" t="s">
        <v>13</v>
      </c>
      <c r="D19" s="24"/>
      <c r="E19" s="24">
        <v>7.51</v>
      </c>
      <c r="F19" s="24">
        <v>21.15</v>
      </c>
      <c r="G19" s="24">
        <v>318.81</v>
      </c>
      <c r="H19" s="24">
        <v>1349.77</v>
      </c>
      <c r="I19" s="24">
        <v>2865.76</v>
      </c>
      <c r="J19" s="24">
        <v>4882.3900000000003</v>
      </c>
      <c r="K19" s="24">
        <v>7092.91</v>
      </c>
      <c r="L19" s="24">
        <v>8727.9500000000007</v>
      </c>
      <c r="M19" s="67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37" t="s">
        <v>30</v>
      </c>
      <c r="D20" s="24"/>
      <c r="E20" s="24">
        <v>0</v>
      </c>
      <c r="F20" s="24">
        <v>2.63</v>
      </c>
      <c r="G20" s="24">
        <v>47.96</v>
      </c>
      <c r="H20" s="24">
        <v>153.88</v>
      </c>
      <c r="I20" s="24">
        <v>461.42</v>
      </c>
      <c r="J20" s="24">
        <v>1397.14</v>
      </c>
      <c r="K20" s="24">
        <v>3209.98</v>
      </c>
      <c r="L20" s="24">
        <v>5719.56</v>
      </c>
      <c r="M20" s="67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37"/>
      <c r="D21" s="24"/>
      <c r="E21" s="24"/>
      <c r="F21" s="24"/>
      <c r="G21" s="24"/>
      <c r="H21" s="24"/>
      <c r="I21" s="24"/>
      <c r="J21" s="24"/>
      <c r="K21" s="24"/>
      <c r="L21" s="24"/>
      <c r="M21" s="67"/>
      <c r="O21" s="2"/>
    </row>
    <row r="22" spans="2:23" x14ac:dyDescent="0.15">
      <c r="B22" s="7"/>
      <c r="C22" s="64" t="s">
        <v>58</v>
      </c>
      <c r="D22" s="20"/>
      <c r="E22" s="20">
        <v>133088.22</v>
      </c>
      <c r="F22" s="20">
        <v>141489.44</v>
      </c>
      <c r="G22" s="20">
        <v>140730.44</v>
      </c>
      <c r="H22" s="20">
        <v>140163.23000000001</v>
      </c>
      <c r="I22" s="20">
        <v>135250</v>
      </c>
      <c r="J22" s="20">
        <v>129852.66</v>
      </c>
      <c r="K22" s="20">
        <v>124403.01</v>
      </c>
      <c r="L22" s="20">
        <v>120511.42</v>
      </c>
      <c r="M22" s="67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41" t="s">
        <v>54</v>
      </c>
      <c r="D23" s="24"/>
      <c r="E23" s="24">
        <v>97418.12</v>
      </c>
      <c r="F23" s="24">
        <v>100922.81</v>
      </c>
      <c r="G23" s="24">
        <v>87899.89</v>
      </c>
      <c r="H23" s="24">
        <v>73282.490000000005</v>
      </c>
      <c r="I23" s="24">
        <v>53058.62</v>
      </c>
      <c r="J23" s="24">
        <v>33331.370000000003</v>
      </c>
      <c r="K23" s="24">
        <v>14048.7</v>
      </c>
      <c r="L23" s="24">
        <v>0</v>
      </c>
      <c r="M23" s="67"/>
      <c r="O23" s="25"/>
      <c r="P23" s="25"/>
      <c r="Q23" s="25"/>
      <c r="R23" s="25"/>
      <c r="S23" s="25"/>
      <c r="T23" s="25"/>
      <c r="U23" s="25"/>
      <c r="V23" s="25"/>
      <c r="W23" s="25"/>
    </row>
    <row r="24" spans="2:23" x14ac:dyDescent="0.15">
      <c r="B24" s="7"/>
      <c r="C24" s="37" t="s">
        <v>55</v>
      </c>
      <c r="D24" s="24"/>
      <c r="E24" s="24">
        <v>24245.83</v>
      </c>
      <c r="F24" s="24">
        <v>26009.7</v>
      </c>
      <c r="G24" s="24">
        <v>27742.02</v>
      </c>
      <c r="H24" s="24">
        <v>27976.1</v>
      </c>
      <c r="I24" s="24">
        <v>27467.46</v>
      </c>
      <c r="J24" s="24">
        <v>26081.16</v>
      </c>
      <c r="K24" s="24">
        <v>24121.34</v>
      </c>
      <c r="L24" s="24">
        <v>22631.52</v>
      </c>
      <c r="M24" s="67"/>
      <c r="O24" s="25"/>
      <c r="P24" s="25"/>
      <c r="Q24" s="25"/>
      <c r="R24" s="25"/>
      <c r="S24" s="25"/>
      <c r="T24" s="25"/>
      <c r="U24" s="25"/>
      <c r="V24" s="25"/>
      <c r="W24" s="25"/>
    </row>
    <row r="25" spans="2:23" s="50" customFormat="1" x14ac:dyDescent="0.15">
      <c r="B25" s="65"/>
      <c r="C25" s="37" t="s">
        <v>56</v>
      </c>
      <c r="D25" s="66"/>
      <c r="E25" s="66">
        <v>1244.92</v>
      </c>
      <c r="F25" s="66">
        <v>2189.6</v>
      </c>
      <c r="G25" s="66">
        <v>5887.18</v>
      </c>
      <c r="H25" s="66">
        <v>11728.54</v>
      </c>
      <c r="I25" s="66">
        <v>17597.86</v>
      </c>
      <c r="J25" s="66">
        <v>21060.99</v>
      </c>
      <c r="K25" s="66">
        <v>23496.74</v>
      </c>
      <c r="L25" s="66">
        <v>25015.9</v>
      </c>
      <c r="M25" s="67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41" t="s">
        <v>13</v>
      </c>
      <c r="D26" s="24"/>
      <c r="E26" s="24">
        <v>0</v>
      </c>
      <c r="F26" s="24">
        <v>43.37</v>
      </c>
      <c r="G26" s="24">
        <v>159.80000000000001</v>
      </c>
      <c r="H26" s="24">
        <v>551.32000000000005</v>
      </c>
      <c r="I26" s="24">
        <v>1137.46</v>
      </c>
      <c r="J26" s="24">
        <v>1562.47</v>
      </c>
      <c r="K26" s="24">
        <v>2103.38</v>
      </c>
      <c r="L26" s="24">
        <v>2437.0500000000002</v>
      </c>
      <c r="M26" s="67"/>
      <c r="O26" s="25"/>
      <c r="P26" s="25"/>
      <c r="Q26" s="25"/>
      <c r="R26" s="25"/>
      <c r="S26" s="25"/>
      <c r="T26" s="25"/>
      <c r="U26" s="25"/>
      <c r="V26" s="25"/>
      <c r="W26" s="25"/>
    </row>
    <row r="27" spans="2:23" ht="15" x14ac:dyDescent="0.15">
      <c r="B27" s="7"/>
      <c r="C27" s="41" t="s">
        <v>59</v>
      </c>
      <c r="D27" s="24"/>
      <c r="E27" s="24">
        <v>528</v>
      </c>
      <c r="F27" s="24">
        <v>1074.8499999999999</v>
      </c>
      <c r="G27" s="24">
        <v>3430.06</v>
      </c>
      <c r="H27" s="24">
        <v>6486.15</v>
      </c>
      <c r="I27" s="24">
        <v>10022.92</v>
      </c>
      <c r="J27" s="24">
        <v>13158.76</v>
      </c>
      <c r="K27" s="24">
        <v>16601.21</v>
      </c>
      <c r="L27" s="24">
        <v>20102.66</v>
      </c>
      <c r="M27" s="67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41" t="s">
        <v>60</v>
      </c>
      <c r="D28" s="66"/>
      <c r="E28" s="66">
        <v>9651.35</v>
      </c>
      <c r="F28" s="66">
        <v>11249.11</v>
      </c>
      <c r="G28" s="66">
        <v>15466.31</v>
      </c>
      <c r="H28" s="66">
        <v>19784.740000000002</v>
      </c>
      <c r="I28" s="66">
        <v>24613.41</v>
      </c>
      <c r="J28" s="66">
        <v>30385.1</v>
      </c>
      <c r="K28" s="66">
        <v>36090.46</v>
      </c>
      <c r="L28" s="66">
        <v>40166.79</v>
      </c>
      <c r="M28" s="67"/>
      <c r="O28" s="25"/>
      <c r="P28" s="25"/>
      <c r="Q28" s="25"/>
      <c r="R28" s="25"/>
      <c r="S28" s="25"/>
      <c r="T28" s="25"/>
      <c r="U28" s="25"/>
      <c r="V28" s="25"/>
      <c r="W28" s="25"/>
    </row>
    <row r="29" spans="2:23" x14ac:dyDescent="0.15">
      <c r="B29" s="7"/>
      <c r="C29" s="68" t="s">
        <v>30</v>
      </c>
      <c r="D29" s="24"/>
      <c r="E29" s="24">
        <v>0</v>
      </c>
      <c r="F29" s="24">
        <v>0</v>
      </c>
      <c r="G29" s="24">
        <v>145.18</v>
      </c>
      <c r="H29" s="24">
        <v>353.89</v>
      </c>
      <c r="I29" s="24">
        <v>1352.26</v>
      </c>
      <c r="J29" s="24">
        <v>4272.82</v>
      </c>
      <c r="K29" s="24">
        <v>7941.18</v>
      </c>
      <c r="L29" s="24">
        <v>10157.49</v>
      </c>
      <c r="M29" s="67"/>
      <c r="O29" s="25"/>
      <c r="P29" s="25"/>
      <c r="Q29" s="25"/>
      <c r="R29" s="25"/>
      <c r="S29" s="25"/>
      <c r="T29" s="25"/>
      <c r="U29" s="25"/>
      <c r="V29" s="25"/>
      <c r="W29" s="25"/>
    </row>
    <row r="30" spans="2:23" x14ac:dyDescent="0.15">
      <c r="B30" s="7"/>
      <c r="C30" s="41"/>
      <c r="D30" s="24"/>
      <c r="E30" s="24"/>
      <c r="F30" s="24"/>
      <c r="G30" s="24"/>
      <c r="H30" s="24"/>
      <c r="I30" s="24"/>
      <c r="J30" s="24"/>
      <c r="K30" s="24"/>
      <c r="L30" s="24"/>
      <c r="M30" s="67"/>
      <c r="O30" s="2"/>
    </row>
    <row r="31" spans="2:23" s="51" customFormat="1" ht="15" x14ac:dyDescent="0.15">
      <c r="B31" s="69"/>
      <c r="C31" s="64" t="s">
        <v>61</v>
      </c>
      <c r="D31" s="20"/>
      <c r="E31" s="20">
        <v>150631.88</v>
      </c>
      <c r="F31" s="20">
        <v>161268.85999999999</v>
      </c>
      <c r="G31" s="20">
        <v>163172.01999999999</v>
      </c>
      <c r="H31" s="20">
        <v>165478.10999999999</v>
      </c>
      <c r="I31" s="20">
        <v>164118.6</v>
      </c>
      <c r="J31" s="20">
        <v>160858.20000000001</v>
      </c>
      <c r="K31" s="20">
        <v>157123.62</v>
      </c>
      <c r="L31" s="20">
        <v>154014.96</v>
      </c>
      <c r="M31" s="70"/>
      <c r="N31" s="104"/>
      <c r="O31" s="25"/>
      <c r="P31" s="25"/>
      <c r="Q31" s="25"/>
      <c r="R31" s="25"/>
      <c r="S31" s="25"/>
      <c r="T31" s="25"/>
      <c r="U31" s="25"/>
      <c r="V31" s="25"/>
      <c r="W31" s="25"/>
    </row>
    <row r="32" spans="2:23" x14ac:dyDescent="0.15">
      <c r="B32" s="7"/>
      <c r="C32" s="41" t="s">
        <v>54</v>
      </c>
      <c r="D32" s="24"/>
      <c r="E32" s="24">
        <v>113702.12</v>
      </c>
      <c r="F32" s="24">
        <v>118850.07</v>
      </c>
      <c r="G32" s="24">
        <v>104738.56</v>
      </c>
      <c r="H32" s="24">
        <v>88375.45</v>
      </c>
      <c r="I32" s="24">
        <v>65759.62</v>
      </c>
      <c r="J32" s="24">
        <v>42171.77</v>
      </c>
      <c r="K32" s="24">
        <v>18669.560000000001</v>
      </c>
      <c r="L32" s="24">
        <v>0</v>
      </c>
      <c r="M32" s="67"/>
      <c r="O32" s="25"/>
      <c r="P32" s="25"/>
      <c r="Q32" s="25"/>
      <c r="R32" s="25"/>
      <c r="S32" s="25"/>
      <c r="T32" s="25"/>
      <c r="U32" s="25"/>
      <c r="V32" s="25"/>
      <c r="W32" s="25"/>
    </row>
    <row r="33" spans="2:23" s="50" customFormat="1" x14ac:dyDescent="0.15">
      <c r="B33" s="65"/>
      <c r="C33" s="41" t="s">
        <v>55</v>
      </c>
      <c r="D33" s="66"/>
      <c r="E33" s="66">
        <v>25469.68</v>
      </c>
      <c r="F33" s="66">
        <v>27776.14</v>
      </c>
      <c r="G33" s="66">
        <v>32077.74</v>
      </c>
      <c r="H33" s="66">
        <v>35134.339999999997</v>
      </c>
      <c r="I33" s="66">
        <v>37351.67</v>
      </c>
      <c r="J33" s="66">
        <v>38187.089999999997</v>
      </c>
      <c r="K33" s="66">
        <v>37808.39</v>
      </c>
      <c r="L33" s="66">
        <v>37535.97</v>
      </c>
      <c r="M33" s="67"/>
      <c r="O33" s="25"/>
      <c r="P33" s="25"/>
      <c r="Q33" s="25"/>
      <c r="R33" s="25"/>
      <c r="S33" s="25"/>
      <c r="T33" s="25"/>
      <c r="U33" s="25"/>
      <c r="V33" s="25"/>
      <c r="W33" s="25"/>
    </row>
    <row r="34" spans="2:23" x14ac:dyDescent="0.15">
      <c r="B34" s="7"/>
      <c r="C34" s="41" t="s">
        <v>56</v>
      </c>
      <c r="D34" s="22"/>
      <c r="E34" s="22">
        <v>1245.8499999999999</v>
      </c>
      <c r="F34" s="22">
        <v>2223.2800000000002</v>
      </c>
      <c r="G34" s="22">
        <v>6484.66</v>
      </c>
      <c r="H34" s="22">
        <v>12720.07</v>
      </c>
      <c r="I34" s="22">
        <v>19368.63</v>
      </c>
      <c r="J34" s="22">
        <v>23328.87</v>
      </c>
      <c r="K34" s="22">
        <v>25881.85</v>
      </c>
      <c r="L34" s="22">
        <v>27312.47</v>
      </c>
      <c r="M34" s="67"/>
      <c r="O34" s="25"/>
      <c r="P34" s="25"/>
      <c r="Q34" s="25"/>
      <c r="R34" s="25"/>
      <c r="S34" s="25"/>
      <c r="T34" s="25"/>
      <c r="U34" s="25"/>
      <c r="V34" s="25"/>
      <c r="W34" s="25"/>
    </row>
    <row r="35" spans="2:23" x14ac:dyDescent="0.15">
      <c r="B35" s="7"/>
      <c r="C35" s="41" t="s">
        <v>13</v>
      </c>
      <c r="D35" s="22"/>
      <c r="E35" s="22">
        <v>34.880000000000003</v>
      </c>
      <c r="F35" s="22">
        <v>92.8</v>
      </c>
      <c r="G35" s="22">
        <v>781.54</v>
      </c>
      <c r="H35" s="22">
        <v>2469.59</v>
      </c>
      <c r="I35" s="22">
        <v>5188.66</v>
      </c>
      <c r="J35" s="22">
        <v>7956.66</v>
      </c>
      <c r="K35" s="22">
        <v>10920.99</v>
      </c>
      <c r="L35" s="22">
        <v>13020.02</v>
      </c>
      <c r="M35" s="67"/>
      <c r="O35" s="25"/>
      <c r="P35" s="25"/>
      <c r="Q35" s="25"/>
      <c r="R35" s="25"/>
      <c r="S35" s="25"/>
      <c r="T35" s="25"/>
      <c r="U35" s="25"/>
      <c r="V35" s="25"/>
      <c r="W35" s="25"/>
    </row>
    <row r="36" spans="2:23" ht="15" x14ac:dyDescent="0.15">
      <c r="B36" s="7"/>
      <c r="C36" s="41" t="s">
        <v>59</v>
      </c>
      <c r="D36" s="22"/>
      <c r="E36" s="22">
        <v>528</v>
      </c>
      <c r="F36" s="22">
        <v>1074.8499999999999</v>
      </c>
      <c r="G36" s="22">
        <v>3430.06</v>
      </c>
      <c r="H36" s="22">
        <v>6486.15</v>
      </c>
      <c r="I36" s="22">
        <v>10022.92</v>
      </c>
      <c r="J36" s="22">
        <v>13158.76</v>
      </c>
      <c r="K36" s="22">
        <v>16601.21</v>
      </c>
      <c r="L36" s="22">
        <v>20102.66</v>
      </c>
      <c r="M36" s="67"/>
      <c r="O36" s="25"/>
      <c r="P36" s="25"/>
      <c r="Q36" s="25"/>
      <c r="R36" s="25"/>
      <c r="S36" s="25"/>
      <c r="T36" s="25"/>
      <c r="U36" s="25"/>
      <c r="V36" s="25"/>
      <c r="W36" s="25"/>
    </row>
    <row r="37" spans="2:23" x14ac:dyDescent="0.15">
      <c r="B37" s="7"/>
      <c r="C37" s="41" t="s">
        <v>60</v>
      </c>
      <c r="D37" s="22"/>
      <c r="E37" s="22">
        <v>9651.35</v>
      </c>
      <c r="F37" s="22">
        <v>11249.11</v>
      </c>
      <c r="G37" s="22">
        <v>15466.31</v>
      </c>
      <c r="H37" s="22">
        <v>19784.740000000002</v>
      </c>
      <c r="I37" s="22">
        <v>24613.41</v>
      </c>
      <c r="J37" s="22">
        <v>30385.1</v>
      </c>
      <c r="K37" s="22">
        <v>36090.46</v>
      </c>
      <c r="L37" s="22">
        <v>40166.79</v>
      </c>
      <c r="M37" s="67"/>
      <c r="O37" s="25"/>
      <c r="P37" s="25"/>
      <c r="Q37" s="25"/>
      <c r="R37" s="25"/>
      <c r="S37" s="25"/>
      <c r="T37" s="25"/>
      <c r="U37" s="25"/>
      <c r="V37" s="25"/>
      <c r="W37" s="25"/>
    </row>
    <row r="38" spans="2:23" x14ac:dyDescent="0.15">
      <c r="B38" s="7"/>
      <c r="C38" s="41" t="s">
        <v>30</v>
      </c>
      <c r="D38" s="22"/>
      <c r="E38" s="22">
        <v>0</v>
      </c>
      <c r="F38" s="22">
        <v>2.63</v>
      </c>
      <c r="G38" s="22">
        <v>193.14</v>
      </c>
      <c r="H38" s="22">
        <v>507.78</v>
      </c>
      <c r="I38" s="22">
        <v>1813.68</v>
      </c>
      <c r="J38" s="22">
        <v>5669.96</v>
      </c>
      <c r="K38" s="22">
        <v>11151.16</v>
      </c>
      <c r="L38" s="22">
        <v>15877.05</v>
      </c>
      <c r="M38" s="67"/>
      <c r="O38" s="25"/>
      <c r="P38" s="25"/>
      <c r="Q38" s="25"/>
      <c r="R38" s="25"/>
      <c r="S38" s="25"/>
      <c r="T38" s="25"/>
      <c r="U38" s="25"/>
      <c r="V38" s="25"/>
      <c r="W38" s="25"/>
    </row>
    <row r="39" spans="2:23" x14ac:dyDescent="0.15">
      <c r="B39" s="7"/>
      <c r="C39" s="11"/>
      <c r="D39" s="71"/>
      <c r="E39" s="71"/>
      <c r="F39" s="71"/>
      <c r="G39" s="71"/>
      <c r="H39" s="71"/>
      <c r="I39" s="71"/>
      <c r="J39" s="71"/>
      <c r="K39" s="71"/>
      <c r="L39" s="71"/>
      <c r="M39" s="67"/>
      <c r="O39" s="2"/>
    </row>
    <row r="40" spans="2:23" x14ac:dyDescent="0.15">
      <c r="B40" s="7"/>
      <c r="C40" s="11" t="s">
        <v>62</v>
      </c>
      <c r="D40" s="47"/>
      <c r="E40" s="47">
        <v>0.19700000000000001</v>
      </c>
      <c r="F40" s="47">
        <v>0.214</v>
      </c>
      <c r="G40" s="47">
        <v>0.307</v>
      </c>
      <c r="H40" s="47">
        <v>0.42399999999999999</v>
      </c>
      <c r="I40" s="47">
        <v>0.56799999999999995</v>
      </c>
      <c r="J40" s="47">
        <v>0.71399999999999997</v>
      </c>
      <c r="K40" s="47">
        <v>0.86799999999999999</v>
      </c>
      <c r="L40" s="47">
        <v>1</v>
      </c>
      <c r="M40" s="67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37" t="s">
        <v>136</v>
      </c>
      <c r="D41" s="72"/>
      <c r="E41" s="72">
        <v>45.908999999999999</v>
      </c>
      <c r="F41" s="72">
        <v>90.421000000000006</v>
      </c>
      <c r="G41" s="72">
        <v>279.33</v>
      </c>
      <c r="H41" s="72">
        <v>511.84899999999999</v>
      </c>
      <c r="I41" s="72">
        <v>765.71600000000001</v>
      </c>
      <c r="J41" s="72">
        <v>974.20299999999997</v>
      </c>
      <c r="K41" s="72">
        <v>1189.7439999999999</v>
      </c>
      <c r="L41" s="72">
        <v>1396.018</v>
      </c>
      <c r="M41" s="67"/>
      <c r="O41" s="25"/>
      <c r="P41" s="25"/>
      <c r="Q41" s="25"/>
      <c r="R41" s="25"/>
      <c r="S41" s="25"/>
      <c r="T41" s="25"/>
      <c r="U41" s="25"/>
      <c r="V41" s="25"/>
      <c r="W41" s="25"/>
    </row>
    <row r="42" spans="2:23" x14ac:dyDescent="0.15">
      <c r="B42" s="7"/>
      <c r="C42" s="11"/>
      <c r="D42" s="47"/>
      <c r="E42" s="47"/>
      <c r="F42" s="47"/>
      <c r="G42" s="47"/>
      <c r="H42" s="47"/>
      <c r="I42" s="47"/>
      <c r="J42" s="47"/>
      <c r="K42" s="47"/>
      <c r="L42" s="47"/>
      <c r="M42" s="67"/>
    </row>
    <row r="43" spans="2:23" x14ac:dyDescent="0.15">
      <c r="B43" s="7"/>
      <c r="C43" s="100" t="s">
        <v>137</v>
      </c>
      <c r="D43" s="22"/>
      <c r="E43" s="22">
        <v>0</v>
      </c>
      <c r="F43" s="22">
        <v>4698.6899999999996</v>
      </c>
      <c r="G43" s="22">
        <v>13475.84</v>
      </c>
      <c r="H43" s="22">
        <v>25007.77</v>
      </c>
      <c r="I43" s="22">
        <v>39142</v>
      </c>
      <c r="J43" s="22">
        <v>55553.82</v>
      </c>
      <c r="K43" s="22">
        <v>71262.070000000007</v>
      </c>
      <c r="L43" s="22">
        <v>85702.55</v>
      </c>
      <c r="M43" s="67"/>
      <c r="O43" s="25"/>
      <c r="P43" s="25"/>
      <c r="Q43" s="25"/>
      <c r="R43" s="25"/>
      <c r="S43" s="25"/>
      <c r="T43" s="25"/>
      <c r="U43" s="25"/>
      <c r="V43" s="25"/>
      <c r="W43" s="25"/>
    </row>
    <row r="44" spans="2:23" ht="14" thickBot="1" x14ac:dyDescent="0.2">
      <c r="B44" s="12"/>
      <c r="C44" s="105"/>
      <c r="D44" s="105"/>
      <c r="E44" s="105"/>
      <c r="F44" s="106"/>
      <c r="G44" s="106"/>
      <c r="H44" s="106"/>
      <c r="I44" s="106"/>
      <c r="J44" s="107"/>
      <c r="K44" s="106"/>
      <c r="L44" s="107"/>
      <c r="M44" s="108"/>
    </row>
    <row r="45" spans="2:23" ht="17.25" customHeight="1" x14ac:dyDescent="0.15">
      <c r="C45" s="41" t="s">
        <v>63</v>
      </c>
      <c r="D45" s="50"/>
      <c r="E45" s="109"/>
      <c r="F45" s="109"/>
      <c r="G45" s="109"/>
      <c r="H45" s="109"/>
      <c r="I45" s="109"/>
      <c r="J45" s="109"/>
      <c r="K45" s="109"/>
      <c r="L45" s="109"/>
      <c r="M45" s="50"/>
    </row>
    <row r="46" spans="2:23" ht="15" x14ac:dyDescent="0.15">
      <c r="C46" s="75" t="s">
        <v>64</v>
      </c>
      <c r="K46"/>
    </row>
    <row r="47" spans="2:23" ht="15" x14ac:dyDescent="0.15">
      <c r="C47" s="75" t="s">
        <v>65</v>
      </c>
      <c r="E47" s="25"/>
      <c r="K47"/>
    </row>
    <row r="48" spans="2:23" x14ac:dyDescent="0.15">
      <c r="D48" s="33"/>
      <c r="E48" s="33"/>
      <c r="F48" s="33"/>
      <c r="G48" s="33"/>
      <c r="H48" s="33"/>
      <c r="I48" s="33"/>
      <c r="J48" s="49"/>
      <c r="K48" s="33"/>
      <c r="L48" s="49"/>
    </row>
  </sheetData>
  <conditionalFormatting sqref="D11:L15 D17:L21 D23:L30 D39:L43">
    <cfRule type="cellIs" dxfId="34" priority="7" stopIfTrue="1" operator="lessThan">
      <formula>0</formula>
    </cfRule>
  </conditionalFormatting>
  <conditionalFormatting sqref="D10:L10">
    <cfRule type="cellIs" dxfId="33" priority="6" stopIfTrue="1" operator="lessThan">
      <formula>0</formula>
    </cfRule>
  </conditionalFormatting>
  <conditionalFormatting sqref="D16:L16">
    <cfRule type="cellIs" dxfId="32" priority="5" stopIfTrue="1" operator="lessThan">
      <formula>0</formula>
    </cfRule>
  </conditionalFormatting>
  <conditionalFormatting sqref="D22:L22">
    <cfRule type="cellIs" dxfId="31" priority="4" stopIfTrue="1" operator="lessThan">
      <formula>0</formula>
    </cfRule>
  </conditionalFormatting>
  <conditionalFormatting sqref="D31:L31">
    <cfRule type="cellIs" dxfId="30" priority="2" stopIfTrue="1" operator="lessThan">
      <formula>0</formula>
    </cfRule>
  </conditionalFormatting>
  <conditionalFormatting sqref="D32:L38">
    <cfRule type="cellIs" dxfId="29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61" orientation="portrait" r:id="rId1"/>
  <headerFooter alignWithMargins="0">
    <oddHeader>&amp;C&amp;A&amp;R&amp;D; &amp;T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X56"/>
  <sheetViews>
    <sheetView showGridLines="0" zoomScale="80" zoomScaleNormal="80" zoomScaleSheetLayoutView="85" workbookViewId="0">
      <selection activeCell="H14" sqref="H14"/>
    </sheetView>
  </sheetViews>
  <sheetFormatPr baseColWidth="10" defaultRowHeight="13" x14ac:dyDescent="0.15"/>
  <cols>
    <col min="2" max="2" width="3.6640625" customWidth="1"/>
    <col min="3" max="3" width="40" customWidth="1"/>
    <col min="5" max="12" width="9.33203125" customWidth="1"/>
    <col min="13" max="13" width="4.1640625" customWidth="1"/>
    <col min="14" max="14" width="9" customWidth="1"/>
  </cols>
  <sheetData>
    <row r="1" spans="1:23" ht="14" thickBot="1" x14ac:dyDescent="0.2"/>
    <row r="2" spans="1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1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1:23" x14ac:dyDescent="0.15">
      <c r="B4" s="7"/>
      <c r="C4" s="8"/>
      <c r="D4" s="11" t="s">
        <v>66</v>
      </c>
      <c r="E4" s="11"/>
      <c r="H4" s="8"/>
      <c r="I4" s="8"/>
      <c r="J4" s="8"/>
      <c r="K4" s="8"/>
      <c r="L4" s="8"/>
      <c r="M4" s="10"/>
    </row>
    <row r="5" spans="1:23" x14ac:dyDescent="0.15">
      <c r="B5" s="7"/>
      <c r="C5" s="8"/>
      <c r="D5" s="11" t="s">
        <v>1</v>
      </c>
      <c r="E5" s="11" t="s">
        <v>141</v>
      </c>
      <c r="H5" s="8"/>
      <c r="I5" s="8"/>
      <c r="J5" s="8"/>
      <c r="K5" s="8"/>
      <c r="L5" s="8"/>
      <c r="M5" s="10"/>
    </row>
    <row r="6" spans="1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1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1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1:23" x14ac:dyDescent="0.1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</row>
    <row r="10" spans="1:23" x14ac:dyDescent="0.15">
      <c r="B10" s="7"/>
      <c r="C10" s="11" t="s">
        <v>67</v>
      </c>
      <c r="D10" s="20"/>
      <c r="E10" s="20">
        <v>555747.07999999996</v>
      </c>
      <c r="F10" s="20">
        <v>572268.64</v>
      </c>
      <c r="G10" s="20">
        <v>544421.71</v>
      </c>
      <c r="H10" s="20">
        <v>511615.16</v>
      </c>
      <c r="I10" s="20">
        <v>477337.44</v>
      </c>
      <c r="J10" s="20">
        <v>460017.78</v>
      </c>
      <c r="K10" s="20">
        <v>450196.71</v>
      </c>
      <c r="L10" s="20">
        <v>439330.14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1:23" x14ac:dyDescent="0.15">
      <c r="B11" s="7"/>
      <c r="C11" s="11" t="s">
        <v>28</v>
      </c>
      <c r="D11" s="63"/>
      <c r="E11" s="20">
        <v>451185.18</v>
      </c>
      <c r="F11" s="20">
        <v>451331.53</v>
      </c>
      <c r="G11" s="20">
        <v>394181.34</v>
      </c>
      <c r="H11" s="20">
        <v>315239.82</v>
      </c>
      <c r="I11" s="20">
        <v>221437.32</v>
      </c>
      <c r="J11" s="20">
        <v>147351.47</v>
      </c>
      <c r="K11" s="20">
        <v>82566.17</v>
      </c>
      <c r="L11" s="20">
        <v>32729.84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1:23" x14ac:dyDescent="0.15">
      <c r="B12" s="7"/>
      <c r="C12" s="37" t="s">
        <v>17</v>
      </c>
      <c r="D12" s="66"/>
      <c r="E12" s="66">
        <v>141545.49</v>
      </c>
      <c r="F12" s="66">
        <v>136555.59</v>
      </c>
      <c r="G12" s="66">
        <v>115081.15</v>
      </c>
      <c r="H12" s="66">
        <v>78490.78</v>
      </c>
      <c r="I12" s="66">
        <v>42848.74</v>
      </c>
      <c r="J12" s="66">
        <v>23690.66</v>
      </c>
      <c r="K12" s="66">
        <v>12993.14</v>
      </c>
      <c r="L12" s="66">
        <v>6534.72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1:23" x14ac:dyDescent="0.15">
      <c r="B13" s="7"/>
      <c r="C13" s="8" t="s">
        <v>18</v>
      </c>
      <c r="D13" s="66"/>
      <c r="E13" s="66">
        <v>19835.11</v>
      </c>
      <c r="F13" s="66">
        <v>17883.330000000002</v>
      </c>
      <c r="G13" s="66">
        <v>8303.7800000000007</v>
      </c>
      <c r="H13" s="66">
        <v>3179.14</v>
      </c>
      <c r="I13" s="66">
        <v>1630.06</v>
      </c>
      <c r="J13" s="66">
        <v>911.83</v>
      </c>
      <c r="K13" s="66">
        <v>287.60000000000002</v>
      </c>
      <c r="L13" s="66">
        <v>0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1:23" s="1" customFormat="1" x14ac:dyDescent="0.15">
      <c r="A14"/>
      <c r="B14" s="7"/>
      <c r="C14" s="8" t="s">
        <v>68</v>
      </c>
      <c r="D14" s="66"/>
      <c r="E14" s="66">
        <v>123329.13</v>
      </c>
      <c r="F14" s="66">
        <v>130861.47</v>
      </c>
      <c r="G14" s="66">
        <v>129389.36</v>
      </c>
      <c r="H14" s="66">
        <v>124227.07</v>
      </c>
      <c r="I14" s="66">
        <v>104891.67</v>
      </c>
      <c r="J14" s="66">
        <v>77227.990000000005</v>
      </c>
      <c r="K14" s="66">
        <v>41899.22</v>
      </c>
      <c r="L14" s="66">
        <v>9990.74</v>
      </c>
      <c r="M14" s="10"/>
      <c r="N14"/>
      <c r="O14" s="25"/>
      <c r="P14" s="25"/>
      <c r="Q14" s="25"/>
      <c r="R14" s="25"/>
      <c r="S14" s="25"/>
      <c r="T14" s="25"/>
      <c r="U14" s="25"/>
      <c r="V14" s="25"/>
      <c r="W14" s="25"/>
    </row>
    <row r="15" spans="1:23" x14ac:dyDescent="0.15">
      <c r="B15" s="7"/>
      <c r="C15" s="8" t="s">
        <v>69</v>
      </c>
      <c r="D15" s="66"/>
      <c r="E15" s="66">
        <v>166475.45000000001</v>
      </c>
      <c r="F15" s="66">
        <v>166031.15</v>
      </c>
      <c r="G15" s="66">
        <v>141407.04999999999</v>
      </c>
      <c r="H15" s="66">
        <v>109342.82</v>
      </c>
      <c r="I15" s="66">
        <v>72066.850000000006</v>
      </c>
      <c r="J15" s="66">
        <v>45521</v>
      </c>
      <c r="K15" s="66">
        <v>27386.21</v>
      </c>
      <c r="L15" s="66">
        <v>16204.38</v>
      </c>
      <c r="M15" s="10"/>
      <c r="O15" s="25"/>
      <c r="P15" s="25"/>
      <c r="Q15" s="25"/>
      <c r="R15" s="25"/>
      <c r="S15" s="25"/>
      <c r="T15" s="25"/>
      <c r="U15" s="25"/>
      <c r="V15" s="25"/>
      <c r="W15" s="25"/>
    </row>
    <row r="16" spans="1:23" x14ac:dyDescent="0.15">
      <c r="B16" s="7"/>
      <c r="C16" s="64" t="s">
        <v>8</v>
      </c>
      <c r="D16" s="20"/>
      <c r="E16" s="20">
        <v>28082.12</v>
      </c>
      <c r="F16" s="20">
        <v>31878.62</v>
      </c>
      <c r="G16" s="20">
        <v>24365</v>
      </c>
      <c r="H16" s="20">
        <v>16484.72</v>
      </c>
      <c r="I16" s="20">
        <v>8842.81</v>
      </c>
      <c r="J16" s="20">
        <v>1983.28</v>
      </c>
      <c r="K16" s="20">
        <v>675.27</v>
      </c>
      <c r="L16" s="20">
        <v>0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4" x14ac:dyDescent="0.15">
      <c r="B17" s="7"/>
      <c r="C17" s="11" t="s">
        <v>70</v>
      </c>
      <c r="D17" s="20"/>
      <c r="E17" s="20">
        <v>76479.78</v>
      </c>
      <c r="F17" s="20">
        <v>89058.48</v>
      </c>
      <c r="G17" s="20">
        <v>125875.37</v>
      </c>
      <c r="H17" s="20">
        <v>179890.62</v>
      </c>
      <c r="I17" s="20">
        <v>247057.31</v>
      </c>
      <c r="J17" s="20">
        <v>310683.03000000003</v>
      </c>
      <c r="K17" s="20">
        <v>366955.26</v>
      </c>
      <c r="L17" s="20">
        <v>406600.3</v>
      </c>
      <c r="M17" s="10"/>
      <c r="O17" s="25"/>
      <c r="P17" s="25"/>
      <c r="Q17" s="25"/>
      <c r="R17" s="25"/>
      <c r="S17" s="25"/>
      <c r="T17" s="25"/>
      <c r="U17" s="25"/>
      <c r="V17" s="25"/>
      <c r="W17" s="25"/>
    </row>
    <row r="18" spans="2:24" x14ac:dyDescent="0.15">
      <c r="B18" s="7"/>
      <c r="C18" s="9" t="s">
        <v>32</v>
      </c>
      <c r="D18" s="66"/>
      <c r="E18" s="66">
        <v>13998.57</v>
      </c>
      <c r="F18" s="66">
        <v>15477.12</v>
      </c>
      <c r="G18" s="66">
        <v>16185.76</v>
      </c>
      <c r="H18" s="66">
        <v>16673.990000000002</v>
      </c>
      <c r="I18" s="66">
        <v>17079.18</v>
      </c>
      <c r="J18" s="66">
        <v>17400.59</v>
      </c>
      <c r="K18" s="66">
        <v>17710.02</v>
      </c>
      <c r="L18" s="66">
        <v>17994.96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4" x14ac:dyDescent="0.15">
      <c r="B19" s="7"/>
      <c r="C19" s="9" t="s">
        <v>33</v>
      </c>
      <c r="D19" s="24"/>
      <c r="E19" s="24">
        <v>3017.42</v>
      </c>
      <c r="F19" s="24">
        <v>5359.31</v>
      </c>
      <c r="G19" s="24">
        <v>13442.75</v>
      </c>
      <c r="H19" s="24">
        <v>25728.34</v>
      </c>
      <c r="I19" s="24">
        <v>40683.79</v>
      </c>
      <c r="J19" s="24">
        <v>55519.53</v>
      </c>
      <c r="K19" s="24">
        <v>68406.16</v>
      </c>
      <c r="L19" s="24">
        <v>78093.36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2:24" x14ac:dyDescent="0.15">
      <c r="B20" s="7"/>
      <c r="C20" s="9" t="s">
        <v>71</v>
      </c>
      <c r="D20" s="24"/>
      <c r="E20" s="24">
        <v>2256.81</v>
      </c>
      <c r="F20" s="24">
        <v>5709.86</v>
      </c>
      <c r="G20" s="24">
        <v>18808.98</v>
      </c>
      <c r="H20" s="24">
        <v>41465.26</v>
      </c>
      <c r="I20" s="24">
        <v>69308.67</v>
      </c>
      <c r="J20" s="24">
        <v>96129.17</v>
      </c>
      <c r="K20" s="24">
        <v>121332.43</v>
      </c>
      <c r="L20" s="24">
        <v>139306.56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4" x14ac:dyDescent="0.15">
      <c r="B21" s="7"/>
      <c r="C21" s="41" t="s">
        <v>21</v>
      </c>
      <c r="D21" s="24"/>
      <c r="E21" s="24">
        <v>54459.66</v>
      </c>
      <c r="F21" s="24">
        <v>58698.78</v>
      </c>
      <c r="G21" s="24">
        <v>67541.3</v>
      </c>
      <c r="H21" s="24">
        <v>72669.710000000006</v>
      </c>
      <c r="I21" s="24">
        <v>79071.77</v>
      </c>
      <c r="J21" s="24">
        <v>81186.48</v>
      </c>
      <c r="K21" s="24">
        <v>81274.8</v>
      </c>
      <c r="L21" s="24">
        <v>80210.710000000006</v>
      </c>
      <c r="M21" s="10"/>
      <c r="O21" s="25"/>
      <c r="P21" s="25"/>
      <c r="Q21" s="25"/>
      <c r="R21" s="25"/>
      <c r="S21" s="25"/>
      <c r="T21" s="25"/>
      <c r="U21" s="25"/>
      <c r="V21" s="25"/>
      <c r="W21" s="25"/>
      <c r="X21" s="1"/>
    </row>
    <row r="22" spans="2:24" x14ac:dyDescent="0.15">
      <c r="B22" s="7"/>
      <c r="C22" s="9" t="s">
        <v>22</v>
      </c>
      <c r="D22" s="24"/>
      <c r="E22" s="24">
        <v>2743.69</v>
      </c>
      <c r="F22" s="24">
        <v>3805.79</v>
      </c>
      <c r="G22" s="24">
        <v>9743.7000000000007</v>
      </c>
      <c r="H22" s="24">
        <v>22727.17</v>
      </c>
      <c r="I22" s="24">
        <v>39358.879999999997</v>
      </c>
      <c r="J22" s="24">
        <v>57798.85</v>
      </c>
      <c r="K22" s="24">
        <v>74376.05</v>
      </c>
      <c r="L22" s="24">
        <v>86195.21</v>
      </c>
      <c r="M22" s="10"/>
      <c r="O22" s="25"/>
      <c r="P22" s="25"/>
      <c r="Q22" s="25"/>
      <c r="R22" s="25"/>
      <c r="S22" s="25"/>
      <c r="T22" s="25"/>
      <c r="U22" s="25"/>
      <c r="V22" s="25"/>
      <c r="W22" s="25"/>
    </row>
    <row r="23" spans="2:24" x14ac:dyDescent="0.15">
      <c r="B23" s="7"/>
      <c r="C23" s="41" t="s">
        <v>36</v>
      </c>
      <c r="D23" s="24"/>
      <c r="E23" s="24">
        <v>3.62</v>
      </c>
      <c r="F23" s="24">
        <v>7.61</v>
      </c>
      <c r="G23" s="24">
        <v>152.88</v>
      </c>
      <c r="H23" s="24">
        <v>626.15</v>
      </c>
      <c r="I23" s="24">
        <v>1555.02</v>
      </c>
      <c r="J23" s="24">
        <v>2648.4</v>
      </c>
      <c r="K23" s="24">
        <v>3855.81</v>
      </c>
      <c r="L23" s="24">
        <v>4799.49</v>
      </c>
      <c r="M23" s="10"/>
      <c r="O23" s="25"/>
      <c r="P23" s="25"/>
      <c r="Q23" s="25"/>
      <c r="R23" s="25"/>
      <c r="S23" s="25"/>
      <c r="T23" s="25"/>
      <c r="U23" s="25"/>
      <c r="V23" s="25"/>
      <c r="W23" s="25"/>
    </row>
    <row r="24" spans="2:24" x14ac:dyDescent="0.15">
      <c r="B24" s="7"/>
      <c r="C24" s="9"/>
      <c r="D24" s="24"/>
      <c r="E24" s="24"/>
      <c r="F24" s="24"/>
      <c r="G24" s="24"/>
      <c r="H24" s="24"/>
      <c r="I24" s="24"/>
      <c r="J24" s="24"/>
      <c r="K24" s="24"/>
      <c r="L24" s="24"/>
      <c r="M24" s="10"/>
      <c r="O24" s="2"/>
    </row>
    <row r="25" spans="2:24" x14ac:dyDescent="0.15">
      <c r="B25" s="7"/>
      <c r="C25" s="64" t="s">
        <v>72</v>
      </c>
      <c r="D25" s="47"/>
      <c r="E25" s="47">
        <v>0.188</v>
      </c>
      <c r="F25" s="47">
        <v>0.21099999999999999</v>
      </c>
      <c r="G25" s="47">
        <v>0.27600000000000002</v>
      </c>
      <c r="H25" s="47">
        <v>0.38400000000000001</v>
      </c>
      <c r="I25" s="47">
        <v>0.53600000000000003</v>
      </c>
      <c r="J25" s="47">
        <v>0.68</v>
      </c>
      <c r="K25" s="47">
        <v>0.81699999999999995</v>
      </c>
      <c r="L25" s="47">
        <v>0.92600000000000005</v>
      </c>
      <c r="M25" s="10"/>
      <c r="O25" s="25"/>
      <c r="P25" s="25"/>
      <c r="Q25" s="25"/>
      <c r="R25" s="25"/>
      <c r="S25" s="25"/>
      <c r="T25" s="25"/>
      <c r="U25" s="25"/>
      <c r="V25" s="25"/>
      <c r="W25" s="25"/>
    </row>
    <row r="26" spans="2:24" x14ac:dyDescent="0.15">
      <c r="B26" s="7"/>
      <c r="C26" s="64"/>
      <c r="D26" s="47"/>
      <c r="E26" s="47"/>
      <c r="F26" s="47"/>
      <c r="G26" s="47"/>
      <c r="H26" s="47"/>
      <c r="I26" s="47"/>
      <c r="J26" s="47"/>
      <c r="K26" s="47"/>
      <c r="L26" s="47"/>
      <c r="M26" s="10"/>
      <c r="O26" s="2"/>
    </row>
    <row r="27" spans="2:24" x14ac:dyDescent="0.15">
      <c r="B27" s="7"/>
      <c r="C27" s="100" t="s">
        <v>137</v>
      </c>
      <c r="D27" s="66"/>
      <c r="E27" s="66">
        <v>0</v>
      </c>
      <c r="F27" s="66">
        <v>20160.72</v>
      </c>
      <c r="G27" s="66">
        <v>84231.69</v>
      </c>
      <c r="H27" s="66">
        <v>169543.77</v>
      </c>
      <c r="I27" s="66">
        <v>249300.53</v>
      </c>
      <c r="J27" s="66">
        <v>312485.28999999998</v>
      </c>
      <c r="K27" s="66">
        <v>356652.29</v>
      </c>
      <c r="L27" s="66">
        <v>398312.85</v>
      </c>
      <c r="M27" s="10"/>
      <c r="O27" s="25"/>
      <c r="P27" s="25"/>
      <c r="Q27" s="25"/>
      <c r="R27" s="25"/>
      <c r="S27" s="25"/>
      <c r="T27" s="25"/>
      <c r="U27" s="25"/>
      <c r="V27" s="25"/>
      <c r="W27" s="25"/>
    </row>
    <row r="28" spans="2:24" ht="14" thickBot="1" x14ac:dyDescent="0.2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5"/>
    </row>
    <row r="29" spans="2:24" x14ac:dyDescent="0.15">
      <c r="J29" s="1"/>
      <c r="L29" s="1"/>
    </row>
    <row r="30" spans="2:24" x14ac:dyDescent="0.15">
      <c r="C30" s="78"/>
      <c r="D30" s="79"/>
      <c r="E30" s="79"/>
      <c r="F30" s="79"/>
      <c r="G30" s="79"/>
      <c r="H30" s="79"/>
      <c r="I30" s="79"/>
      <c r="J30" s="79"/>
      <c r="K30" s="79"/>
      <c r="L30" s="79"/>
      <c r="M30" s="2"/>
    </row>
    <row r="31" spans="2:24" ht="14" thickBot="1" x14ac:dyDescent="0.2">
      <c r="B31" s="51" t="s">
        <v>73</v>
      </c>
    </row>
    <row r="32" spans="2:24" x14ac:dyDescent="0.15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6"/>
    </row>
    <row r="33" spans="2:23" x14ac:dyDescent="0.15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10"/>
    </row>
    <row r="34" spans="2:23" x14ac:dyDescent="0.15">
      <c r="B34" s="7"/>
      <c r="C34" s="8"/>
      <c r="D34" s="11" t="s">
        <v>66</v>
      </c>
      <c r="E34" s="11"/>
      <c r="F34" s="11"/>
      <c r="G34" s="11"/>
      <c r="H34" s="8"/>
      <c r="I34" s="8"/>
      <c r="J34" s="8"/>
      <c r="K34" s="8"/>
      <c r="L34" s="8"/>
      <c r="M34" s="10"/>
    </row>
    <row r="35" spans="2:23" x14ac:dyDescent="0.15">
      <c r="B35" s="7"/>
      <c r="C35" s="8"/>
      <c r="D35" s="11" t="s">
        <v>1</v>
      </c>
      <c r="E35" s="11" t="s">
        <v>141</v>
      </c>
      <c r="F35" s="11"/>
      <c r="G35" s="11"/>
      <c r="H35" s="8"/>
      <c r="I35" s="8"/>
      <c r="J35" s="8"/>
      <c r="K35" s="8"/>
      <c r="L35" s="8"/>
      <c r="M35" s="10"/>
    </row>
    <row r="36" spans="2:23" ht="14" thickBot="1" x14ac:dyDescent="0.2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5"/>
    </row>
    <row r="37" spans="2:23" x14ac:dyDescent="0.15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10"/>
    </row>
    <row r="38" spans="2:23" x14ac:dyDescent="0.15">
      <c r="B38" s="7"/>
      <c r="C38" s="8"/>
      <c r="D38" s="8"/>
      <c r="E38" s="9">
        <v>2015</v>
      </c>
      <c r="F38" s="8">
        <v>2020</v>
      </c>
      <c r="G38" s="8">
        <v>2025</v>
      </c>
      <c r="H38" s="8">
        <v>2030</v>
      </c>
      <c r="I38" s="8">
        <v>2035</v>
      </c>
      <c r="J38" s="8">
        <v>2040</v>
      </c>
      <c r="K38" s="8">
        <v>2045</v>
      </c>
      <c r="L38" s="8">
        <v>2050</v>
      </c>
      <c r="M38" s="10"/>
    </row>
    <row r="39" spans="2:23" x14ac:dyDescent="0.15"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9"/>
    </row>
    <row r="40" spans="2:23" x14ac:dyDescent="0.15">
      <c r="B40" s="7"/>
      <c r="C40" s="11" t="s">
        <v>67</v>
      </c>
      <c r="D40" s="20"/>
      <c r="E40" s="20">
        <v>534679.68999999994</v>
      </c>
      <c r="F40" s="20">
        <v>548222.64</v>
      </c>
      <c r="G40" s="20">
        <v>521988.56</v>
      </c>
      <c r="H40" s="20">
        <v>485635.07</v>
      </c>
      <c r="I40" s="20">
        <v>445114.37</v>
      </c>
      <c r="J40" s="20">
        <v>419779.26</v>
      </c>
      <c r="K40" s="20">
        <v>399928.36</v>
      </c>
      <c r="L40" s="20">
        <v>382624.25</v>
      </c>
      <c r="M40" s="10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11" t="s">
        <v>28</v>
      </c>
      <c r="D41" s="20"/>
      <c r="E41" s="20">
        <v>451185.18</v>
      </c>
      <c r="F41" s="20">
        <v>451331.53</v>
      </c>
      <c r="G41" s="20">
        <v>394181.34</v>
      </c>
      <c r="H41" s="20">
        <v>315239.82</v>
      </c>
      <c r="I41" s="20">
        <v>221437.32</v>
      </c>
      <c r="J41" s="20">
        <v>147351.47</v>
      </c>
      <c r="K41" s="20">
        <v>82566.17</v>
      </c>
      <c r="L41" s="20">
        <v>32730.05</v>
      </c>
      <c r="M41" s="10"/>
      <c r="O41" s="25"/>
      <c r="P41" s="25"/>
      <c r="Q41" s="25"/>
      <c r="R41" s="25"/>
      <c r="S41" s="25"/>
      <c r="T41" s="25"/>
      <c r="U41" s="25"/>
      <c r="V41" s="25"/>
      <c r="W41" s="25"/>
    </row>
    <row r="42" spans="2:23" x14ac:dyDescent="0.15">
      <c r="B42" s="7"/>
      <c r="C42" s="8" t="s">
        <v>74</v>
      </c>
      <c r="D42" s="66"/>
      <c r="E42" s="66">
        <v>141545.49</v>
      </c>
      <c r="F42" s="66">
        <v>136555.59</v>
      </c>
      <c r="G42" s="66">
        <v>115081.15</v>
      </c>
      <c r="H42" s="66">
        <v>78490.78</v>
      </c>
      <c r="I42" s="66">
        <v>42848.74</v>
      </c>
      <c r="J42" s="66">
        <v>23690.66</v>
      </c>
      <c r="K42" s="66">
        <v>12993.14</v>
      </c>
      <c r="L42" s="66">
        <v>6534.72</v>
      </c>
      <c r="M42" s="10"/>
      <c r="O42" s="25"/>
      <c r="P42" s="25"/>
      <c r="Q42" s="25"/>
      <c r="R42" s="25"/>
      <c r="S42" s="25"/>
      <c r="T42" s="25"/>
      <c r="U42" s="25"/>
      <c r="V42" s="25"/>
      <c r="W42" s="25"/>
    </row>
    <row r="43" spans="2:23" x14ac:dyDescent="0.15">
      <c r="B43" s="7"/>
      <c r="C43" s="8" t="s">
        <v>18</v>
      </c>
      <c r="D43" s="66"/>
      <c r="E43" s="66">
        <v>19835.11</v>
      </c>
      <c r="F43" s="66">
        <v>17883.330000000002</v>
      </c>
      <c r="G43" s="66">
        <v>8303.7800000000007</v>
      </c>
      <c r="H43" s="66">
        <v>3179.14</v>
      </c>
      <c r="I43" s="66">
        <v>1630.06</v>
      </c>
      <c r="J43" s="66">
        <v>911.83</v>
      </c>
      <c r="K43" s="66">
        <v>287.60000000000002</v>
      </c>
      <c r="L43" s="66">
        <v>0.21</v>
      </c>
      <c r="M43" s="10"/>
      <c r="O43" s="25"/>
      <c r="P43" s="25"/>
      <c r="Q43" s="25"/>
      <c r="R43" s="25"/>
      <c r="S43" s="25"/>
      <c r="T43" s="25"/>
      <c r="U43" s="25"/>
      <c r="V43" s="25"/>
      <c r="W43" s="25"/>
    </row>
    <row r="44" spans="2:23" x14ac:dyDescent="0.15">
      <c r="B44" s="7"/>
      <c r="C44" s="8" t="s">
        <v>68</v>
      </c>
      <c r="D44" s="66"/>
      <c r="E44" s="66">
        <v>123329.13</v>
      </c>
      <c r="F44" s="66">
        <v>130861.47</v>
      </c>
      <c r="G44" s="66">
        <v>129389.36</v>
      </c>
      <c r="H44" s="66">
        <v>124227.07</v>
      </c>
      <c r="I44" s="66">
        <v>104891.67</v>
      </c>
      <c r="J44" s="66">
        <v>77227.990000000005</v>
      </c>
      <c r="K44" s="66">
        <v>41899.22</v>
      </c>
      <c r="L44" s="66">
        <v>9990.74</v>
      </c>
      <c r="M44" s="10"/>
      <c r="O44" s="25"/>
      <c r="P44" s="25"/>
      <c r="Q44" s="25"/>
      <c r="R44" s="25"/>
      <c r="S44" s="25"/>
      <c r="T44" s="25"/>
      <c r="U44" s="25"/>
      <c r="V44" s="25"/>
      <c r="W44" s="25"/>
    </row>
    <row r="45" spans="2:23" x14ac:dyDescent="0.15">
      <c r="B45" s="7"/>
      <c r="C45" s="8" t="s">
        <v>69</v>
      </c>
      <c r="D45" s="66"/>
      <c r="E45" s="66">
        <v>166475.45000000001</v>
      </c>
      <c r="F45" s="66">
        <v>166031.15</v>
      </c>
      <c r="G45" s="66">
        <v>141407.04999999999</v>
      </c>
      <c r="H45" s="66">
        <v>109342.82</v>
      </c>
      <c r="I45" s="66">
        <v>72066.850000000006</v>
      </c>
      <c r="J45" s="66">
        <v>45521</v>
      </c>
      <c r="K45" s="66">
        <v>27386.21</v>
      </c>
      <c r="L45" s="66">
        <v>16204.38</v>
      </c>
      <c r="M45" s="10"/>
      <c r="O45" s="25"/>
      <c r="P45" s="25"/>
      <c r="Q45" s="25"/>
      <c r="R45" s="25"/>
      <c r="S45" s="25"/>
      <c r="T45" s="25"/>
      <c r="U45" s="25"/>
      <c r="V45" s="25"/>
      <c r="W45" s="25"/>
    </row>
    <row r="46" spans="2:23" x14ac:dyDescent="0.15">
      <c r="B46" s="7"/>
      <c r="C46" s="64" t="s">
        <v>8</v>
      </c>
      <c r="D46" s="20"/>
      <c r="E46" s="20">
        <v>9160.65</v>
      </c>
      <c r="F46" s="20">
        <v>10514.17</v>
      </c>
      <c r="G46" s="20">
        <v>8036.83</v>
      </c>
      <c r="H46" s="20">
        <v>5437.63</v>
      </c>
      <c r="I46" s="20">
        <v>2916.83</v>
      </c>
      <c r="J46" s="20">
        <v>654.48</v>
      </c>
      <c r="K46" s="20">
        <v>222.84</v>
      </c>
      <c r="L46" s="20">
        <v>0</v>
      </c>
      <c r="M46" s="10"/>
      <c r="O46" s="25"/>
      <c r="P46" s="25"/>
      <c r="Q46" s="25"/>
      <c r="R46" s="25"/>
      <c r="S46" s="25"/>
      <c r="T46" s="25"/>
      <c r="U46" s="25"/>
      <c r="V46" s="25"/>
      <c r="W46" s="25"/>
    </row>
    <row r="47" spans="2:23" x14ac:dyDescent="0.15">
      <c r="B47" s="7"/>
      <c r="C47" s="11" t="s">
        <v>70</v>
      </c>
      <c r="D47" s="20"/>
      <c r="E47" s="20">
        <v>74333.850000000006</v>
      </c>
      <c r="F47" s="20">
        <v>86376.94</v>
      </c>
      <c r="G47" s="20">
        <v>119770.38</v>
      </c>
      <c r="H47" s="20">
        <v>164957.62</v>
      </c>
      <c r="I47" s="20">
        <v>220760.22</v>
      </c>
      <c r="J47" s="20">
        <v>271773.3</v>
      </c>
      <c r="K47" s="20">
        <v>317139.34999999998</v>
      </c>
      <c r="L47" s="20">
        <v>349894.2</v>
      </c>
      <c r="M47" s="10"/>
      <c r="O47" s="25"/>
      <c r="P47" s="25"/>
      <c r="Q47" s="25"/>
      <c r="R47" s="25"/>
      <c r="S47" s="25"/>
      <c r="T47" s="25"/>
      <c r="U47" s="25"/>
      <c r="V47" s="25"/>
      <c r="W47" s="25"/>
    </row>
    <row r="48" spans="2:23" x14ac:dyDescent="0.15">
      <c r="B48" s="7"/>
      <c r="C48" s="9" t="s">
        <v>32</v>
      </c>
      <c r="D48" s="66"/>
      <c r="E48" s="66">
        <v>13998.57</v>
      </c>
      <c r="F48" s="66">
        <v>15477.12</v>
      </c>
      <c r="G48" s="66">
        <v>16185.76</v>
      </c>
      <c r="H48" s="66">
        <v>16673.990000000002</v>
      </c>
      <c r="I48" s="66">
        <v>17079.18</v>
      </c>
      <c r="J48" s="66">
        <v>17400.59</v>
      </c>
      <c r="K48" s="66">
        <v>17710.02</v>
      </c>
      <c r="L48" s="66">
        <v>17994.96</v>
      </c>
      <c r="M48" s="10"/>
      <c r="O48" s="25"/>
      <c r="P48" s="25"/>
      <c r="Q48" s="25"/>
      <c r="R48" s="25"/>
      <c r="S48" s="25"/>
      <c r="T48" s="25"/>
      <c r="U48" s="25"/>
      <c r="V48" s="25"/>
      <c r="W48" s="25"/>
    </row>
    <row r="49" spans="2:23" x14ac:dyDescent="0.15">
      <c r="B49" s="7"/>
      <c r="C49" s="9" t="s">
        <v>33</v>
      </c>
      <c r="D49" s="66"/>
      <c r="E49" s="66">
        <v>3017.42</v>
      </c>
      <c r="F49" s="66">
        <v>5359.31</v>
      </c>
      <c r="G49" s="66">
        <v>13442.75</v>
      </c>
      <c r="H49" s="66">
        <v>25728.34</v>
      </c>
      <c r="I49" s="66">
        <v>40683.79</v>
      </c>
      <c r="J49" s="66">
        <v>55519.53</v>
      </c>
      <c r="K49" s="66">
        <v>68406.16</v>
      </c>
      <c r="L49" s="66">
        <v>78093.36</v>
      </c>
      <c r="M49" s="10"/>
      <c r="O49" s="25"/>
      <c r="P49" s="25"/>
      <c r="Q49" s="25"/>
      <c r="R49" s="25"/>
      <c r="S49" s="25"/>
      <c r="T49" s="25"/>
      <c r="U49" s="25"/>
      <c r="V49" s="25"/>
      <c r="W49" s="25"/>
    </row>
    <row r="50" spans="2:23" x14ac:dyDescent="0.15">
      <c r="B50" s="7"/>
      <c r="C50" s="9" t="s">
        <v>71</v>
      </c>
      <c r="D50" s="24"/>
      <c r="E50" s="24">
        <v>2167.36</v>
      </c>
      <c r="F50" s="24">
        <v>5606.38</v>
      </c>
      <c r="G50" s="24">
        <v>18226.68</v>
      </c>
      <c r="H50" s="24">
        <v>39388.04</v>
      </c>
      <c r="I50" s="24">
        <v>64845.21</v>
      </c>
      <c r="J50" s="24">
        <v>89346.58</v>
      </c>
      <c r="K50" s="24">
        <v>111799.01</v>
      </c>
      <c r="L50" s="24">
        <v>127798.25</v>
      </c>
      <c r="M50" s="10"/>
      <c r="O50" s="25"/>
      <c r="P50" s="25"/>
      <c r="Q50" s="25"/>
      <c r="R50" s="25"/>
      <c r="S50" s="25"/>
      <c r="T50" s="25"/>
      <c r="U50" s="25"/>
      <c r="V50" s="25"/>
      <c r="W50" s="25"/>
    </row>
    <row r="51" spans="2:23" x14ac:dyDescent="0.15">
      <c r="B51" s="7"/>
      <c r="C51" s="9" t="s">
        <v>75</v>
      </c>
      <c r="D51" s="66"/>
      <c r="E51" s="66">
        <v>54459.66</v>
      </c>
      <c r="F51" s="66">
        <v>58698.78</v>
      </c>
      <c r="G51" s="66">
        <v>67541.3</v>
      </c>
      <c r="H51" s="66">
        <v>72669.710000000006</v>
      </c>
      <c r="I51" s="66">
        <v>79071.77</v>
      </c>
      <c r="J51" s="66">
        <v>81186.48</v>
      </c>
      <c r="K51" s="66">
        <v>81274.8</v>
      </c>
      <c r="L51" s="66">
        <v>80210.710000000006</v>
      </c>
      <c r="M51" s="10"/>
      <c r="O51" s="25"/>
      <c r="P51" s="25"/>
      <c r="Q51" s="25"/>
      <c r="R51" s="25"/>
      <c r="S51" s="25"/>
      <c r="T51" s="25"/>
      <c r="U51" s="25"/>
      <c r="V51" s="25"/>
      <c r="W51" s="25"/>
    </row>
    <row r="52" spans="2:23" x14ac:dyDescent="0.15">
      <c r="B52" s="7"/>
      <c r="C52" s="9" t="s">
        <v>22</v>
      </c>
      <c r="D52" s="24"/>
      <c r="E52" s="24">
        <v>687.22</v>
      </c>
      <c r="F52" s="24">
        <v>1227.74</v>
      </c>
      <c r="G52" s="24">
        <v>4221</v>
      </c>
      <c r="H52" s="24">
        <v>9871.39</v>
      </c>
      <c r="I52" s="24">
        <v>17525.240000000002</v>
      </c>
      <c r="J52" s="24">
        <v>25671.72</v>
      </c>
      <c r="K52" s="24">
        <v>34093.550000000003</v>
      </c>
      <c r="L52" s="24">
        <v>40997.440000000002</v>
      </c>
      <c r="M52" s="10"/>
      <c r="O52" s="25"/>
      <c r="P52" s="25"/>
      <c r="Q52" s="25"/>
      <c r="R52" s="25"/>
      <c r="S52" s="25"/>
      <c r="T52" s="25"/>
      <c r="U52" s="25"/>
      <c r="V52" s="25"/>
      <c r="W52" s="25"/>
    </row>
    <row r="53" spans="2:23" x14ac:dyDescent="0.15">
      <c r="B53" s="7"/>
      <c r="C53" s="9" t="s">
        <v>76</v>
      </c>
      <c r="D53" s="66"/>
      <c r="E53" s="66">
        <v>3.62</v>
      </c>
      <c r="F53" s="66">
        <v>7.61</v>
      </c>
      <c r="G53" s="66">
        <v>152.88</v>
      </c>
      <c r="H53" s="66">
        <v>626.15</v>
      </c>
      <c r="I53" s="66">
        <v>1555.02</v>
      </c>
      <c r="J53" s="66">
        <v>2648.4</v>
      </c>
      <c r="K53" s="66">
        <v>3855.81</v>
      </c>
      <c r="L53" s="66">
        <v>4799.49</v>
      </c>
      <c r="M53" s="10"/>
      <c r="O53" s="25"/>
      <c r="P53" s="25"/>
      <c r="Q53" s="25"/>
      <c r="R53" s="25"/>
      <c r="S53" s="25"/>
      <c r="T53" s="25"/>
      <c r="U53" s="25"/>
      <c r="V53" s="25"/>
      <c r="W53" s="25"/>
    </row>
    <row r="54" spans="2:23" x14ac:dyDescent="0.15">
      <c r="B54" s="7"/>
      <c r="C54" s="9"/>
      <c r="D54" s="62"/>
      <c r="E54" s="62"/>
      <c r="F54" s="62"/>
      <c r="G54" s="62"/>
      <c r="H54" s="62"/>
      <c r="I54" s="62"/>
      <c r="J54" s="62"/>
      <c r="K54" s="62"/>
      <c r="L54" s="62"/>
      <c r="M54" s="10"/>
    </row>
    <row r="55" spans="2:23" x14ac:dyDescent="0.15">
      <c r="B55" s="7"/>
      <c r="C55" s="64" t="s">
        <v>72</v>
      </c>
      <c r="D55" s="47"/>
      <c r="E55" s="47">
        <v>0.156</v>
      </c>
      <c r="F55" s="47">
        <v>0.17699999999999999</v>
      </c>
      <c r="G55" s="47">
        <v>0.245</v>
      </c>
      <c r="H55" s="47">
        <v>0.35099999999999998</v>
      </c>
      <c r="I55" s="47">
        <v>0.503</v>
      </c>
      <c r="J55" s="47">
        <v>0.64900000000000002</v>
      </c>
      <c r="K55" s="47">
        <v>0.79400000000000004</v>
      </c>
      <c r="L55" s="47">
        <v>0.91400000000000003</v>
      </c>
      <c r="M55" s="10"/>
      <c r="O55" s="25"/>
      <c r="P55" s="25"/>
      <c r="Q55" s="25"/>
      <c r="R55" s="25"/>
      <c r="S55" s="25"/>
      <c r="T55" s="25"/>
      <c r="U55" s="25"/>
      <c r="V55" s="25"/>
      <c r="W55" s="25"/>
    </row>
    <row r="56" spans="2:23" ht="14" thickBot="1" x14ac:dyDescent="0.2"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5"/>
    </row>
  </sheetData>
  <conditionalFormatting sqref="D12:L16 D18:L25">
    <cfRule type="cellIs" dxfId="28" priority="6" stopIfTrue="1" operator="lessThan">
      <formula>0</formula>
    </cfRule>
  </conditionalFormatting>
  <conditionalFormatting sqref="D27:L27">
    <cfRule type="cellIs" dxfId="27" priority="5" stopIfTrue="1" operator="lessThan">
      <formula>0</formula>
    </cfRule>
  </conditionalFormatting>
  <conditionalFormatting sqref="D10:L11">
    <cfRule type="cellIs" dxfId="26" priority="4" stopIfTrue="1" operator="lessThan">
      <formula>0</formula>
    </cfRule>
  </conditionalFormatting>
  <conditionalFormatting sqref="D17:L17">
    <cfRule type="cellIs" dxfId="25" priority="3" stopIfTrue="1" operator="lessThan">
      <formula>0</formula>
    </cfRule>
  </conditionalFormatting>
  <pageMargins left="0.78740157499999996" right="0.78740157499999996" top="0.984251969" bottom="0.82" header="0.4921259845" footer="0.4921259845"/>
  <pageSetup paperSize="9" scale="59" orientation="portrait" r:id="rId1"/>
  <headerFooter alignWithMargins="0">
    <oddHeader>&amp;C&amp;A&amp;R&amp;D; &amp;T</oddHeader>
  </headerFooter>
  <colBreaks count="1" manualBreakCount="1">
    <brk id="13" max="3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B1:Z67"/>
  <sheetViews>
    <sheetView showGridLines="0" zoomScale="80" zoomScaleNormal="80" zoomScaleSheetLayoutView="85" workbookViewId="0">
      <selection activeCell="H16" sqref="H16"/>
    </sheetView>
  </sheetViews>
  <sheetFormatPr baseColWidth="10" defaultRowHeight="13" x14ac:dyDescent="0.15"/>
  <cols>
    <col min="2" max="2" width="3.6640625" customWidth="1"/>
    <col min="3" max="3" width="40" customWidth="1"/>
    <col min="5" max="12" width="9.33203125" customWidth="1"/>
    <col min="13" max="13" width="4.1640625" customWidth="1"/>
    <col min="14" max="14" width="8.1640625" style="1" customWidth="1"/>
    <col min="15" max="15" width="7" customWidth="1"/>
    <col min="24" max="26" width="11.5" style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23" x14ac:dyDescent="0.15">
      <c r="B4" s="7"/>
      <c r="C4" s="8"/>
      <c r="D4" s="11" t="s">
        <v>77</v>
      </c>
      <c r="F4" s="11"/>
      <c r="G4" s="11"/>
      <c r="H4" s="8"/>
      <c r="I4" s="8"/>
      <c r="J4" s="8"/>
      <c r="K4" s="8"/>
      <c r="L4" s="8"/>
      <c r="M4" s="10"/>
    </row>
    <row r="5" spans="2:23" x14ac:dyDescent="0.15">
      <c r="B5" s="7"/>
      <c r="C5" s="8"/>
      <c r="D5" s="11" t="s">
        <v>1</v>
      </c>
      <c r="E5" s="11" t="s">
        <v>141</v>
      </c>
      <c r="H5" s="8"/>
      <c r="I5" s="8"/>
      <c r="J5" s="8"/>
      <c r="K5" s="8"/>
      <c r="L5" s="8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39"/>
      <c r="K9" s="39"/>
      <c r="L9" s="39"/>
      <c r="M9" s="19"/>
    </row>
    <row r="10" spans="2:23" x14ac:dyDescent="0.15">
      <c r="B10" s="7"/>
      <c r="C10" s="11" t="s">
        <v>78</v>
      </c>
      <c r="D10" s="20"/>
      <c r="E10" s="20">
        <v>376890.96</v>
      </c>
      <c r="F10" s="20">
        <v>395461.89</v>
      </c>
      <c r="G10" s="20">
        <v>385029.74</v>
      </c>
      <c r="H10" s="20">
        <v>372016.71</v>
      </c>
      <c r="I10" s="20">
        <v>352496.21</v>
      </c>
      <c r="J10" s="20">
        <v>335038.98</v>
      </c>
      <c r="K10" s="20">
        <v>320333.67</v>
      </c>
      <c r="L10" s="20">
        <v>309897.17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11" t="s">
        <v>79</v>
      </c>
      <c r="D11" s="63"/>
      <c r="E11" s="20">
        <v>341889.01</v>
      </c>
      <c r="F11" s="20">
        <v>361099.05</v>
      </c>
      <c r="G11" s="20">
        <v>350314.49</v>
      </c>
      <c r="H11" s="20">
        <v>337041.47</v>
      </c>
      <c r="I11" s="20">
        <v>317900.15999999997</v>
      </c>
      <c r="J11" s="20">
        <v>300913.69</v>
      </c>
      <c r="K11" s="20">
        <v>287225.84999999998</v>
      </c>
      <c r="L11" s="20">
        <v>277868.99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11" t="s">
        <v>80</v>
      </c>
      <c r="D12" s="20"/>
      <c r="E12" s="20">
        <v>97184.65</v>
      </c>
      <c r="F12" s="20">
        <v>100869.63</v>
      </c>
      <c r="G12" s="20">
        <v>91860.68</v>
      </c>
      <c r="H12" s="20">
        <v>80106.39</v>
      </c>
      <c r="I12" s="20">
        <v>67768.33</v>
      </c>
      <c r="J12" s="20">
        <v>59032.59</v>
      </c>
      <c r="K12" s="20">
        <v>53695.59</v>
      </c>
      <c r="L12" s="20">
        <v>49762.42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8" t="s">
        <v>81</v>
      </c>
      <c r="D13" s="66"/>
      <c r="E13" s="66">
        <v>88408.48</v>
      </c>
      <c r="F13" s="66">
        <v>91107.14</v>
      </c>
      <c r="G13" s="66">
        <v>79476.070000000007</v>
      </c>
      <c r="H13" s="66">
        <v>60605.16</v>
      </c>
      <c r="I13" s="66">
        <v>36354.639999999999</v>
      </c>
      <c r="J13" s="66">
        <v>18644.009999999998</v>
      </c>
      <c r="K13" s="66">
        <v>7048.19</v>
      </c>
      <c r="L13" s="66">
        <v>0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37" t="s">
        <v>68</v>
      </c>
      <c r="D14" s="66"/>
      <c r="E14" s="66">
        <v>4109.7700000000004</v>
      </c>
      <c r="F14" s="66">
        <v>4216.87</v>
      </c>
      <c r="G14" s="66">
        <v>3459.87</v>
      </c>
      <c r="H14" s="66">
        <v>2421.2600000000002</v>
      </c>
      <c r="I14" s="66">
        <v>1549.73</v>
      </c>
      <c r="J14" s="66">
        <v>850.32</v>
      </c>
      <c r="K14" s="66">
        <v>395.85</v>
      </c>
      <c r="L14" s="66">
        <v>0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37" t="s">
        <v>138</v>
      </c>
      <c r="D15" s="66"/>
      <c r="E15" s="66">
        <v>3163.27</v>
      </c>
      <c r="F15" s="66">
        <v>3742.08</v>
      </c>
      <c r="G15" s="66">
        <v>4492.13</v>
      </c>
      <c r="H15" s="66">
        <v>5541.47</v>
      </c>
      <c r="I15" s="66">
        <v>8661.82</v>
      </c>
      <c r="J15" s="66">
        <v>9773.42</v>
      </c>
      <c r="K15" s="66">
        <v>11081.54</v>
      </c>
      <c r="L15" s="66">
        <v>12082.8</v>
      </c>
      <c r="M15" s="10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8" t="s">
        <v>83</v>
      </c>
      <c r="D16" s="66"/>
      <c r="E16" s="66">
        <v>0</v>
      </c>
      <c r="F16" s="66">
        <v>2</v>
      </c>
      <c r="G16" s="66">
        <v>4.0999999999999996</v>
      </c>
      <c r="H16" s="66">
        <v>86.18</v>
      </c>
      <c r="I16" s="66">
        <v>489.88</v>
      </c>
      <c r="J16" s="66">
        <v>2459.14</v>
      </c>
      <c r="K16" s="66">
        <v>4428.5200000000004</v>
      </c>
      <c r="L16" s="66">
        <v>5819.66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6" x14ac:dyDescent="0.15">
      <c r="B17" s="7"/>
      <c r="C17" s="8" t="s">
        <v>84</v>
      </c>
      <c r="D17" s="66"/>
      <c r="E17" s="66">
        <v>1503.13</v>
      </c>
      <c r="F17" s="66">
        <v>1793.91</v>
      </c>
      <c r="G17" s="66">
        <v>3927.67</v>
      </c>
      <c r="H17" s="66">
        <v>9702.26</v>
      </c>
      <c r="I17" s="66">
        <v>16689.91</v>
      </c>
      <c r="J17" s="66">
        <v>21117.77</v>
      </c>
      <c r="K17" s="66">
        <v>23042.05</v>
      </c>
      <c r="L17" s="66">
        <v>23429.79</v>
      </c>
      <c r="M17" s="10"/>
      <c r="N17" s="93"/>
      <c r="O17" s="25"/>
      <c r="P17" s="25"/>
      <c r="Q17" s="25"/>
      <c r="R17" s="25"/>
      <c r="S17" s="25"/>
      <c r="T17" s="25"/>
      <c r="U17" s="25"/>
      <c r="V17" s="25"/>
      <c r="W17" s="25"/>
    </row>
    <row r="18" spans="2:26" s="33" customFormat="1" x14ac:dyDescent="0.15">
      <c r="B18" s="29"/>
      <c r="C18" s="38" t="s">
        <v>85</v>
      </c>
      <c r="D18" s="30"/>
      <c r="E18" s="30">
        <v>342.88</v>
      </c>
      <c r="F18" s="30">
        <v>499.43</v>
      </c>
      <c r="G18" s="30">
        <v>1707.21</v>
      </c>
      <c r="H18" s="30">
        <v>6035.48</v>
      </c>
      <c r="I18" s="30">
        <v>13057.76</v>
      </c>
      <c r="J18" s="30">
        <v>18680.11</v>
      </c>
      <c r="K18" s="30">
        <v>21919.23</v>
      </c>
      <c r="L18" s="30">
        <v>23429.74</v>
      </c>
      <c r="M18" s="32"/>
      <c r="N18" s="49"/>
      <c r="O18" s="25"/>
      <c r="P18" s="25"/>
      <c r="Q18" s="25"/>
      <c r="R18" s="25"/>
      <c r="S18" s="25"/>
      <c r="T18" s="25"/>
      <c r="U18" s="25"/>
      <c r="V18" s="25"/>
      <c r="W18" s="25"/>
      <c r="X18" s="49"/>
      <c r="Y18" s="49"/>
      <c r="Z18" s="49"/>
    </row>
    <row r="19" spans="2:26" x14ac:dyDescent="0.15">
      <c r="B19" s="7"/>
      <c r="C19" s="8" t="s">
        <v>86</v>
      </c>
      <c r="D19" s="66"/>
      <c r="E19" s="66">
        <v>0</v>
      </c>
      <c r="F19" s="66">
        <v>7.61</v>
      </c>
      <c r="G19" s="66">
        <v>500.84</v>
      </c>
      <c r="H19" s="66">
        <v>1750.06</v>
      </c>
      <c r="I19" s="66">
        <v>4022.34</v>
      </c>
      <c r="J19" s="66">
        <v>6187.93</v>
      </c>
      <c r="K19" s="66">
        <v>7699.43</v>
      </c>
      <c r="L19" s="66">
        <v>8430.18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2:26" x14ac:dyDescent="0.15">
      <c r="B20" s="7"/>
      <c r="C20" s="11" t="s">
        <v>87</v>
      </c>
      <c r="D20" s="47"/>
      <c r="E20" s="47">
        <v>3.5999999999999997E-2</v>
      </c>
      <c r="F20" s="47">
        <v>4.2000000000000003E-2</v>
      </c>
      <c r="G20" s="47">
        <v>7.0000000000000007E-2</v>
      </c>
      <c r="H20" s="47">
        <v>0.159</v>
      </c>
      <c r="I20" s="47">
        <v>0.373</v>
      </c>
      <c r="J20" s="47">
        <v>0.61199999999999999</v>
      </c>
      <c r="K20" s="47">
        <v>0.82899999999999996</v>
      </c>
      <c r="L20" s="47">
        <v>1</v>
      </c>
      <c r="M20" s="70"/>
      <c r="O20" s="25"/>
      <c r="P20" s="25"/>
      <c r="Q20" s="25"/>
      <c r="R20" s="25"/>
      <c r="S20" s="25"/>
      <c r="T20" s="25"/>
      <c r="U20" s="25"/>
      <c r="V20" s="25"/>
      <c r="W20" s="25"/>
    </row>
    <row r="21" spans="2:26" x14ac:dyDescent="0.15">
      <c r="B21" s="7"/>
      <c r="C21" s="11"/>
      <c r="D21" s="20"/>
      <c r="E21" s="20"/>
      <c r="F21" s="20"/>
      <c r="G21" s="20"/>
      <c r="H21" s="20"/>
      <c r="I21" s="20"/>
      <c r="J21" s="20"/>
      <c r="K21" s="20"/>
      <c r="L21" s="20"/>
      <c r="M21" s="70"/>
      <c r="O21" s="2"/>
    </row>
    <row r="22" spans="2:26" x14ac:dyDescent="0.15">
      <c r="B22" s="7"/>
      <c r="C22" s="11" t="s">
        <v>88</v>
      </c>
      <c r="D22" s="20"/>
      <c r="E22" s="20">
        <v>113561.67</v>
      </c>
      <c r="F22" s="20">
        <v>123263.61</v>
      </c>
      <c r="G22" s="20">
        <v>122638.81</v>
      </c>
      <c r="H22" s="20">
        <v>122584.41</v>
      </c>
      <c r="I22" s="20">
        <v>118474.78</v>
      </c>
      <c r="J22" s="20">
        <v>113575.97</v>
      </c>
      <c r="K22" s="20">
        <v>108389.61</v>
      </c>
      <c r="L22" s="20">
        <v>104409.55</v>
      </c>
      <c r="M22" s="10"/>
      <c r="O22" s="25"/>
      <c r="P22" s="25"/>
      <c r="Q22" s="25"/>
      <c r="R22" s="25"/>
      <c r="S22" s="25"/>
      <c r="T22" s="25"/>
      <c r="U22" s="25"/>
      <c r="V22" s="25"/>
      <c r="W22" s="25"/>
    </row>
    <row r="23" spans="2:26" x14ac:dyDescent="0.15">
      <c r="B23" s="7"/>
      <c r="C23" s="8" t="s">
        <v>84</v>
      </c>
      <c r="D23" s="66"/>
      <c r="E23" s="66">
        <v>30591.43</v>
      </c>
      <c r="F23" s="66">
        <v>34804.69</v>
      </c>
      <c r="G23" s="66">
        <v>38078.01</v>
      </c>
      <c r="H23" s="66">
        <v>42373.14</v>
      </c>
      <c r="I23" s="66">
        <v>46475.48</v>
      </c>
      <c r="J23" s="66">
        <v>50998.91</v>
      </c>
      <c r="K23" s="66">
        <v>54517.29</v>
      </c>
      <c r="L23" s="66">
        <v>57184.32</v>
      </c>
      <c r="M23" s="10"/>
      <c r="O23" s="25"/>
      <c r="P23" s="25"/>
      <c r="Q23" s="25"/>
      <c r="R23" s="25"/>
      <c r="S23" s="25"/>
      <c r="T23" s="25"/>
      <c r="U23" s="25"/>
      <c r="V23" s="25"/>
      <c r="W23" s="25"/>
    </row>
    <row r="24" spans="2:26" s="33" customFormat="1" x14ac:dyDescent="0.15">
      <c r="B24" s="29"/>
      <c r="C24" s="38" t="s">
        <v>85</v>
      </c>
      <c r="D24" s="30"/>
      <c r="E24" s="30">
        <v>6978.14</v>
      </c>
      <c r="F24" s="30">
        <v>9689.65</v>
      </c>
      <c r="G24" s="30">
        <v>16551.13</v>
      </c>
      <c r="H24" s="30">
        <v>26359.040000000001</v>
      </c>
      <c r="I24" s="30">
        <v>36361.24</v>
      </c>
      <c r="J24" s="30">
        <v>45112.03</v>
      </c>
      <c r="K24" s="30">
        <v>51860.69</v>
      </c>
      <c r="L24" s="30">
        <v>57184.2</v>
      </c>
      <c r="M24" s="32"/>
      <c r="N24" s="49"/>
      <c r="O24" s="25"/>
      <c r="P24" s="25"/>
      <c r="Q24" s="25"/>
      <c r="R24" s="25"/>
      <c r="S24" s="25"/>
      <c r="T24" s="25"/>
      <c r="U24" s="25"/>
      <c r="V24" s="25"/>
      <c r="W24" s="25"/>
      <c r="X24" s="49"/>
      <c r="Y24" s="49"/>
      <c r="Z24" s="49"/>
    </row>
    <row r="25" spans="2:26" x14ac:dyDescent="0.15">
      <c r="B25" s="7"/>
      <c r="C25" s="8" t="s">
        <v>89</v>
      </c>
      <c r="D25" s="66"/>
      <c r="E25" s="66">
        <v>5196.63</v>
      </c>
      <c r="F25" s="66">
        <v>5646.76</v>
      </c>
      <c r="G25" s="66">
        <v>6016.95</v>
      </c>
      <c r="H25" s="66">
        <v>6332.44</v>
      </c>
      <c r="I25" s="66">
        <v>6525.09</v>
      </c>
      <c r="J25" s="66">
        <v>6396.65</v>
      </c>
      <c r="K25" s="66">
        <v>6285.56</v>
      </c>
      <c r="L25" s="66">
        <v>6205.77</v>
      </c>
      <c r="M25" s="10"/>
      <c r="O25" s="25"/>
      <c r="P25" s="25"/>
      <c r="Q25" s="25"/>
      <c r="R25" s="25"/>
      <c r="S25" s="25"/>
      <c r="T25" s="25"/>
      <c r="U25" s="25"/>
      <c r="V25" s="25"/>
      <c r="W25" s="25"/>
    </row>
    <row r="26" spans="2:26" s="33" customFormat="1" x14ac:dyDescent="0.15">
      <c r="B26" s="29"/>
      <c r="C26" s="38" t="s">
        <v>90</v>
      </c>
      <c r="D26" s="30"/>
      <c r="E26" s="30">
        <v>257.81</v>
      </c>
      <c r="F26" s="30">
        <v>434.29</v>
      </c>
      <c r="G26" s="30">
        <v>1497.1</v>
      </c>
      <c r="H26" s="30">
        <v>2589.4499999999998</v>
      </c>
      <c r="I26" s="30">
        <v>3739.81</v>
      </c>
      <c r="J26" s="30">
        <v>4695.0200000000004</v>
      </c>
      <c r="K26" s="30">
        <v>5411.82</v>
      </c>
      <c r="L26" s="30">
        <v>6205.71</v>
      </c>
      <c r="M26" s="32"/>
      <c r="N26" s="49"/>
      <c r="O26" s="25"/>
      <c r="P26" s="25"/>
      <c r="Q26" s="25"/>
      <c r="R26" s="25"/>
      <c r="S26" s="25"/>
      <c r="T26" s="25"/>
      <c r="U26" s="25"/>
      <c r="V26" s="25"/>
      <c r="W26" s="25"/>
      <c r="X26" s="49"/>
      <c r="Y26" s="49"/>
      <c r="Z26" s="49"/>
    </row>
    <row r="27" spans="2:26" x14ac:dyDescent="0.15">
      <c r="B27" s="7"/>
      <c r="C27" s="41" t="s">
        <v>91</v>
      </c>
      <c r="D27" s="66"/>
      <c r="E27" s="66">
        <v>29901.99</v>
      </c>
      <c r="F27" s="66">
        <v>29694.81</v>
      </c>
      <c r="G27" s="66">
        <v>25601.7</v>
      </c>
      <c r="H27" s="66">
        <v>19157.55</v>
      </c>
      <c r="I27" s="66">
        <v>10106.57</v>
      </c>
      <c r="J27" s="66">
        <v>4087.22</v>
      </c>
      <c r="K27" s="66">
        <v>1102.83</v>
      </c>
      <c r="L27" s="66">
        <v>0</v>
      </c>
      <c r="M27" s="10"/>
      <c r="O27" s="25"/>
      <c r="P27" s="25"/>
      <c r="Q27" s="25"/>
      <c r="R27" s="25"/>
      <c r="S27" s="25"/>
      <c r="T27" s="25"/>
      <c r="U27" s="25"/>
      <c r="V27" s="25"/>
      <c r="W27" s="25"/>
    </row>
    <row r="28" spans="2:26" x14ac:dyDescent="0.15">
      <c r="B28" s="7"/>
      <c r="C28" s="9" t="s">
        <v>81</v>
      </c>
      <c r="D28" s="24"/>
      <c r="E28" s="24">
        <v>12898.05</v>
      </c>
      <c r="F28" s="24">
        <v>12732.22</v>
      </c>
      <c r="G28" s="24">
        <v>9196.2800000000007</v>
      </c>
      <c r="H28" s="24">
        <v>5933.39</v>
      </c>
      <c r="I28" s="24">
        <v>3495.97</v>
      </c>
      <c r="J28" s="24">
        <v>1983.82</v>
      </c>
      <c r="K28" s="24">
        <v>733.05</v>
      </c>
      <c r="L28" s="24">
        <v>0</v>
      </c>
      <c r="M28" s="10"/>
      <c r="O28" s="25"/>
      <c r="P28" s="25"/>
      <c r="Q28" s="25"/>
      <c r="R28" s="25"/>
      <c r="S28" s="25"/>
      <c r="T28" s="25"/>
      <c r="U28" s="25"/>
      <c r="V28" s="25"/>
      <c r="W28" s="25"/>
    </row>
    <row r="29" spans="2:26" x14ac:dyDescent="0.15">
      <c r="B29" s="7"/>
      <c r="C29" s="9" t="s">
        <v>19</v>
      </c>
      <c r="D29" s="24"/>
      <c r="E29" s="24">
        <v>27201.37</v>
      </c>
      <c r="F29" s="24">
        <v>30426.11</v>
      </c>
      <c r="G29" s="24">
        <v>29680.560000000001</v>
      </c>
      <c r="H29" s="24">
        <v>28855.279999999999</v>
      </c>
      <c r="I29" s="24">
        <v>25602.97</v>
      </c>
      <c r="J29" s="24">
        <v>19073.77</v>
      </c>
      <c r="K29" s="24">
        <v>9136.9</v>
      </c>
      <c r="L29" s="24">
        <v>0</v>
      </c>
      <c r="M29" s="10"/>
      <c r="O29" s="25"/>
      <c r="P29" s="25"/>
      <c r="Q29" s="25"/>
      <c r="R29" s="25"/>
      <c r="S29" s="25"/>
      <c r="T29" s="25"/>
      <c r="U29" s="25"/>
      <c r="V29" s="25"/>
      <c r="W29" s="25"/>
    </row>
    <row r="30" spans="2:26" x14ac:dyDescent="0.15">
      <c r="B30" s="7"/>
      <c r="C30" s="9" t="s">
        <v>71</v>
      </c>
      <c r="D30" s="24"/>
      <c r="E30" s="24">
        <v>14.75</v>
      </c>
      <c r="F30" s="24">
        <v>413.81</v>
      </c>
      <c r="G30" s="24">
        <v>1859.95</v>
      </c>
      <c r="H30" s="24">
        <v>4732.24</v>
      </c>
      <c r="I30" s="24">
        <v>8168.82</v>
      </c>
      <c r="J30" s="24">
        <v>9677.11</v>
      </c>
      <c r="K30" s="24">
        <v>10593.78</v>
      </c>
      <c r="L30" s="24">
        <v>11299.35</v>
      </c>
      <c r="M30" s="10"/>
      <c r="O30" s="25"/>
      <c r="P30" s="25"/>
      <c r="Q30" s="25"/>
      <c r="R30" s="25"/>
      <c r="S30" s="25"/>
      <c r="T30" s="25"/>
      <c r="U30" s="25"/>
      <c r="V30" s="25"/>
      <c r="W30" s="25"/>
    </row>
    <row r="31" spans="2:26" x14ac:dyDescent="0.15">
      <c r="B31" s="7"/>
      <c r="C31" s="41" t="s">
        <v>92</v>
      </c>
      <c r="D31" s="24"/>
      <c r="E31" s="24">
        <v>7742.48</v>
      </c>
      <c r="F31" s="24">
        <v>9284.8700000000008</v>
      </c>
      <c r="G31" s="24">
        <v>11195.42</v>
      </c>
      <c r="H31" s="24">
        <v>12681.58</v>
      </c>
      <c r="I31" s="24">
        <v>13192.37</v>
      </c>
      <c r="J31" s="24">
        <v>12982.41</v>
      </c>
      <c r="K31" s="24">
        <v>13360.47</v>
      </c>
      <c r="L31" s="24">
        <v>13304.2</v>
      </c>
      <c r="M31" s="10"/>
      <c r="O31" s="25"/>
      <c r="P31" s="25"/>
      <c r="Q31" s="25"/>
      <c r="R31" s="25"/>
      <c r="S31" s="25"/>
      <c r="T31" s="25"/>
      <c r="U31" s="25"/>
      <c r="V31" s="25"/>
      <c r="W31" s="25"/>
    </row>
    <row r="32" spans="2:26" x14ac:dyDescent="0.15">
      <c r="B32" s="7"/>
      <c r="C32" s="9" t="s">
        <v>22</v>
      </c>
      <c r="D32" s="24"/>
      <c r="E32" s="24">
        <v>14.97</v>
      </c>
      <c r="F32" s="24">
        <v>260.35000000000002</v>
      </c>
      <c r="G32" s="24">
        <v>934.15</v>
      </c>
      <c r="H32" s="24">
        <v>2312.83</v>
      </c>
      <c r="I32" s="24">
        <v>4088.81</v>
      </c>
      <c r="J32" s="24">
        <v>5368.09</v>
      </c>
      <c r="K32" s="24">
        <v>6589.99</v>
      </c>
      <c r="L32" s="24">
        <v>7723.98</v>
      </c>
      <c r="M32" s="10"/>
      <c r="O32" s="25"/>
      <c r="P32" s="25"/>
      <c r="Q32" s="25"/>
      <c r="R32" s="25"/>
      <c r="S32" s="25"/>
      <c r="T32" s="25"/>
      <c r="U32" s="25"/>
      <c r="V32" s="25"/>
      <c r="W32" s="25"/>
    </row>
    <row r="33" spans="2:26" x14ac:dyDescent="0.15">
      <c r="B33" s="7"/>
      <c r="C33" s="8" t="s">
        <v>86</v>
      </c>
      <c r="D33" s="24"/>
      <c r="E33" s="24">
        <v>0</v>
      </c>
      <c r="F33" s="24">
        <v>0</v>
      </c>
      <c r="G33" s="24">
        <v>75.790000000000006</v>
      </c>
      <c r="H33" s="24">
        <v>205.97</v>
      </c>
      <c r="I33" s="24">
        <v>818.68</v>
      </c>
      <c r="J33" s="24">
        <v>3007.98</v>
      </c>
      <c r="K33" s="24">
        <v>6069.75</v>
      </c>
      <c r="L33" s="24">
        <v>8691.93</v>
      </c>
      <c r="M33" s="10"/>
      <c r="O33" s="25"/>
      <c r="P33" s="25"/>
      <c r="Q33" s="25"/>
      <c r="R33" s="25"/>
      <c r="S33" s="25"/>
      <c r="T33" s="25"/>
      <c r="U33" s="25"/>
      <c r="V33" s="25"/>
      <c r="W33" s="25"/>
    </row>
    <row r="34" spans="2:26" x14ac:dyDescent="0.15">
      <c r="B34" s="7"/>
      <c r="C34" s="11" t="s">
        <v>93</v>
      </c>
      <c r="D34" s="47"/>
      <c r="E34" s="47">
        <v>0.13200000000000001</v>
      </c>
      <c r="F34" s="47">
        <v>0.16300000000000001</v>
      </c>
      <c r="G34" s="47">
        <v>0.26200000000000001</v>
      </c>
      <c r="H34" s="47">
        <v>0.39800000000000002</v>
      </c>
      <c r="I34" s="47">
        <v>0.55900000000000005</v>
      </c>
      <c r="J34" s="47">
        <v>0.70899999999999996</v>
      </c>
      <c r="K34" s="47">
        <v>0.86299999999999999</v>
      </c>
      <c r="L34" s="47">
        <v>1</v>
      </c>
      <c r="M34" s="70"/>
      <c r="O34" s="25"/>
      <c r="P34" s="25"/>
      <c r="Q34" s="25"/>
      <c r="R34" s="25"/>
      <c r="S34" s="25"/>
      <c r="T34" s="25"/>
      <c r="U34" s="25"/>
      <c r="V34" s="25"/>
      <c r="W34" s="25"/>
    </row>
    <row r="35" spans="2:26" x14ac:dyDescent="0.15">
      <c r="B35" s="7"/>
      <c r="C35" s="11"/>
      <c r="D35" s="20"/>
      <c r="E35" s="20"/>
      <c r="F35" s="20"/>
      <c r="G35" s="20"/>
      <c r="H35" s="20"/>
      <c r="I35" s="20"/>
      <c r="J35" s="20"/>
      <c r="K35" s="20"/>
      <c r="L35" s="20"/>
      <c r="M35" s="70"/>
      <c r="O35" s="2"/>
    </row>
    <row r="36" spans="2:26" x14ac:dyDescent="0.15">
      <c r="B36" s="7"/>
      <c r="C36" s="11" t="s">
        <v>94</v>
      </c>
      <c r="D36" s="20"/>
      <c r="E36" s="20">
        <v>131142.68</v>
      </c>
      <c r="F36" s="20">
        <v>136965.81</v>
      </c>
      <c r="G36" s="20">
        <v>135815</v>
      </c>
      <c r="H36" s="20">
        <v>134350.67000000001</v>
      </c>
      <c r="I36" s="20">
        <v>131657.04999999999</v>
      </c>
      <c r="J36" s="20">
        <v>128305.12</v>
      </c>
      <c r="K36" s="20">
        <v>125140.65</v>
      </c>
      <c r="L36" s="20">
        <v>123697.03</v>
      </c>
      <c r="M36" s="10"/>
      <c r="O36" s="25"/>
      <c r="P36" s="25"/>
      <c r="Q36" s="25"/>
      <c r="R36" s="25"/>
      <c r="S36" s="25"/>
      <c r="T36" s="25"/>
      <c r="U36" s="25"/>
      <c r="V36" s="25"/>
      <c r="W36" s="25"/>
    </row>
    <row r="37" spans="2:26" x14ac:dyDescent="0.15">
      <c r="B37" s="7"/>
      <c r="C37" s="8" t="s">
        <v>84</v>
      </c>
      <c r="D37" s="66"/>
      <c r="E37" s="66">
        <v>40639.83</v>
      </c>
      <c r="F37" s="66">
        <v>45911.13</v>
      </c>
      <c r="G37" s="66">
        <v>50523.67</v>
      </c>
      <c r="H37" s="66">
        <v>56067.89</v>
      </c>
      <c r="I37" s="66">
        <v>60943.98</v>
      </c>
      <c r="J37" s="66">
        <v>65607.210000000006</v>
      </c>
      <c r="K37" s="66">
        <v>70309.06</v>
      </c>
      <c r="L37" s="66">
        <v>73719.600000000006</v>
      </c>
      <c r="M37" s="10"/>
      <c r="N37" s="113"/>
      <c r="O37" s="25"/>
      <c r="P37" s="25"/>
      <c r="Q37" s="25"/>
      <c r="R37" s="25"/>
      <c r="S37" s="25"/>
      <c r="T37" s="25"/>
      <c r="U37" s="25"/>
      <c r="V37" s="25"/>
      <c r="W37" s="25"/>
    </row>
    <row r="38" spans="2:26" s="33" customFormat="1" x14ac:dyDescent="0.15">
      <c r="B38" s="29"/>
      <c r="C38" s="38" t="s">
        <v>85</v>
      </c>
      <c r="D38" s="30"/>
      <c r="E38" s="30">
        <v>9270.26</v>
      </c>
      <c r="F38" s="30">
        <v>12781.69</v>
      </c>
      <c r="G38" s="30">
        <v>21960.81</v>
      </c>
      <c r="H38" s="30">
        <v>34878.129999999997</v>
      </c>
      <c r="I38" s="30">
        <v>47681.02</v>
      </c>
      <c r="J38" s="30">
        <v>58034.07</v>
      </c>
      <c r="K38" s="30">
        <v>66882.94</v>
      </c>
      <c r="L38" s="30">
        <v>73719.460000000006</v>
      </c>
      <c r="M38" s="32"/>
      <c r="N38" s="49"/>
      <c r="O38" s="25"/>
      <c r="P38" s="25"/>
      <c r="Q38" s="25"/>
      <c r="R38" s="25"/>
      <c r="S38" s="25"/>
      <c r="T38" s="25"/>
      <c r="U38" s="25"/>
      <c r="V38" s="25"/>
      <c r="W38" s="25"/>
      <c r="X38" s="49"/>
      <c r="Y38" s="49"/>
      <c r="Z38" s="49"/>
    </row>
    <row r="39" spans="2:26" x14ac:dyDescent="0.15">
      <c r="B39" s="7"/>
      <c r="C39" s="8" t="s">
        <v>89</v>
      </c>
      <c r="D39" s="66"/>
      <c r="E39" s="66">
        <v>6153.91</v>
      </c>
      <c r="F39" s="66">
        <v>6577.11</v>
      </c>
      <c r="G39" s="66">
        <v>7286.3</v>
      </c>
      <c r="H39" s="66">
        <v>7809.27</v>
      </c>
      <c r="I39" s="66">
        <v>8770.76</v>
      </c>
      <c r="J39" s="66">
        <v>9044.32</v>
      </c>
      <c r="K39" s="66">
        <v>9009.19</v>
      </c>
      <c r="L39" s="66">
        <v>8907.18</v>
      </c>
      <c r="M39" s="10"/>
      <c r="O39" s="25"/>
      <c r="P39" s="25"/>
      <c r="Q39" s="25"/>
      <c r="R39" s="25"/>
      <c r="S39" s="25"/>
      <c r="T39" s="25"/>
      <c r="U39" s="25"/>
      <c r="V39" s="25"/>
      <c r="W39" s="25"/>
    </row>
    <row r="40" spans="2:26" s="33" customFormat="1" x14ac:dyDescent="0.15">
      <c r="B40" s="29"/>
      <c r="C40" s="38" t="s">
        <v>90</v>
      </c>
      <c r="D40" s="30"/>
      <c r="E40" s="30">
        <v>305.3</v>
      </c>
      <c r="F40" s="30">
        <v>505.84</v>
      </c>
      <c r="G40" s="30">
        <v>1812.93</v>
      </c>
      <c r="H40" s="30">
        <v>3193.36</v>
      </c>
      <c r="I40" s="30">
        <v>5026.8999999999996</v>
      </c>
      <c r="J40" s="30">
        <v>6638.36</v>
      </c>
      <c r="K40" s="30">
        <v>7756.84</v>
      </c>
      <c r="L40" s="30">
        <v>8907.1</v>
      </c>
      <c r="M40" s="32"/>
      <c r="N40" s="49"/>
      <c r="O40" s="25"/>
      <c r="P40" s="25"/>
      <c r="Q40" s="25"/>
      <c r="R40" s="25"/>
      <c r="S40" s="25"/>
      <c r="T40" s="25"/>
      <c r="U40" s="25"/>
      <c r="V40" s="25"/>
      <c r="W40" s="25"/>
      <c r="X40" s="49"/>
      <c r="Y40" s="49"/>
      <c r="Z40" s="49"/>
    </row>
    <row r="41" spans="2:26" x14ac:dyDescent="0.15">
      <c r="B41" s="7"/>
      <c r="C41" s="41" t="s">
        <v>91</v>
      </c>
      <c r="D41" s="66"/>
      <c r="E41" s="66">
        <v>6405.63</v>
      </c>
      <c r="F41" s="66">
        <v>4978.37</v>
      </c>
      <c r="G41" s="66">
        <v>3524.17</v>
      </c>
      <c r="H41" s="66">
        <v>1937.54</v>
      </c>
      <c r="I41" s="66">
        <v>685.04</v>
      </c>
      <c r="J41" s="66">
        <v>45.84</v>
      </c>
      <c r="K41" s="66">
        <v>0</v>
      </c>
      <c r="L41" s="66">
        <v>0</v>
      </c>
      <c r="M41" s="10"/>
      <c r="O41" s="25"/>
      <c r="P41" s="25"/>
      <c r="Q41" s="25"/>
      <c r="R41" s="25"/>
      <c r="S41" s="25"/>
      <c r="T41" s="25"/>
      <c r="U41" s="25"/>
      <c r="V41" s="25"/>
      <c r="W41" s="25"/>
    </row>
    <row r="42" spans="2:26" x14ac:dyDescent="0.15">
      <c r="B42" s="7"/>
      <c r="C42" s="9" t="s">
        <v>81</v>
      </c>
      <c r="D42" s="24"/>
      <c r="E42" s="24">
        <v>17833.09</v>
      </c>
      <c r="F42" s="24">
        <v>17178.900000000001</v>
      </c>
      <c r="G42" s="24">
        <v>12079.99</v>
      </c>
      <c r="H42" s="24">
        <v>8715.84</v>
      </c>
      <c r="I42" s="24">
        <v>5477.45</v>
      </c>
      <c r="J42" s="24">
        <v>2602.1999999999998</v>
      </c>
      <c r="K42" s="24">
        <v>876.32</v>
      </c>
      <c r="L42" s="24">
        <v>0</v>
      </c>
      <c r="M42" s="10"/>
      <c r="O42" s="25"/>
      <c r="P42" s="25"/>
      <c r="Q42" s="25"/>
      <c r="R42" s="25"/>
      <c r="S42" s="25"/>
      <c r="T42" s="25"/>
      <c r="U42" s="25"/>
      <c r="V42" s="25"/>
      <c r="W42" s="25"/>
    </row>
    <row r="43" spans="2:26" x14ac:dyDescent="0.15">
      <c r="B43" s="7"/>
      <c r="C43" s="9" t="s">
        <v>19</v>
      </c>
      <c r="D43" s="24"/>
      <c r="E43" s="24">
        <v>25772.62</v>
      </c>
      <c r="F43" s="24">
        <v>27469.81</v>
      </c>
      <c r="G43" s="24">
        <v>25358.98</v>
      </c>
      <c r="H43" s="24">
        <v>21732</v>
      </c>
      <c r="I43" s="24">
        <v>15904.7</v>
      </c>
      <c r="J43" s="24">
        <v>9834.84</v>
      </c>
      <c r="K43" s="24">
        <v>3784.05</v>
      </c>
      <c r="L43" s="24">
        <v>0</v>
      </c>
      <c r="M43" s="10"/>
      <c r="O43" s="25"/>
      <c r="P43" s="25"/>
      <c r="Q43" s="25"/>
      <c r="R43" s="25"/>
      <c r="S43" s="25"/>
      <c r="T43" s="25"/>
      <c r="U43" s="25"/>
      <c r="V43" s="25"/>
      <c r="W43" s="25"/>
    </row>
    <row r="44" spans="2:26" x14ac:dyDescent="0.15">
      <c r="B44" s="7"/>
      <c r="C44" s="9" t="s">
        <v>71</v>
      </c>
      <c r="D44" s="24"/>
      <c r="E44" s="24">
        <v>1230.17</v>
      </c>
      <c r="F44" s="24">
        <v>1775.79</v>
      </c>
      <c r="G44" s="24">
        <v>4027.23</v>
      </c>
      <c r="H44" s="24">
        <v>6996.3</v>
      </c>
      <c r="I44" s="24">
        <v>9429.0300000000007</v>
      </c>
      <c r="J44" s="24">
        <v>11383.87</v>
      </c>
      <c r="K44" s="24">
        <v>12902.96</v>
      </c>
      <c r="L44" s="24">
        <v>13716.55</v>
      </c>
      <c r="M44" s="10"/>
      <c r="O44" s="25"/>
      <c r="P44" s="25"/>
      <c r="Q44" s="25"/>
      <c r="R44" s="25"/>
      <c r="S44" s="25"/>
      <c r="T44" s="25"/>
      <c r="U44" s="25"/>
      <c r="V44" s="25"/>
      <c r="W44" s="25"/>
    </row>
    <row r="45" spans="2:26" x14ac:dyDescent="0.15">
      <c r="B45" s="7"/>
      <c r="C45" s="41" t="s">
        <v>92</v>
      </c>
      <c r="D45" s="24"/>
      <c r="E45" s="24">
        <v>32759.67</v>
      </c>
      <c r="F45" s="24">
        <v>32542.34</v>
      </c>
      <c r="G45" s="24">
        <v>31275.37</v>
      </c>
      <c r="H45" s="24">
        <v>28020.16</v>
      </c>
      <c r="I45" s="24">
        <v>25464.400000000001</v>
      </c>
      <c r="J45" s="24">
        <v>22336.75</v>
      </c>
      <c r="K45" s="24">
        <v>18031.66</v>
      </c>
      <c r="L45" s="24">
        <v>15563.45</v>
      </c>
      <c r="M45" s="10"/>
      <c r="O45" s="25"/>
      <c r="P45" s="25"/>
      <c r="Q45" s="25"/>
      <c r="R45" s="25"/>
      <c r="S45" s="25"/>
      <c r="T45" s="25"/>
      <c r="U45" s="25"/>
      <c r="V45" s="25"/>
      <c r="W45" s="25"/>
    </row>
    <row r="46" spans="2:26" x14ac:dyDescent="0.15">
      <c r="B46" s="7"/>
      <c r="C46" s="9" t="s">
        <v>22</v>
      </c>
      <c r="D46" s="24"/>
      <c r="E46" s="24">
        <v>347.75</v>
      </c>
      <c r="F46" s="24">
        <v>532.35</v>
      </c>
      <c r="G46" s="24">
        <v>1650.12</v>
      </c>
      <c r="H46" s="24">
        <v>2881.98</v>
      </c>
      <c r="I46" s="24">
        <v>4314.99</v>
      </c>
      <c r="J46" s="24">
        <v>5846.01</v>
      </c>
      <c r="K46" s="24">
        <v>7831.53</v>
      </c>
      <c r="L46" s="24">
        <v>9790.07</v>
      </c>
      <c r="M46" s="10"/>
      <c r="O46" s="25"/>
      <c r="P46" s="25"/>
      <c r="Q46" s="25"/>
      <c r="R46" s="25"/>
      <c r="S46" s="25"/>
      <c r="T46" s="25"/>
      <c r="U46" s="25"/>
      <c r="V46" s="25"/>
      <c r="W46" s="25"/>
    </row>
    <row r="47" spans="2:26" x14ac:dyDescent="0.15">
      <c r="B47" s="7"/>
      <c r="C47" s="9" t="s">
        <v>86</v>
      </c>
      <c r="D47" s="24"/>
      <c r="E47" s="24">
        <v>0</v>
      </c>
      <c r="F47" s="24">
        <v>0</v>
      </c>
      <c r="G47" s="24">
        <v>89.16</v>
      </c>
      <c r="H47" s="24">
        <v>189.69</v>
      </c>
      <c r="I47" s="24">
        <v>666.7</v>
      </c>
      <c r="J47" s="24">
        <v>1604.1</v>
      </c>
      <c r="K47" s="24">
        <v>2395.89</v>
      </c>
      <c r="L47" s="24">
        <v>2000.17</v>
      </c>
      <c r="M47" s="10"/>
      <c r="O47" s="25"/>
      <c r="P47" s="25"/>
      <c r="Q47" s="25"/>
      <c r="R47" s="25"/>
      <c r="S47" s="25"/>
      <c r="T47" s="25"/>
      <c r="U47" s="25"/>
      <c r="V47" s="25"/>
      <c r="W47" s="25"/>
    </row>
    <row r="48" spans="2:26" x14ac:dyDescent="0.15">
      <c r="B48" s="7"/>
      <c r="C48" s="11" t="s">
        <v>95</v>
      </c>
      <c r="D48" s="47"/>
      <c r="E48" s="47">
        <v>0.33500000000000002</v>
      </c>
      <c r="F48" s="47">
        <v>0.35099999999999998</v>
      </c>
      <c r="G48" s="47">
        <v>0.44700000000000001</v>
      </c>
      <c r="H48" s="47">
        <v>0.56599999999999995</v>
      </c>
      <c r="I48" s="47">
        <v>0.70199999999999996</v>
      </c>
      <c r="J48" s="47">
        <v>0.82299999999999995</v>
      </c>
      <c r="K48" s="47">
        <v>0.92400000000000004</v>
      </c>
      <c r="L48" s="47">
        <v>1</v>
      </c>
      <c r="M48" s="70"/>
      <c r="O48" s="25"/>
      <c r="P48" s="25"/>
      <c r="Q48" s="25"/>
      <c r="R48" s="25"/>
      <c r="S48" s="25"/>
      <c r="T48" s="25"/>
      <c r="U48" s="25"/>
      <c r="V48" s="25"/>
      <c r="W48" s="25"/>
    </row>
    <row r="49" spans="2:23" x14ac:dyDescent="0.15">
      <c r="B49" s="7"/>
      <c r="C49" s="9"/>
      <c r="D49" s="62"/>
      <c r="E49" s="62"/>
      <c r="F49" s="62"/>
      <c r="G49" s="62"/>
      <c r="H49" s="62"/>
      <c r="I49" s="62"/>
      <c r="J49" s="62"/>
      <c r="K49" s="62"/>
      <c r="L49" s="62"/>
      <c r="M49" s="10"/>
      <c r="O49" s="2"/>
    </row>
    <row r="50" spans="2:23" x14ac:dyDescent="0.15">
      <c r="B50" s="7"/>
      <c r="C50" s="11" t="s">
        <v>96</v>
      </c>
      <c r="D50" s="20"/>
      <c r="E50" s="20">
        <v>62427.43</v>
      </c>
      <c r="F50" s="20">
        <v>72465.179999999993</v>
      </c>
      <c r="G50" s="20">
        <v>99254.74</v>
      </c>
      <c r="H50" s="20">
        <v>137610.41</v>
      </c>
      <c r="I50" s="20">
        <v>183879.37</v>
      </c>
      <c r="J50" s="20">
        <v>222255.88</v>
      </c>
      <c r="K50" s="20">
        <v>253813.51</v>
      </c>
      <c r="L50" s="20">
        <v>277868.99</v>
      </c>
      <c r="M50" s="10"/>
      <c r="O50" s="25"/>
      <c r="P50" s="25"/>
      <c r="Q50" s="25"/>
      <c r="R50" s="25"/>
      <c r="S50" s="25"/>
      <c r="T50" s="25"/>
      <c r="U50" s="25"/>
      <c r="V50" s="25"/>
      <c r="W50" s="25"/>
    </row>
    <row r="51" spans="2:23" x14ac:dyDescent="0.15">
      <c r="B51" s="7"/>
      <c r="C51" s="64" t="s">
        <v>72</v>
      </c>
      <c r="D51" s="47"/>
      <c r="E51" s="47">
        <v>0.183</v>
      </c>
      <c r="F51" s="47">
        <v>0.20100000000000001</v>
      </c>
      <c r="G51" s="47">
        <v>0.28299999999999997</v>
      </c>
      <c r="H51" s="47">
        <v>0.40799999999999997</v>
      </c>
      <c r="I51" s="47">
        <v>0.57799999999999996</v>
      </c>
      <c r="J51" s="47">
        <v>0.73899999999999999</v>
      </c>
      <c r="K51" s="47">
        <v>0.88400000000000001</v>
      </c>
      <c r="L51" s="47">
        <v>1</v>
      </c>
      <c r="M51" s="10"/>
      <c r="O51" s="25"/>
      <c r="P51" s="25"/>
      <c r="Q51" s="25"/>
      <c r="R51" s="25"/>
      <c r="S51" s="25"/>
      <c r="T51" s="25"/>
      <c r="U51" s="25"/>
      <c r="V51" s="25"/>
      <c r="W51" s="25"/>
    </row>
    <row r="52" spans="2:23" x14ac:dyDescent="0.15">
      <c r="B52" s="7"/>
      <c r="C52" s="64"/>
      <c r="D52" s="47"/>
      <c r="E52" s="47"/>
      <c r="F52" s="47"/>
      <c r="G52" s="47"/>
      <c r="H52" s="47"/>
      <c r="I52" s="47"/>
      <c r="J52" s="47"/>
      <c r="K52" s="47"/>
      <c r="L52" s="47"/>
      <c r="M52" s="10"/>
      <c r="O52" s="2"/>
    </row>
    <row r="53" spans="2:23" x14ac:dyDescent="0.15">
      <c r="B53" s="7"/>
      <c r="C53" s="11" t="s">
        <v>97</v>
      </c>
      <c r="D53" s="20"/>
      <c r="E53" s="20">
        <v>35001.949999999997</v>
      </c>
      <c r="F53" s="20">
        <v>34362.839999999997</v>
      </c>
      <c r="G53" s="20">
        <v>34715.24</v>
      </c>
      <c r="H53" s="20">
        <v>34975.24</v>
      </c>
      <c r="I53" s="20">
        <v>34596.050000000003</v>
      </c>
      <c r="J53" s="20">
        <v>34125.29</v>
      </c>
      <c r="K53" s="20">
        <v>33107.82</v>
      </c>
      <c r="L53" s="20">
        <v>32028.18</v>
      </c>
      <c r="M53" s="10"/>
      <c r="O53" s="25"/>
      <c r="P53" s="25"/>
      <c r="Q53" s="25"/>
      <c r="R53" s="25"/>
      <c r="S53" s="25"/>
      <c r="T53" s="25"/>
      <c r="U53" s="25"/>
      <c r="V53" s="25"/>
      <c r="W53" s="25"/>
    </row>
    <row r="54" spans="2:23" x14ac:dyDescent="0.15">
      <c r="B54" s="7"/>
      <c r="C54" s="8" t="s">
        <v>20</v>
      </c>
      <c r="D54" s="66"/>
      <c r="E54" s="66">
        <v>25734.94</v>
      </c>
      <c r="F54" s="66">
        <v>23989.29</v>
      </c>
      <c r="G54" s="66">
        <v>23463.65</v>
      </c>
      <c r="H54" s="66">
        <v>22597.94</v>
      </c>
      <c r="I54" s="66">
        <v>21188.98</v>
      </c>
      <c r="J54" s="66">
        <v>19742.88</v>
      </c>
      <c r="K54" s="66">
        <v>17840.97</v>
      </c>
      <c r="L54" s="66">
        <v>16204.38</v>
      </c>
      <c r="M54" s="10"/>
      <c r="O54" s="25"/>
      <c r="P54" s="25"/>
      <c r="Q54" s="25"/>
      <c r="R54" s="25"/>
      <c r="S54" s="25"/>
      <c r="T54" s="25"/>
      <c r="U54" s="25"/>
      <c r="V54" s="25"/>
      <c r="W54" s="25"/>
    </row>
    <row r="55" spans="2:23" x14ac:dyDescent="0.15">
      <c r="B55" s="7"/>
      <c r="C55" s="8" t="s">
        <v>19</v>
      </c>
      <c r="D55" s="66"/>
      <c r="E55" s="66">
        <v>6741.08</v>
      </c>
      <c r="F55" s="66">
        <v>7272.14</v>
      </c>
      <c r="G55" s="66">
        <v>7464.87</v>
      </c>
      <c r="H55" s="66">
        <v>7913.82</v>
      </c>
      <c r="I55" s="66">
        <v>8236.24</v>
      </c>
      <c r="J55" s="66">
        <v>8595.89</v>
      </c>
      <c r="K55" s="66">
        <v>8970.39</v>
      </c>
      <c r="L55" s="66">
        <v>9290.4699999999993</v>
      </c>
      <c r="M55" s="10"/>
      <c r="O55" s="25"/>
      <c r="P55" s="25"/>
      <c r="Q55" s="25"/>
      <c r="R55" s="25"/>
      <c r="S55" s="25"/>
      <c r="T55" s="25"/>
      <c r="U55" s="25"/>
      <c r="V55" s="25"/>
      <c r="W55" s="25"/>
    </row>
    <row r="56" spans="2:23" x14ac:dyDescent="0.15">
      <c r="B56" s="7"/>
      <c r="C56" s="8" t="s">
        <v>98</v>
      </c>
      <c r="D56" s="66"/>
      <c r="E56" s="66">
        <v>2525.9299999999998</v>
      </c>
      <c r="F56" s="66">
        <v>3101.41</v>
      </c>
      <c r="G56" s="66">
        <v>3786.72</v>
      </c>
      <c r="H56" s="66">
        <v>4463.4799999999996</v>
      </c>
      <c r="I56" s="66">
        <v>5170.84</v>
      </c>
      <c r="J56" s="66">
        <v>5786.52</v>
      </c>
      <c r="K56" s="66">
        <v>6296.46</v>
      </c>
      <c r="L56" s="66">
        <v>6533.32</v>
      </c>
      <c r="M56" s="10"/>
      <c r="O56" s="25"/>
      <c r="P56" s="25"/>
      <c r="Q56" s="25"/>
      <c r="R56" s="25"/>
      <c r="S56" s="25"/>
      <c r="T56" s="25"/>
      <c r="U56" s="25"/>
      <c r="V56" s="25"/>
      <c r="W56" s="25"/>
    </row>
    <row r="57" spans="2:23" ht="14" thickBot="1" x14ac:dyDescent="0.2"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5"/>
    </row>
    <row r="58" spans="2:23" ht="15" x14ac:dyDescent="0.15">
      <c r="C58" s="91" t="s">
        <v>99</v>
      </c>
      <c r="J58" s="1"/>
      <c r="L58" s="1"/>
    </row>
    <row r="59" spans="2:23" s="1" customFormat="1" x14ac:dyDescent="0.15">
      <c r="B59"/>
      <c r="C59"/>
      <c r="D59"/>
      <c r="E59"/>
      <c r="F59" s="8"/>
      <c r="G59" s="8"/>
      <c r="H59" s="8"/>
      <c r="I59" s="8"/>
      <c r="J59" s="8"/>
      <c r="K59" s="8"/>
      <c r="L59" s="8"/>
      <c r="M59" s="8"/>
      <c r="O59"/>
      <c r="P59"/>
      <c r="Q59"/>
      <c r="R59"/>
      <c r="S59"/>
      <c r="T59"/>
      <c r="U59"/>
      <c r="V59"/>
      <c r="W59"/>
    </row>
    <row r="60" spans="2:23" s="1" customFormat="1" x14ac:dyDescent="0.15">
      <c r="B60"/>
      <c r="C60"/>
      <c r="D60"/>
      <c r="E60"/>
      <c r="F60" s="8"/>
      <c r="G60" s="8"/>
      <c r="H60" s="8"/>
      <c r="I60" s="8"/>
      <c r="J60" s="8"/>
      <c r="K60" s="8"/>
      <c r="L60" s="8"/>
      <c r="M60" s="8"/>
      <c r="O60"/>
      <c r="P60"/>
      <c r="Q60"/>
      <c r="R60"/>
      <c r="S60"/>
      <c r="T60"/>
      <c r="U60"/>
      <c r="V60"/>
      <c r="W60"/>
    </row>
    <row r="61" spans="2:23" s="1" customFormat="1" x14ac:dyDescent="0.15">
      <c r="B61"/>
      <c r="C61"/>
      <c r="D61"/>
      <c r="E61"/>
      <c r="F61" s="8"/>
      <c r="G61" s="8"/>
      <c r="H61" s="8"/>
      <c r="I61" s="8"/>
      <c r="J61" s="8"/>
      <c r="K61" s="8"/>
      <c r="L61" s="8"/>
      <c r="M61" s="8"/>
      <c r="O61"/>
      <c r="P61"/>
      <c r="Q61"/>
      <c r="R61"/>
      <c r="S61"/>
      <c r="T61"/>
      <c r="U61"/>
      <c r="V61"/>
      <c r="W61"/>
    </row>
    <row r="62" spans="2:23" s="1" customFormat="1" x14ac:dyDescent="0.15">
      <c r="B62"/>
      <c r="C62"/>
      <c r="D62"/>
      <c r="E62"/>
      <c r="F62" s="8"/>
      <c r="G62" s="8"/>
      <c r="H62" s="8"/>
      <c r="I62" s="8"/>
      <c r="J62" s="8"/>
      <c r="K62" s="8"/>
      <c r="L62" s="8"/>
      <c r="M62" s="8"/>
      <c r="O62"/>
      <c r="P62"/>
      <c r="Q62"/>
      <c r="R62"/>
      <c r="S62"/>
      <c r="T62"/>
      <c r="U62"/>
      <c r="V62"/>
      <c r="W62"/>
    </row>
    <row r="63" spans="2:23" s="1" customFormat="1" x14ac:dyDescent="0.15">
      <c r="B63"/>
      <c r="C63"/>
      <c r="D63"/>
      <c r="E63"/>
      <c r="F63" s="8"/>
      <c r="G63" s="8"/>
      <c r="H63" s="8"/>
      <c r="I63" s="8"/>
      <c r="J63" s="8"/>
      <c r="K63" s="8"/>
      <c r="L63" s="8"/>
      <c r="M63" s="8"/>
      <c r="O63"/>
      <c r="P63"/>
      <c r="Q63"/>
      <c r="R63"/>
      <c r="S63"/>
      <c r="T63"/>
      <c r="U63"/>
      <c r="V63"/>
      <c r="W63"/>
    </row>
    <row r="64" spans="2:23" s="1" customFormat="1" x14ac:dyDescent="0.15">
      <c r="B64"/>
      <c r="C64"/>
      <c r="D64"/>
      <c r="E64"/>
      <c r="F64" s="8"/>
      <c r="G64" s="8"/>
      <c r="H64" s="8"/>
      <c r="I64" s="8"/>
      <c r="J64" s="8"/>
      <c r="K64" s="8"/>
      <c r="L64" s="8"/>
      <c r="M64" s="8"/>
      <c r="O64"/>
      <c r="P64"/>
      <c r="Q64"/>
      <c r="R64"/>
      <c r="S64"/>
      <c r="T64"/>
      <c r="U64"/>
      <c r="V64"/>
      <c r="W64"/>
    </row>
    <row r="65" spans="2:23" s="1" customFormat="1" x14ac:dyDescent="0.15">
      <c r="B65"/>
      <c r="C65"/>
      <c r="D65"/>
      <c r="E65"/>
      <c r="F65" s="8"/>
      <c r="G65" s="8"/>
      <c r="H65" s="8"/>
      <c r="I65" s="8"/>
      <c r="J65" s="8"/>
      <c r="K65" s="8"/>
      <c r="L65" s="8"/>
      <c r="M65" s="8"/>
      <c r="O65"/>
      <c r="P65"/>
      <c r="Q65"/>
      <c r="R65"/>
      <c r="S65"/>
      <c r="T65"/>
      <c r="U65"/>
      <c r="V65"/>
      <c r="W65"/>
    </row>
    <row r="66" spans="2:23" s="1" customFormat="1" x14ac:dyDescent="0.15">
      <c r="B66"/>
      <c r="C66"/>
      <c r="D66"/>
      <c r="E66"/>
      <c r="F66" s="8"/>
      <c r="G66" s="8"/>
      <c r="H66" s="8"/>
      <c r="I66" s="8"/>
      <c r="J66" s="8"/>
      <c r="K66" s="8"/>
      <c r="L66" s="8"/>
      <c r="M66" s="8"/>
      <c r="O66"/>
      <c r="P66"/>
      <c r="Q66"/>
      <c r="R66"/>
      <c r="S66"/>
      <c r="T66"/>
      <c r="U66"/>
      <c r="V66"/>
      <c r="W66"/>
    </row>
    <row r="67" spans="2:23" s="1" customFormat="1" x14ac:dyDescent="0.15">
      <c r="B67"/>
      <c r="C67"/>
      <c r="D67"/>
      <c r="E67"/>
      <c r="F67" s="8"/>
      <c r="G67" s="8"/>
      <c r="H67" s="8"/>
      <c r="I67" s="8"/>
      <c r="J67" s="8"/>
      <c r="K67" s="8"/>
      <c r="L67" s="8"/>
      <c r="M67" s="8"/>
      <c r="O67"/>
      <c r="P67"/>
      <c r="Q67"/>
      <c r="R67"/>
      <c r="S67"/>
      <c r="T67"/>
      <c r="U67"/>
      <c r="V67"/>
      <c r="W67"/>
    </row>
  </sheetData>
  <conditionalFormatting sqref="D13:L21 D23:L35 D37:L49 D52:L52 D54:L56">
    <cfRule type="cellIs" dxfId="24" priority="7" stopIfTrue="1" operator="lessThan">
      <formula>0</formula>
    </cfRule>
  </conditionalFormatting>
  <conditionalFormatting sqref="D10:L12">
    <cfRule type="cellIs" dxfId="23" priority="6" stopIfTrue="1" operator="lessThan">
      <formula>0</formula>
    </cfRule>
  </conditionalFormatting>
  <conditionalFormatting sqref="D22:L22">
    <cfRule type="cellIs" dxfId="22" priority="5" stopIfTrue="1" operator="lessThan">
      <formula>0</formula>
    </cfRule>
  </conditionalFormatting>
  <conditionalFormatting sqref="D36:L36">
    <cfRule type="cellIs" dxfId="21" priority="4" stopIfTrue="1" operator="lessThan">
      <formula>0</formula>
    </cfRule>
  </conditionalFormatting>
  <conditionalFormatting sqref="D50:L50">
    <cfRule type="cellIs" dxfId="20" priority="3" stopIfTrue="1" operator="lessThan">
      <formula>0</formula>
    </cfRule>
  </conditionalFormatting>
  <conditionalFormatting sqref="D53:L53">
    <cfRule type="cellIs" dxfId="19" priority="2" stopIfTrue="1" operator="lessThan">
      <formula>0</formula>
    </cfRule>
  </conditionalFormatting>
  <conditionalFormatting sqref="D51:L51">
    <cfRule type="cellIs" dxfId="18" priority="1" stopIfTrue="1" operator="lessThan">
      <formula>0</formula>
    </cfRule>
  </conditionalFormatting>
  <pageMargins left="0.62" right="0.61" top="0.984251969" bottom="0.87" header="0.4921259845" footer="0.4921259845"/>
  <pageSetup paperSize="9" scale="5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B1:W51"/>
  <sheetViews>
    <sheetView showGridLines="0" zoomScale="80" zoomScaleNormal="80" zoomScaleSheetLayoutView="85" workbookViewId="0">
      <selection activeCell="D40" sqref="D40"/>
    </sheetView>
  </sheetViews>
  <sheetFormatPr baseColWidth="10" defaultRowHeight="13" x14ac:dyDescent="0.15"/>
  <cols>
    <col min="2" max="2" width="3.6640625" customWidth="1"/>
    <col min="3" max="3" width="22" customWidth="1"/>
    <col min="4" max="4" width="10.33203125" customWidth="1"/>
    <col min="5" max="12" width="9.33203125" customWidth="1"/>
    <col min="13" max="13" width="4.1640625" customWidth="1"/>
    <col min="15" max="15" width="14.5" bestFit="1" customWidth="1"/>
    <col min="16" max="16" width="6.83203125" customWidth="1"/>
    <col min="17" max="17" width="10" bestFit="1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23" x14ac:dyDescent="0.15">
      <c r="B4" s="7"/>
      <c r="C4" s="8"/>
      <c r="D4" s="11" t="s">
        <v>100</v>
      </c>
      <c r="E4" s="11"/>
      <c r="H4" s="8"/>
      <c r="I4" s="8"/>
      <c r="J4" s="8"/>
      <c r="K4" s="8"/>
      <c r="L4" s="8"/>
      <c r="M4" s="10"/>
    </row>
    <row r="5" spans="2:23" x14ac:dyDescent="0.15">
      <c r="B5" s="7"/>
      <c r="C5" s="8"/>
      <c r="D5" s="11" t="s">
        <v>1</v>
      </c>
      <c r="E5" s="11" t="s">
        <v>141</v>
      </c>
      <c r="H5" s="8"/>
      <c r="I5" s="8"/>
      <c r="J5" s="8"/>
      <c r="K5" s="8"/>
      <c r="L5" s="8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</row>
    <row r="10" spans="2:23" x14ac:dyDescent="0.15">
      <c r="B10" s="7"/>
      <c r="C10" s="11" t="s">
        <v>101</v>
      </c>
      <c r="D10" s="20"/>
      <c r="E10" s="20">
        <v>85168.91</v>
      </c>
      <c r="F10" s="20">
        <v>88597.23</v>
      </c>
      <c r="G10" s="20">
        <v>79975.44</v>
      </c>
      <c r="H10" s="63">
        <v>68660.37</v>
      </c>
      <c r="I10" s="20">
        <v>56818.09</v>
      </c>
      <c r="J10" s="20">
        <v>48649.56</v>
      </c>
      <c r="K10" s="20">
        <v>43775.54</v>
      </c>
      <c r="L10" s="20">
        <v>40088.89</v>
      </c>
      <c r="M10" s="10"/>
      <c r="N10" s="103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94" t="s">
        <v>102</v>
      </c>
      <c r="D11" s="22"/>
      <c r="E11" s="22">
        <v>79823.960000000006</v>
      </c>
      <c r="F11" s="22">
        <v>82246.89</v>
      </c>
      <c r="G11" s="22">
        <v>71063.210000000006</v>
      </c>
      <c r="H11" s="22">
        <v>53087.23</v>
      </c>
      <c r="I11" s="22">
        <v>30493.16</v>
      </c>
      <c r="J11" s="22">
        <v>14788.97</v>
      </c>
      <c r="K11" s="22">
        <v>5381.23</v>
      </c>
      <c r="L11" s="22">
        <v>0</v>
      </c>
      <c r="M11" s="10"/>
      <c r="N11" s="103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94" t="s">
        <v>103</v>
      </c>
      <c r="D12" s="24"/>
      <c r="E12" s="24">
        <v>3163.27</v>
      </c>
      <c r="F12" s="24">
        <v>3683.37</v>
      </c>
      <c r="G12" s="24">
        <v>4325.04</v>
      </c>
      <c r="H12" s="24">
        <v>4957.8100000000004</v>
      </c>
      <c r="I12" s="24">
        <v>7132.85</v>
      </c>
      <c r="J12" s="24">
        <v>7538.87</v>
      </c>
      <c r="K12" s="24">
        <v>8080.06</v>
      </c>
      <c r="L12" s="24">
        <v>8546.9500000000007</v>
      </c>
      <c r="M12" s="10"/>
      <c r="N12" s="103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94" t="s">
        <v>104</v>
      </c>
      <c r="D13" s="24"/>
      <c r="E13" s="24">
        <v>0</v>
      </c>
      <c r="F13" s="24">
        <v>1.97</v>
      </c>
      <c r="G13" s="24">
        <v>3.95</v>
      </c>
      <c r="H13" s="24">
        <v>77.099999999999994</v>
      </c>
      <c r="I13" s="24">
        <v>403.4</v>
      </c>
      <c r="J13" s="24">
        <v>1896.89</v>
      </c>
      <c r="K13" s="24">
        <v>3229.04</v>
      </c>
      <c r="L13" s="24">
        <v>4116.62</v>
      </c>
      <c r="M13" s="10"/>
      <c r="N13" s="103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94" t="s">
        <v>105</v>
      </c>
      <c r="D14" s="24"/>
      <c r="E14" s="24">
        <v>1736.8</v>
      </c>
      <c r="F14" s="24">
        <v>2033.9</v>
      </c>
      <c r="G14" s="24">
        <v>1595.37</v>
      </c>
      <c r="H14" s="24">
        <v>876.46</v>
      </c>
      <c r="I14" s="24">
        <v>408.22</v>
      </c>
      <c r="J14" s="24">
        <v>173.42</v>
      </c>
      <c r="K14" s="24">
        <v>56.12</v>
      </c>
      <c r="L14" s="24">
        <v>0</v>
      </c>
      <c r="M14" s="10"/>
      <c r="N14" s="103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94" t="s">
        <v>106</v>
      </c>
      <c r="D15" s="24"/>
      <c r="E15" s="24">
        <v>0</v>
      </c>
      <c r="F15" s="24">
        <v>7.61</v>
      </c>
      <c r="G15" s="24">
        <v>493.47</v>
      </c>
      <c r="H15" s="24">
        <v>1737.06</v>
      </c>
      <c r="I15" s="24">
        <v>3988.6</v>
      </c>
      <c r="J15" s="24">
        <v>6111.94</v>
      </c>
      <c r="K15" s="24">
        <v>7549.47</v>
      </c>
      <c r="L15" s="24">
        <v>8132.18</v>
      </c>
      <c r="M15" s="10"/>
      <c r="N15" s="103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94" t="s">
        <v>107</v>
      </c>
      <c r="D16" s="24"/>
      <c r="E16" s="24">
        <v>444.89</v>
      </c>
      <c r="F16" s="24">
        <v>623.5</v>
      </c>
      <c r="G16" s="24">
        <v>2494.41</v>
      </c>
      <c r="H16" s="24">
        <v>7924.71</v>
      </c>
      <c r="I16" s="24">
        <v>14391.85</v>
      </c>
      <c r="J16" s="24">
        <v>18139.47</v>
      </c>
      <c r="K16" s="24">
        <v>19479.63</v>
      </c>
      <c r="L16" s="24">
        <v>19293.13</v>
      </c>
      <c r="M16" s="10"/>
      <c r="N16" s="103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8"/>
      <c r="D17" s="24"/>
      <c r="E17" s="24"/>
      <c r="F17" s="24"/>
      <c r="G17" s="24"/>
      <c r="H17" s="24"/>
      <c r="I17" s="24"/>
      <c r="J17" s="24"/>
      <c r="K17" s="24"/>
      <c r="L17" s="24"/>
      <c r="M17" s="10"/>
      <c r="N17" s="103"/>
      <c r="O17" s="2"/>
    </row>
    <row r="18" spans="2:23" x14ac:dyDescent="0.15">
      <c r="B18" s="7"/>
      <c r="C18" s="11" t="s">
        <v>108</v>
      </c>
      <c r="D18" s="20"/>
      <c r="E18" s="20">
        <v>2705.08</v>
      </c>
      <c r="F18" s="20">
        <v>2630.59</v>
      </c>
      <c r="G18" s="20">
        <v>2875.01</v>
      </c>
      <c r="H18" s="20">
        <v>3149.08</v>
      </c>
      <c r="I18" s="20">
        <v>3393.05</v>
      </c>
      <c r="J18" s="20">
        <v>3520.17</v>
      </c>
      <c r="K18" s="20">
        <v>3650.44</v>
      </c>
      <c r="L18" s="20">
        <v>3959.66</v>
      </c>
      <c r="M18" s="10"/>
      <c r="N18" s="103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94" t="s">
        <v>102</v>
      </c>
      <c r="D19" s="24"/>
      <c r="E19" s="24">
        <v>1734.94</v>
      </c>
      <c r="F19" s="24">
        <v>1507.37</v>
      </c>
      <c r="G19" s="24">
        <v>1474.88</v>
      </c>
      <c r="H19" s="24">
        <v>1375.94</v>
      </c>
      <c r="I19" s="24">
        <v>1087.02</v>
      </c>
      <c r="J19" s="24">
        <v>600.16</v>
      </c>
      <c r="K19" s="24">
        <v>211.23</v>
      </c>
      <c r="L19" s="24">
        <v>0</v>
      </c>
      <c r="M19" s="10"/>
      <c r="N19" s="103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94" t="s">
        <v>103</v>
      </c>
      <c r="D20" s="24"/>
      <c r="E20" s="24">
        <v>0</v>
      </c>
      <c r="F20" s="24">
        <v>48.81</v>
      </c>
      <c r="G20" s="24">
        <v>69.849999999999994</v>
      </c>
      <c r="H20" s="24">
        <v>106.02</v>
      </c>
      <c r="I20" s="24">
        <v>187.01</v>
      </c>
      <c r="J20" s="24">
        <v>198.67</v>
      </c>
      <c r="K20" s="24">
        <v>101.4</v>
      </c>
      <c r="L20" s="24">
        <v>0</v>
      </c>
      <c r="M20" s="10"/>
      <c r="N20" s="103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94" t="s">
        <v>104</v>
      </c>
      <c r="D21" s="24"/>
      <c r="E21" s="24">
        <v>0</v>
      </c>
      <c r="F21" s="24">
        <v>0.03</v>
      </c>
      <c r="G21" s="24">
        <v>0.06</v>
      </c>
      <c r="H21" s="24">
        <v>1.65</v>
      </c>
      <c r="I21" s="24">
        <v>10.58</v>
      </c>
      <c r="J21" s="24">
        <v>49.99</v>
      </c>
      <c r="K21" s="24">
        <v>40.520000000000003</v>
      </c>
      <c r="L21" s="24">
        <v>0</v>
      </c>
      <c r="M21" s="10"/>
      <c r="N21" s="103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7"/>
      <c r="C22" s="94" t="s">
        <v>107</v>
      </c>
      <c r="D22" s="24"/>
      <c r="E22" s="24">
        <v>970.14</v>
      </c>
      <c r="F22" s="24">
        <v>1074.3900000000001</v>
      </c>
      <c r="G22" s="24">
        <v>1330.23</v>
      </c>
      <c r="H22" s="24">
        <v>1665.47</v>
      </c>
      <c r="I22" s="24">
        <v>2108.4499999999998</v>
      </c>
      <c r="J22" s="24">
        <v>2671.35</v>
      </c>
      <c r="K22" s="24">
        <v>3297.28</v>
      </c>
      <c r="L22" s="24">
        <v>3959.66</v>
      </c>
      <c r="M22" s="10"/>
      <c r="N22" s="103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8"/>
      <c r="D23" s="24"/>
      <c r="E23" s="24"/>
      <c r="F23" s="24"/>
      <c r="G23" s="24"/>
      <c r="H23" s="24"/>
      <c r="I23" s="24"/>
      <c r="J23" s="24"/>
      <c r="K23" s="24"/>
      <c r="L23" s="24"/>
      <c r="M23" s="10"/>
      <c r="N23" s="103"/>
      <c r="O23" s="2"/>
    </row>
    <row r="24" spans="2:23" x14ac:dyDescent="0.15">
      <c r="B24" s="7"/>
      <c r="C24" s="11" t="s">
        <v>109</v>
      </c>
      <c r="D24" s="20"/>
      <c r="E24" s="20">
        <v>2130.4899999999998</v>
      </c>
      <c r="F24" s="20">
        <v>2216.54</v>
      </c>
      <c r="G24" s="20">
        <v>2303.06</v>
      </c>
      <c r="H24" s="20">
        <v>2388.39</v>
      </c>
      <c r="I24" s="20">
        <v>2461.59</v>
      </c>
      <c r="J24" s="20">
        <v>2511.96</v>
      </c>
      <c r="K24" s="20">
        <v>2577.5300000000002</v>
      </c>
      <c r="L24" s="20">
        <v>2600.98</v>
      </c>
      <c r="M24" s="10"/>
      <c r="N24" s="103"/>
      <c r="O24" s="25"/>
      <c r="P24" s="25"/>
      <c r="Q24" s="25"/>
      <c r="R24" s="25"/>
      <c r="S24" s="25"/>
      <c r="T24" s="25"/>
      <c r="U24" s="25"/>
      <c r="V24" s="25"/>
      <c r="W24" s="25"/>
    </row>
    <row r="25" spans="2:23" x14ac:dyDescent="0.15">
      <c r="B25" s="7"/>
      <c r="C25" s="94" t="s">
        <v>102</v>
      </c>
      <c r="D25" s="24"/>
      <c r="E25" s="24">
        <v>2130.4899999999998</v>
      </c>
      <c r="F25" s="24">
        <v>2206.62</v>
      </c>
      <c r="G25" s="24">
        <v>2253</v>
      </c>
      <c r="H25" s="24">
        <v>2199.04</v>
      </c>
      <c r="I25" s="24">
        <v>1967.26</v>
      </c>
      <c r="J25" s="24">
        <v>1416.98</v>
      </c>
      <c r="K25" s="24">
        <v>666.19</v>
      </c>
      <c r="L25" s="24">
        <v>0</v>
      </c>
      <c r="M25" s="10"/>
      <c r="N25" s="103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94" t="s">
        <v>103</v>
      </c>
      <c r="D26" s="24"/>
      <c r="E26" s="24">
        <v>0</v>
      </c>
      <c r="F26" s="24">
        <v>9.91</v>
      </c>
      <c r="G26" s="24">
        <v>50.01</v>
      </c>
      <c r="H26" s="24">
        <v>186.45</v>
      </c>
      <c r="I26" s="24">
        <v>467.87</v>
      </c>
      <c r="J26" s="24">
        <v>874.85</v>
      </c>
      <c r="K26" s="24">
        <v>1365.61</v>
      </c>
      <c r="L26" s="24">
        <v>1755.47</v>
      </c>
      <c r="M26" s="10"/>
      <c r="N26" s="103"/>
      <c r="O26" s="25"/>
      <c r="P26" s="25"/>
      <c r="Q26" s="25"/>
      <c r="R26" s="25"/>
      <c r="S26" s="25"/>
      <c r="T26" s="25"/>
      <c r="U26" s="25"/>
      <c r="V26" s="25"/>
      <c r="W26" s="25"/>
    </row>
    <row r="27" spans="2:23" x14ac:dyDescent="0.15">
      <c r="B27" s="7"/>
      <c r="C27" s="94" t="s">
        <v>104</v>
      </c>
      <c r="D27" s="24"/>
      <c r="E27" s="24">
        <v>0</v>
      </c>
      <c r="F27" s="24">
        <v>0.01</v>
      </c>
      <c r="G27" s="24">
        <v>0.05</v>
      </c>
      <c r="H27" s="24">
        <v>2.9</v>
      </c>
      <c r="I27" s="24">
        <v>26.46</v>
      </c>
      <c r="J27" s="24">
        <v>220.13</v>
      </c>
      <c r="K27" s="24">
        <v>545.74</v>
      </c>
      <c r="L27" s="24">
        <v>845.52</v>
      </c>
      <c r="M27" s="10"/>
      <c r="N27" s="103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11"/>
      <c r="D28" s="20"/>
      <c r="E28" s="20"/>
      <c r="F28" s="20"/>
      <c r="G28" s="20"/>
      <c r="H28" s="20"/>
      <c r="I28" s="20"/>
      <c r="J28" s="20"/>
      <c r="K28" s="20"/>
      <c r="L28" s="20"/>
      <c r="M28" s="10"/>
      <c r="N28" s="103"/>
      <c r="O28" s="2"/>
    </row>
    <row r="29" spans="2:23" x14ac:dyDescent="0.15">
      <c r="B29" s="7"/>
      <c r="C29" s="11" t="s">
        <v>110</v>
      </c>
      <c r="D29" s="20"/>
      <c r="E29" s="20">
        <v>4719.09</v>
      </c>
      <c r="F29" s="20">
        <v>5146.2700000000004</v>
      </c>
      <c r="G29" s="20">
        <v>4732.26</v>
      </c>
      <c r="H29" s="20">
        <v>4238.66</v>
      </c>
      <c r="I29" s="20">
        <v>3730.73</v>
      </c>
      <c r="J29" s="20">
        <v>3291.06</v>
      </c>
      <c r="K29" s="20">
        <v>2937.25</v>
      </c>
      <c r="L29" s="20">
        <v>2637.89</v>
      </c>
      <c r="M29" s="10"/>
      <c r="N29" s="103"/>
      <c r="O29" s="25"/>
      <c r="P29" s="25"/>
      <c r="Q29" s="25"/>
      <c r="R29" s="25"/>
      <c r="S29" s="25"/>
      <c r="T29" s="25"/>
      <c r="U29" s="25"/>
      <c r="V29" s="25"/>
      <c r="W29" s="25"/>
    </row>
    <row r="30" spans="2:23" x14ac:dyDescent="0.15">
      <c r="B30" s="7"/>
      <c r="C30" s="94" t="s">
        <v>102</v>
      </c>
      <c r="D30" s="24"/>
      <c r="E30" s="24">
        <v>4719.09</v>
      </c>
      <c r="F30" s="24">
        <v>5146.2700000000004</v>
      </c>
      <c r="G30" s="24">
        <v>4684.9799999999996</v>
      </c>
      <c r="H30" s="24">
        <v>3942.95</v>
      </c>
      <c r="I30" s="24">
        <v>2807.2</v>
      </c>
      <c r="J30" s="24">
        <v>1837.9</v>
      </c>
      <c r="K30" s="24">
        <v>789.54</v>
      </c>
      <c r="L30" s="24">
        <v>0</v>
      </c>
      <c r="M30" s="10"/>
      <c r="N30" s="103"/>
      <c r="O30" s="25"/>
      <c r="P30" s="25"/>
      <c r="Q30" s="25"/>
      <c r="R30" s="25"/>
      <c r="S30" s="25"/>
      <c r="T30" s="25"/>
      <c r="U30" s="25"/>
      <c r="V30" s="25"/>
      <c r="W30" s="25"/>
    </row>
    <row r="31" spans="2:23" x14ac:dyDescent="0.15">
      <c r="B31" s="7"/>
      <c r="C31" s="94" t="s">
        <v>103</v>
      </c>
      <c r="D31" s="24"/>
      <c r="E31" s="24">
        <v>0</v>
      </c>
      <c r="F31" s="24">
        <v>0</v>
      </c>
      <c r="G31" s="24">
        <v>47.24</v>
      </c>
      <c r="H31" s="24">
        <v>291.18</v>
      </c>
      <c r="I31" s="24">
        <v>874.09</v>
      </c>
      <c r="J31" s="24">
        <v>1161.03</v>
      </c>
      <c r="K31" s="24">
        <v>1534.48</v>
      </c>
      <c r="L31" s="24">
        <v>1780.38</v>
      </c>
      <c r="M31" s="10"/>
      <c r="N31" s="103"/>
      <c r="O31" s="25"/>
      <c r="P31" s="25"/>
      <c r="Q31" s="25"/>
      <c r="R31" s="25"/>
      <c r="S31" s="25"/>
      <c r="T31" s="25"/>
      <c r="U31" s="25"/>
      <c r="V31" s="25"/>
      <c r="W31" s="25"/>
    </row>
    <row r="32" spans="2:23" x14ac:dyDescent="0.15">
      <c r="B32" s="7"/>
      <c r="C32" s="94" t="s">
        <v>104</v>
      </c>
      <c r="D32" s="24"/>
      <c r="E32" s="24">
        <v>0</v>
      </c>
      <c r="F32" s="24">
        <v>0</v>
      </c>
      <c r="G32" s="24">
        <v>0.04</v>
      </c>
      <c r="H32" s="24">
        <v>4.53</v>
      </c>
      <c r="I32" s="24">
        <v>49.44</v>
      </c>
      <c r="J32" s="24">
        <v>292.13</v>
      </c>
      <c r="K32" s="24">
        <v>613.23</v>
      </c>
      <c r="L32" s="24">
        <v>857.51</v>
      </c>
      <c r="M32" s="10"/>
      <c r="N32" s="103"/>
      <c r="O32" s="25"/>
      <c r="P32" s="25"/>
      <c r="Q32" s="25"/>
      <c r="R32" s="25"/>
      <c r="S32" s="25"/>
      <c r="T32" s="25"/>
      <c r="U32" s="25"/>
      <c r="V32" s="25"/>
      <c r="W32" s="25"/>
    </row>
    <row r="33" spans="2:23" x14ac:dyDescent="0.15">
      <c r="B33" s="7"/>
      <c r="C33" s="9"/>
      <c r="D33" s="24"/>
      <c r="E33" s="24"/>
      <c r="F33" s="24"/>
      <c r="G33" s="24"/>
      <c r="H33" s="24"/>
      <c r="I33" s="24"/>
      <c r="J33" s="24"/>
      <c r="K33" s="24"/>
      <c r="L33" s="24"/>
      <c r="M33" s="10"/>
      <c r="N33" s="103"/>
      <c r="O33" s="2"/>
    </row>
    <row r="34" spans="2:23" x14ac:dyDescent="0.15">
      <c r="B34" s="7"/>
      <c r="C34" s="11" t="s">
        <v>111</v>
      </c>
      <c r="D34" s="20"/>
      <c r="E34" s="20">
        <v>97184.65</v>
      </c>
      <c r="F34" s="20">
        <v>100869.63</v>
      </c>
      <c r="G34" s="20">
        <v>91860.68</v>
      </c>
      <c r="H34" s="20">
        <v>80106.39</v>
      </c>
      <c r="I34" s="20">
        <v>67768.33</v>
      </c>
      <c r="J34" s="20">
        <v>59032.59</v>
      </c>
      <c r="K34" s="20">
        <v>53695.59</v>
      </c>
      <c r="L34" s="20">
        <v>49762.42</v>
      </c>
      <c r="M34" s="10"/>
      <c r="N34" s="103"/>
      <c r="O34" s="25"/>
      <c r="P34" s="25"/>
      <c r="Q34" s="25"/>
      <c r="R34" s="25"/>
      <c r="S34" s="25"/>
      <c r="T34" s="25"/>
      <c r="U34" s="25"/>
      <c r="V34" s="25"/>
      <c r="W34" s="25"/>
    </row>
    <row r="35" spans="2:23" x14ac:dyDescent="0.15">
      <c r="B35" s="7"/>
      <c r="C35" s="94" t="s">
        <v>102</v>
      </c>
      <c r="D35" s="24"/>
      <c r="E35" s="24">
        <v>88408.48</v>
      </c>
      <c r="F35" s="24">
        <v>91107.14</v>
      </c>
      <c r="G35" s="24">
        <v>79476.070000000007</v>
      </c>
      <c r="H35" s="22">
        <v>60605.16</v>
      </c>
      <c r="I35" s="24">
        <v>36354.639999999999</v>
      </c>
      <c r="J35" s="24">
        <v>18644.009999999998</v>
      </c>
      <c r="K35" s="24">
        <v>7048.19</v>
      </c>
      <c r="L35" s="24">
        <v>0</v>
      </c>
      <c r="M35" s="10"/>
      <c r="N35" s="103"/>
      <c r="O35" s="25"/>
      <c r="P35" s="25"/>
      <c r="Q35" s="25"/>
      <c r="R35" s="25"/>
      <c r="S35" s="25"/>
      <c r="T35" s="25"/>
      <c r="U35" s="25"/>
      <c r="V35" s="25"/>
      <c r="W35" s="25"/>
    </row>
    <row r="36" spans="2:23" x14ac:dyDescent="0.15">
      <c r="B36" s="7"/>
      <c r="C36" s="94" t="s">
        <v>112</v>
      </c>
      <c r="D36" s="24"/>
      <c r="E36" s="24">
        <v>3163.27</v>
      </c>
      <c r="F36" s="24">
        <v>3742.08</v>
      </c>
      <c r="G36" s="24">
        <v>4492.13</v>
      </c>
      <c r="H36" s="22">
        <v>5541.47</v>
      </c>
      <c r="I36" s="24">
        <v>8661.82</v>
      </c>
      <c r="J36" s="24">
        <v>9773.42</v>
      </c>
      <c r="K36" s="24">
        <v>11081.54</v>
      </c>
      <c r="L36" s="24">
        <v>12082.8</v>
      </c>
      <c r="M36" s="10"/>
      <c r="N36" s="103"/>
      <c r="O36" s="25"/>
      <c r="P36" s="25"/>
      <c r="Q36" s="25"/>
      <c r="R36" s="25"/>
      <c r="S36" s="25"/>
      <c r="T36" s="25"/>
      <c r="U36" s="25"/>
      <c r="V36" s="25"/>
      <c r="W36" s="25"/>
    </row>
    <row r="37" spans="2:23" x14ac:dyDescent="0.15">
      <c r="B37" s="7"/>
      <c r="C37" s="94" t="s">
        <v>104</v>
      </c>
      <c r="D37" s="24"/>
      <c r="E37" s="24">
        <v>0</v>
      </c>
      <c r="F37" s="24">
        <v>2</v>
      </c>
      <c r="G37" s="24">
        <v>4.0999999999999996</v>
      </c>
      <c r="H37" s="24">
        <v>86.18</v>
      </c>
      <c r="I37" s="24">
        <v>489.88</v>
      </c>
      <c r="J37" s="24">
        <v>2459.14</v>
      </c>
      <c r="K37" s="24">
        <v>4428.5200000000004</v>
      </c>
      <c r="L37" s="24">
        <v>5819.66</v>
      </c>
      <c r="M37" s="10"/>
      <c r="N37" s="103"/>
      <c r="O37" s="25"/>
      <c r="P37" s="25"/>
      <c r="Q37" s="25"/>
      <c r="R37" s="25"/>
      <c r="S37" s="25"/>
      <c r="T37" s="25"/>
      <c r="U37" s="25"/>
      <c r="V37" s="25"/>
      <c r="W37" s="25"/>
    </row>
    <row r="38" spans="2:23" x14ac:dyDescent="0.15">
      <c r="B38" s="7"/>
      <c r="C38" s="94" t="s">
        <v>105</v>
      </c>
      <c r="D38" s="24"/>
      <c r="E38" s="24">
        <v>4109.7700000000004</v>
      </c>
      <c r="F38" s="24">
        <v>4216.87</v>
      </c>
      <c r="G38" s="24">
        <v>3459.87</v>
      </c>
      <c r="H38" s="24">
        <v>2421.2600000000002</v>
      </c>
      <c r="I38" s="24">
        <v>1549.73</v>
      </c>
      <c r="J38" s="24">
        <v>850.32</v>
      </c>
      <c r="K38" s="24">
        <v>395.85</v>
      </c>
      <c r="L38" s="24">
        <v>0</v>
      </c>
      <c r="M38" s="10"/>
      <c r="N38" s="103"/>
      <c r="O38" s="25"/>
      <c r="P38" s="25"/>
      <c r="Q38" s="25"/>
      <c r="R38" s="25"/>
      <c r="S38" s="25"/>
      <c r="T38" s="25"/>
      <c r="U38" s="25"/>
      <c r="V38" s="25"/>
      <c r="W38" s="25"/>
    </row>
    <row r="39" spans="2:23" x14ac:dyDescent="0.15">
      <c r="B39" s="7"/>
      <c r="C39" s="94" t="s">
        <v>106</v>
      </c>
      <c r="D39" s="24"/>
      <c r="E39" s="24">
        <v>0</v>
      </c>
      <c r="F39" s="24">
        <v>7.61</v>
      </c>
      <c r="G39" s="24">
        <v>500.84</v>
      </c>
      <c r="H39" s="24">
        <v>1750.06</v>
      </c>
      <c r="I39" s="24">
        <v>4022.34</v>
      </c>
      <c r="J39" s="24">
        <v>6187.93</v>
      </c>
      <c r="K39" s="24">
        <v>7699.43</v>
      </c>
      <c r="L39" s="24">
        <v>8430.18</v>
      </c>
      <c r="M39" s="10"/>
      <c r="N39" s="103"/>
      <c r="O39" s="25"/>
      <c r="P39" s="25"/>
      <c r="Q39" s="25"/>
      <c r="R39" s="25"/>
      <c r="S39" s="25"/>
      <c r="T39" s="25"/>
      <c r="U39" s="25"/>
      <c r="V39" s="25"/>
      <c r="W39" s="25"/>
    </row>
    <row r="40" spans="2:23" x14ac:dyDescent="0.15">
      <c r="B40" s="7"/>
      <c r="C40" s="94" t="s">
        <v>107</v>
      </c>
      <c r="D40" s="24"/>
      <c r="E40" s="24">
        <v>1503.13</v>
      </c>
      <c r="F40" s="24">
        <v>1793.91</v>
      </c>
      <c r="G40" s="24">
        <v>3927.67</v>
      </c>
      <c r="H40" s="24">
        <v>9702.26</v>
      </c>
      <c r="I40" s="24">
        <v>16689.91</v>
      </c>
      <c r="J40" s="24">
        <v>21117.77</v>
      </c>
      <c r="K40" s="24">
        <v>23042.05</v>
      </c>
      <c r="L40" s="24">
        <v>23429.79</v>
      </c>
      <c r="M40" s="10"/>
      <c r="N40" s="103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9"/>
      <c r="D41" s="42"/>
      <c r="E41" s="42"/>
      <c r="F41" s="42"/>
      <c r="G41" s="42"/>
      <c r="H41" s="42"/>
      <c r="I41" s="42"/>
      <c r="J41" s="42"/>
      <c r="K41" s="42"/>
      <c r="L41" s="42"/>
      <c r="M41" s="10"/>
      <c r="O41" s="2"/>
    </row>
    <row r="42" spans="2:23" x14ac:dyDescent="0.15">
      <c r="B42" s="7"/>
      <c r="C42" s="64" t="s">
        <v>113</v>
      </c>
      <c r="D42" s="20"/>
      <c r="E42" s="20">
        <v>3506.12</v>
      </c>
      <c r="F42" s="20">
        <v>4244.1899999999996</v>
      </c>
      <c r="G42" s="20">
        <v>6418.82</v>
      </c>
      <c r="H42" s="20">
        <v>12719.21</v>
      </c>
      <c r="I42" s="20">
        <v>25249.83</v>
      </c>
      <c r="J42" s="20">
        <v>36102.46</v>
      </c>
      <c r="K42" s="20">
        <v>44537.73</v>
      </c>
      <c r="L42" s="20">
        <v>49762.34</v>
      </c>
      <c r="M42" s="10"/>
      <c r="O42" s="25"/>
      <c r="P42" s="25"/>
      <c r="Q42" s="25"/>
      <c r="R42" s="25"/>
      <c r="S42" s="25"/>
      <c r="T42" s="25"/>
      <c r="U42" s="25"/>
      <c r="V42" s="25"/>
      <c r="W42" s="25"/>
    </row>
    <row r="43" spans="2:23" x14ac:dyDescent="0.15">
      <c r="B43" s="7"/>
      <c r="C43" s="64" t="s">
        <v>72</v>
      </c>
      <c r="D43" s="95"/>
      <c r="E43" s="95">
        <v>3.5999999999999997E-2</v>
      </c>
      <c r="F43" s="95">
        <v>4.2000000000000003E-2</v>
      </c>
      <c r="G43" s="95">
        <v>7.0000000000000007E-2</v>
      </c>
      <c r="H43" s="95">
        <v>0.159</v>
      </c>
      <c r="I43" s="95">
        <v>0.373</v>
      </c>
      <c r="J43" s="95">
        <v>0.61199999999999999</v>
      </c>
      <c r="K43" s="95">
        <v>0.82899999999999996</v>
      </c>
      <c r="L43" s="95">
        <v>1</v>
      </c>
      <c r="M43" s="10"/>
      <c r="O43" s="25"/>
      <c r="P43" s="25"/>
      <c r="Q43" s="25"/>
      <c r="R43" s="25"/>
      <c r="S43" s="25"/>
      <c r="T43" s="25"/>
      <c r="U43" s="25"/>
      <c r="V43" s="25"/>
      <c r="W43" s="25"/>
    </row>
    <row r="44" spans="2:23" x14ac:dyDescent="0.15">
      <c r="B44" s="7"/>
      <c r="C44" s="64"/>
      <c r="D44" s="95"/>
      <c r="E44" s="95"/>
      <c r="F44" s="95"/>
      <c r="G44" s="95"/>
      <c r="H44" s="95"/>
      <c r="I44" s="95"/>
      <c r="J44" s="95"/>
      <c r="K44" s="95"/>
      <c r="L44" s="95"/>
      <c r="M44" s="10"/>
    </row>
    <row r="45" spans="2:23" ht="14" thickBot="1" x14ac:dyDescent="0.2"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5"/>
    </row>
    <row r="46" spans="2:23" x14ac:dyDescent="0.15">
      <c r="C46" s="9"/>
      <c r="D46" s="110"/>
      <c r="E46" s="110"/>
      <c r="F46" s="110"/>
      <c r="G46" s="110"/>
      <c r="H46" s="110"/>
      <c r="I46" s="110"/>
      <c r="J46" s="110"/>
      <c r="K46" s="110"/>
      <c r="L46" s="110"/>
    </row>
    <row r="47" spans="2:23" x14ac:dyDescent="0.15">
      <c r="C47" s="9"/>
      <c r="D47" s="110"/>
      <c r="E47" s="110"/>
      <c r="F47" s="110"/>
      <c r="G47" s="110"/>
      <c r="H47" s="110"/>
      <c r="I47" s="110"/>
      <c r="J47" s="110"/>
      <c r="K47" s="110"/>
      <c r="L47" s="110"/>
    </row>
    <row r="48" spans="2:23" x14ac:dyDescent="0.15">
      <c r="C48" s="37"/>
      <c r="D48" s="96"/>
      <c r="E48" s="96"/>
      <c r="F48" s="96"/>
      <c r="G48" s="8"/>
      <c r="H48" s="96"/>
      <c r="I48" s="96"/>
      <c r="J48" s="8"/>
      <c r="K48" s="8"/>
      <c r="L48" s="8"/>
    </row>
    <row r="49" spans="3:12" x14ac:dyDescent="0.15">
      <c r="C49" s="8"/>
      <c r="D49" s="81"/>
      <c r="E49" s="8"/>
      <c r="F49" s="8"/>
      <c r="G49" s="8"/>
      <c r="H49" s="8"/>
      <c r="I49" s="8"/>
      <c r="J49" s="8"/>
      <c r="K49" s="8"/>
      <c r="L49" s="8"/>
    </row>
    <row r="50" spans="3:12" x14ac:dyDescent="0.15">
      <c r="D50" s="25"/>
    </row>
    <row r="51" spans="3:12" x14ac:dyDescent="0.15">
      <c r="D51" s="25"/>
    </row>
  </sheetData>
  <conditionalFormatting sqref="D11:L17 D41:L44 D19:L23 D25:L28 D30:L33 D37:L37">
    <cfRule type="cellIs" dxfId="17" priority="11" stopIfTrue="1" operator="lessThan">
      <formula>0</formula>
    </cfRule>
  </conditionalFormatting>
  <conditionalFormatting sqref="D38:L40">
    <cfRule type="cellIs" dxfId="16" priority="9" stopIfTrue="1" operator="lessThan">
      <formula>0</formula>
    </cfRule>
  </conditionalFormatting>
  <conditionalFormatting sqref="D18:L18">
    <cfRule type="cellIs" dxfId="15" priority="7" stopIfTrue="1" operator="lessThan">
      <formula>0</formula>
    </cfRule>
  </conditionalFormatting>
  <conditionalFormatting sqref="D24:L24">
    <cfRule type="cellIs" dxfId="14" priority="6" stopIfTrue="1" operator="lessThan">
      <formula>0</formula>
    </cfRule>
  </conditionalFormatting>
  <conditionalFormatting sqref="D29:L29">
    <cfRule type="cellIs" dxfId="13" priority="5" stopIfTrue="1" operator="lessThan">
      <formula>0</formula>
    </cfRule>
  </conditionalFormatting>
  <conditionalFormatting sqref="D34:L34">
    <cfRule type="cellIs" dxfId="12" priority="4" stopIfTrue="1" operator="lessThan">
      <formula>0</formula>
    </cfRule>
  </conditionalFormatting>
  <conditionalFormatting sqref="D10:L10">
    <cfRule type="cellIs" dxfId="11" priority="2" stopIfTrue="1" operator="lessThan">
      <formula>0</formula>
    </cfRule>
  </conditionalFormatting>
  <conditionalFormatting sqref="D35:L36">
    <cfRule type="cellIs" dxfId="10" priority="1" stopIfTrue="1" operator="lessThan">
      <formula>0</formula>
    </cfRule>
  </conditionalFormatting>
  <pageMargins left="0.78740157499999996" right="0.78740157499999996" top="0.984251969" bottom="3.69" header="0.4921259845" footer="0.4921259845"/>
  <pageSetup paperSize="9" scale="66" orientation="portrait" r:id="rId1"/>
  <headerFooter alignWithMargins="0">
    <oddHeader>&amp;C&amp;A&amp;R&amp;D; &amp;T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B1:X55"/>
  <sheetViews>
    <sheetView showGridLines="0" zoomScale="80" zoomScaleNormal="80" zoomScaleSheetLayoutView="85" workbookViewId="0">
      <selection activeCell="H21" sqref="H21"/>
    </sheetView>
  </sheetViews>
  <sheetFormatPr baseColWidth="10" defaultRowHeight="13" x14ac:dyDescent="0.15"/>
  <cols>
    <col min="2" max="2" width="3.6640625" customWidth="1"/>
    <col min="3" max="3" width="40.5" customWidth="1"/>
    <col min="4" max="4" width="10.33203125" customWidth="1"/>
    <col min="5" max="12" width="9.33203125" customWidth="1"/>
    <col min="13" max="13" width="4.1640625" customWidth="1"/>
    <col min="15" max="15" width="17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23" x14ac:dyDescent="0.15">
      <c r="B4" s="7"/>
      <c r="C4" s="8"/>
      <c r="D4" s="11" t="s">
        <v>114</v>
      </c>
      <c r="E4" s="11"/>
      <c r="H4" s="11"/>
      <c r="I4" s="11"/>
      <c r="J4" s="8"/>
      <c r="K4" s="8"/>
      <c r="L4" s="8"/>
      <c r="M4" s="10"/>
    </row>
    <row r="5" spans="2:23" x14ac:dyDescent="0.15">
      <c r="B5" s="7"/>
      <c r="C5" s="8"/>
      <c r="D5" s="11" t="s">
        <v>1</v>
      </c>
      <c r="E5" s="11" t="s">
        <v>141</v>
      </c>
      <c r="J5" s="8"/>
      <c r="K5" s="8"/>
      <c r="L5" s="8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</row>
    <row r="10" spans="2:23" x14ac:dyDescent="0.15">
      <c r="B10" s="7"/>
      <c r="C10" s="11" t="s">
        <v>115</v>
      </c>
      <c r="D10" s="20"/>
      <c r="E10" s="20">
        <v>9757.61</v>
      </c>
      <c r="F10" s="20">
        <v>9871.31</v>
      </c>
      <c r="G10" s="20">
        <v>7867.06</v>
      </c>
      <c r="H10" s="20">
        <v>5313.55</v>
      </c>
      <c r="I10" s="20">
        <v>2950.7</v>
      </c>
      <c r="J10" s="20">
        <v>1714.7</v>
      </c>
      <c r="K10" s="20">
        <v>762.77</v>
      </c>
      <c r="L10" s="20">
        <v>0</v>
      </c>
      <c r="M10" s="10"/>
      <c r="N10" s="2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37" t="s">
        <v>3</v>
      </c>
      <c r="D11" s="22"/>
      <c r="E11" s="24">
        <v>5298.76</v>
      </c>
      <c r="F11" s="24">
        <v>5467.66</v>
      </c>
      <c r="G11" s="24">
        <v>4498.3999999999996</v>
      </c>
      <c r="H11" s="24">
        <v>2686.65</v>
      </c>
      <c r="I11" s="24">
        <v>1209.74</v>
      </c>
      <c r="J11" s="24">
        <v>573.32000000000005</v>
      </c>
      <c r="K11" s="24">
        <v>252.53</v>
      </c>
      <c r="L11" s="24">
        <v>0</v>
      </c>
      <c r="M11" s="10"/>
      <c r="N11" s="2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8" t="s">
        <v>4</v>
      </c>
      <c r="D12" s="24"/>
      <c r="E12" s="24">
        <v>1773.34</v>
      </c>
      <c r="F12" s="24">
        <v>1611.28</v>
      </c>
      <c r="G12" s="24">
        <v>715.43</v>
      </c>
      <c r="H12" s="24">
        <v>280.02999999999997</v>
      </c>
      <c r="I12" s="24">
        <v>154.79</v>
      </c>
      <c r="J12" s="24">
        <v>97.33</v>
      </c>
      <c r="K12" s="24">
        <v>30.65</v>
      </c>
      <c r="L12" s="24">
        <v>0</v>
      </c>
      <c r="M12" s="10"/>
      <c r="N12" s="2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8" t="s">
        <v>5</v>
      </c>
      <c r="D13" s="24"/>
      <c r="E13" s="24">
        <v>2020.2</v>
      </c>
      <c r="F13" s="24">
        <v>2114.1799999999998</v>
      </c>
      <c r="G13" s="24">
        <v>2140.36</v>
      </c>
      <c r="H13" s="24">
        <v>2032.5</v>
      </c>
      <c r="I13" s="24">
        <v>1488.74</v>
      </c>
      <c r="J13" s="24">
        <v>1010.49</v>
      </c>
      <c r="K13" s="24">
        <v>465.01</v>
      </c>
      <c r="L13" s="24">
        <v>0</v>
      </c>
      <c r="M13" s="10"/>
      <c r="N13" s="2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8" t="s">
        <v>6</v>
      </c>
      <c r="D14" s="24"/>
      <c r="E14" s="24">
        <v>534.61</v>
      </c>
      <c r="F14" s="24">
        <v>571.58000000000004</v>
      </c>
      <c r="G14" s="24">
        <v>433.15</v>
      </c>
      <c r="H14" s="24">
        <v>258.13</v>
      </c>
      <c r="I14" s="24">
        <v>68.59</v>
      </c>
      <c r="J14" s="24">
        <v>19.04</v>
      </c>
      <c r="K14" s="24">
        <v>5.26</v>
      </c>
      <c r="L14" s="24">
        <v>0</v>
      </c>
      <c r="M14" s="10"/>
      <c r="N14" s="2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8" t="s">
        <v>7</v>
      </c>
      <c r="D15" s="24"/>
      <c r="E15" s="24">
        <v>130.69</v>
      </c>
      <c r="F15" s="24">
        <v>106.6</v>
      </c>
      <c r="G15" s="24">
        <v>79.72</v>
      </c>
      <c r="H15" s="24">
        <v>56.24</v>
      </c>
      <c r="I15" s="24">
        <v>28.84</v>
      </c>
      <c r="J15" s="24">
        <v>14.52</v>
      </c>
      <c r="K15" s="24">
        <v>9.32</v>
      </c>
      <c r="L15" s="24">
        <v>0</v>
      </c>
      <c r="M15" s="10"/>
      <c r="N15" s="2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8"/>
      <c r="D16" s="24"/>
      <c r="E16" s="24"/>
      <c r="F16" s="24"/>
      <c r="G16" s="24"/>
      <c r="H16" s="24"/>
      <c r="I16" s="24"/>
      <c r="J16" s="24"/>
      <c r="K16" s="24"/>
      <c r="L16" s="24"/>
      <c r="M16" s="10"/>
      <c r="N16" s="2"/>
      <c r="O16" s="2"/>
    </row>
    <row r="17" spans="2:23" x14ac:dyDescent="0.15">
      <c r="B17" s="7"/>
      <c r="C17" s="11" t="s">
        <v>16</v>
      </c>
      <c r="D17" s="20"/>
      <c r="E17" s="20">
        <v>2640.03</v>
      </c>
      <c r="F17" s="20">
        <v>2722.46</v>
      </c>
      <c r="G17" s="20">
        <v>2569.3200000000002</v>
      </c>
      <c r="H17" s="20">
        <v>2185.81</v>
      </c>
      <c r="I17" s="20">
        <v>1789.22</v>
      </c>
      <c r="J17" s="20">
        <v>1251.28</v>
      </c>
      <c r="K17" s="20">
        <v>612.70000000000005</v>
      </c>
      <c r="L17" s="20">
        <v>0</v>
      </c>
      <c r="M17" s="10"/>
      <c r="N17" s="2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37" t="s">
        <v>17</v>
      </c>
      <c r="D18" s="24"/>
      <c r="E18" s="24">
        <v>1519.81</v>
      </c>
      <c r="F18" s="24">
        <v>1657.6</v>
      </c>
      <c r="G18" s="24">
        <v>1508.82</v>
      </c>
      <c r="H18" s="24">
        <v>1155.32</v>
      </c>
      <c r="I18" s="24">
        <v>794.09</v>
      </c>
      <c r="J18" s="24">
        <v>456.05</v>
      </c>
      <c r="K18" s="24">
        <v>168.68</v>
      </c>
      <c r="L18" s="24">
        <v>0</v>
      </c>
      <c r="M18" s="10"/>
      <c r="N18" s="2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8" t="s">
        <v>18</v>
      </c>
      <c r="D19" s="24"/>
      <c r="E19" s="24">
        <v>264.2</v>
      </c>
      <c r="F19" s="24">
        <v>233.83</v>
      </c>
      <c r="G19" s="24">
        <v>127.05</v>
      </c>
      <c r="H19" s="24">
        <v>25.46</v>
      </c>
      <c r="I19" s="24">
        <v>0.82</v>
      </c>
      <c r="J19" s="24">
        <v>0</v>
      </c>
      <c r="K19" s="24">
        <v>0</v>
      </c>
      <c r="L19" s="24">
        <v>0</v>
      </c>
      <c r="M19" s="10"/>
      <c r="N19" s="2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8" t="s">
        <v>19</v>
      </c>
      <c r="D20" s="24"/>
      <c r="E20" s="24">
        <v>791.24</v>
      </c>
      <c r="F20" s="24">
        <v>791.29</v>
      </c>
      <c r="G20" s="24">
        <v>911.64</v>
      </c>
      <c r="H20" s="24">
        <v>997.78</v>
      </c>
      <c r="I20" s="24">
        <v>988.98</v>
      </c>
      <c r="J20" s="24">
        <v>792.24</v>
      </c>
      <c r="K20" s="24">
        <v>443.99</v>
      </c>
      <c r="L20" s="24">
        <v>0</v>
      </c>
      <c r="M20" s="10"/>
      <c r="N20" s="2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8" t="s">
        <v>20</v>
      </c>
      <c r="D21" s="24"/>
      <c r="E21" s="24">
        <v>64.790000000000006</v>
      </c>
      <c r="F21" s="24">
        <v>39.74</v>
      </c>
      <c r="G21" s="24">
        <v>21.81</v>
      </c>
      <c r="H21" s="24">
        <v>7.25</v>
      </c>
      <c r="I21" s="24">
        <v>5.33</v>
      </c>
      <c r="J21" s="24">
        <v>2.99</v>
      </c>
      <c r="K21" s="24">
        <v>0.03</v>
      </c>
      <c r="L21" s="24">
        <v>0</v>
      </c>
      <c r="M21" s="10"/>
      <c r="N21" s="2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16"/>
      <c r="C22" s="17"/>
      <c r="D22" s="39"/>
      <c r="E22" s="39"/>
      <c r="F22" s="39"/>
      <c r="G22" s="39"/>
      <c r="H22" s="39"/>
      <c r="I22" s="39"/>
      <c r="J22" s="39"/>
      <c r="K22" s="39"/>
      <c r="L22" s="39"/>
      <c r="M22" s="19"/>
      <c r="N22" s="2"/>
      <c r="O22" s="2"/>
    </row>
    <row r="23" spans="2:23" x14ac:dyDescent="0.15">
      <c r="B23" s="7"/>
      <c r="C23" s="8"/>
      <c r="D23" s="24"/>
      <c r="E23" s="24"/>
      <c r="F23" s="24"/>
      <c r="G23" s="24"/>
      <c r="H23" s="24"/>
      <c r="I23" s="24"/>
      <c r="J23" s="24"/>
      <c r="K23" s="24"/>
      <c r="L23" s="24"/>
      <c r="M23" s="10"/>
      <c r="N23" s="2"/>
      <c r="O23" s="2"/>
    </row>
    <row r="24" spans="2:23" x14ac:dyDescent="0.15">
      <c r="B24" s="7"/>
      <c r="C24" s="11" t="s">
        <v>116</v>
      </c>
      <c r="D24" s="20"/>
      <c r="E24" s="20">
        <v>12397.64</v>
      </c>
      <c r="F24" s="20">
        <v>12593.77</v>
      </c>
      <c r="G24" s="20">
        <v>10436.379999999999</v>
      </c>
      <c r="H24" s="20">
        <v>7499.36</v>
      </c>
      <c r="I24" s="20">
        <v>4739.92</v>
      </c>
      <c r="J24" s="20">
        <v>2965.98</v>
      </c>
      <c r="K24" s="20">
        <v>1375.46</v>
      </c>
      <c r="L24" s="20">
        <v>0</v>
      </c>
      <c r="M24" s="10"/>
      <c r="N24" s="2"/>
      <c r="O24" s="25"/>
      <c r="P24" s="25"/>
      <c r="Q24" s="25"/>
      <c r="R24" s="25"/>
      <c r="S24" s="25"/>
      <c r="T24" s="25"/>
      <c r="U24" s="25"/>
      <c r="V24" s="25"/>
      <c r="W24" s="25"/>
    </row>
    <row r="25" spans="2:23" x14ac:dyDescent="0.15">
      <c r="B25" s="7"/>
      <c r="C25" s="37" t="s">
        <v>3</v>
      </c>
      <c r="D25" s="24"/>
      <c r="E25" s="24">
        <v>6818.57</v>
      </c>
      <c r="F25" s="24">
        <v>7125.26</v>
      </c>
      <c r="G25" s="24">
        <v>6007.22</v>
      </c>
      <c r="H25" s="24">
        <v>3841.97</v>
      </c>
      <c r="I25" s="24">
        <v>2003.83</v>
      </c>
      <c r="J25" s="24">
        <v>1029.3599999999999</v>
      </c>
      <c r="K25" s="24">
        <v>421.2</v>
      </c>
      <c r="L25" s="24">
        <v>0</v>
      </c>
      <c r="M25" s="10"/>
      <c r="N25" s="2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9" t="s">
        <v>4</v>
      </c>
      <c r="D26" s="24"/>
      <c r="E26" s="24">
        <v>2037.55</v>
      </c>
      <c r="F26" s="24">
        <v>1845.1</v>
      </c>
      <c r="G26" s="24">
        <v>842.48</v>
      </c>
      <c r="H26" s="24">
        <v>305.5</v>
      </c>
      <c r="I26" s="24">
        <v>155.61000000000001</v>
      </c>
      <c r="J26" s="24">
        <v>97.33</v>
      </c>
      <c r="K26" s="24">
        <v>30.65</v>
      </c>
      <c r="L26" s="24">
        <v>0</v>
      </c>
      <c r="M26" s="10"/>
      <c r="N26" s="2"/>
      <c r="O26" s="25"/>
      <c r="P26" s="25"/>
      <c r="Q26" s="25"/>
      <c r="R26" s="25"/>
      <c r="S26" s="25"/>
      <c r="T26" s="25"/>
      <c r="U26" s="25"/>
      <c r="V26" s="25"/>
      <c r="W26" s="25"/>
    </row>
    <row r="27" spans="2:23" x14ac:dyDescent="0.15">
      <c r="B27" s="7"/>
      <c r="C27" s="9" t="s">
        <v>5</v>
      </c>
      <c r="D27" s="24"/>
      <c r="E27" s="24">
        <v>2811.43</v>
      </c>
      <c r="F27" s="24">
        <v>2905.47</v>
      </c>
      <c r="G27" s="24">
        <v>3052</v>
      </c>
      <c r="H27" s="24">
        <v>3030.28</v>
      </c>
      <c r="I27" s="24">
        <v>2477.7199999999998</v>
      </c>
      <c r="J27" s="24">
        <v>1802.73</v>
      </c>
      <c r="K27" s="24">
        <v>909</v>
      </c>
      <c r="L27" s="24">
        <v>0</v>
      </c>
      <c r="M27" s="10"/>
      <c r="N27" s="2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41" t="s">
        <v>117</v>
      </c>
      <c r="D28" s="24"/>
      <c r="E28" s="24">
        <v>730.09</v>
      </c>
      <c r="F28" s="24">
        <v>717.93</v>
      </c>
      <c r="G28" s="24">
        <v>534.67999999999995</v>
      </c>
      <c r="H28" s="24">
        <v>321.61</v>
      </c>
      <c r="I28" s="24">
        <v>102.76</v>
      </c>
      <c r="J28" s="24">
        <v>36.549999999999997</v>
      </c>
      <c r="K28" s="24">
        <v>14.61</v>
      </c>
      <c r="L28" s="24">
        <v>0</v>
      </c>
      <c r="M28" s="10"/>
      <c r="N28" s="2"/>
      <c r="O28" s="25"/>
      <c r="P28" s="25"/>
      <c r="Q28" s="25"/>
      <c r="R28" s="25"/>
      <c r="S28" s="25"/>
      <c r="T28" s="25"/>
      <c r="U28" s="25"/>
      <c r="V28" s="25"/>
      <c r="W28" s="25"/>
    </row>
    <row r="29" spans="2:23" x14ac:dyDescent="0.15">
      <c r="B29" s="7"/>
      <c r="C29" s="8"/>
      <c r="D29" s="24"/>
      <c r="E29" s="24"/>
      <c r="F29" s="24"/>
      <c r="G29" s="24"/>
      <c r="H29" s="24"/>
      <c r="I29" s="24"/>
      <c r="J29" s="24"/>
      <c r="K29" s="24"/>
      <c r="L29" s="24"/>
      <c r="M29" s="10"/>
      <c r="N29" s="2"/>
      <c r="O29" s="2"/>
    </row>
    <row r="30" spans="2:23" x14ac:dyDescent="0.15">
      <c r="B30" s="7"/>
      <c r="C30" s="64" t="s">
        <v>118</v>
      </c>
      <c r="D30" s="24"/>
      <c r="E30" s="24"/>
      <c r="F30" s="24"/>
      <c r="G30" s="24"/>
      <c r="H30" s="24"/>
      <c r="I30" s="24"/>
      <c r="J30" s="24"/>
      <c r="K30" s="24"/>
      <c r="L30" s="24"/>
      <c r="M30" s="10"/>
      <c r="N30" s="2"/>
      <c r="O30" s="2"/>
    </row>
    <row r="31" spans="2:23" x14ac:dyDescent="0.15">
      <c r="B31" s="7"/>
      <c r="C31" s="9" t="s">
        <v>119</v>
      </c>
      <c r="D31" s="24"/>
      <c r="E31" s="24"/>
      <c r="F31" s="24"/>
      <c r="G31" s="24"/>
      <c r="H31" s="24"/>
      <c r="I31" s="24"/>
      <c r="J31" s="24"/>
      <c r="K31" s="24"/>
      <c r="L31" s="24"/>
      <c r="M31" s="10"/>
      <c r="N31" s="2"/>
      <c r="O31" s="2"/>
    </row>
    <row r="32" spans="2:23" x14ac:dyDescent="0.15">
      <c r="B32" s="7"/>
      <c r="C32" s="9" t="s">
        <v>120</v>
      </c>
      <c r="D32" s="24"/>
      <c r="E32" s="24">
        <v>766.1</v>
      </c>
      <c r="F32" s="24">
        <v>754.19</v>
      </c>
      <c r="G32" s="24">
        <v>696.77</v>
      </c>
      <c r="H32" s="24">
        <v>628.30999999999995</v>
      </c>
      <c r="I32" s="24">
        <v>567.69000000000005</v>
      </c>
      <c r="J32" s="24">
        <v>528.73</v>
      </c>
      <c r="K32" s="24">
        <v>499.29</v>
      </c>
      <c r="L32" s="24">
        <v>0</v>
      </c>
      <c r="M32" s="10"/>
      <c r="N32" s="2"/>
      <c r="O32" s="25"/>
      <c r="P32" s="25"/>
      <c r="Q32" s="25"/>
      <c r="R32" s="25"/>
      <c r="S32" s="25"/>
      <c r="T32" s="25"/>
      <c r="U32" s="25"/>
      <c r="V32" s="25"/>
      <c r="W32" s="25"/>
    </row>
    <row r="33" spans="2:24" x14ac:dyDescent="0.15">
      <c r="B33" s="7"/>
      <c r="C33" s="9" t="s">
        <v>121</v>
      </c>
      <c r="D33" s="24"/>
      <c r="E33" s="24">
        <v>511</v>
      </c>
      <c r="F33" s="24">
        <v>463.2</v>
      </c>
      <c r="G33" s="24">
        <v>342.38</v>
      </c>
      <c r="H33" s="24">
        <v>210.23</v>
      </c>
      <c r="I33" s="24">
        <v>111.85</v>
      </c>
      <c r="J33" s="24">
        <v>58.11</v>
      </c>
      <c r="K33" s="24">
        <v>23.06</v>
      </c>
      <c r="L33" s="24">
        <v>0</v>
      </c>
      <c r="M33" s="10"/>
      <c r="N33" s="2"/>
      <c r="O33" s="25"/>
      <c r="P33" s="25"/>
      <c r="Q33" s="25"/>
      <c r="R33" s="25"/>
      <c r="S33" s="25"/>
      <c r="T33" s="25"/>
      <c r="U33" s="25"/>
      <c r="V33" s="25"/>
      <c r="W33" s="25"/>
    </row>
    <row r="34" spans="2:24" x14ac:dyDescent="0.15">
      <c r="B34" s="16"/>
      <c r="C34" s="18"/>
      <c r="D34" s="39"/>
      <c r="E34" s="39"/>
      <c r="F34" s="39"/>
      <c r="G34" s="39"/>
      <c r="H34" s="39"/>
      <c r="I34" s="39"/>
      <c r="J34" s="39"/>
      <c r="K34" s="39"/>
      <c r="L34" s="39"/>
      <c r="M34" s="19"/>
      <c r="N34" s="2"/>
      <c r="O34" s="2"/>
    </row>
    <row r="35" spans="2:24" ht="15" x14ac:dyDescent="0.2">
      <c r="B35" s="7"/>
      <c r="C35" s="9"/>
      <c r="D35" s="24"/>
      <c r="E35" s="24"/>
      <c r="F35" s="24"/>
      <c r="G35" s="24"/>
      <c r="H35" s="24"/>
      <c r="I35" s="24"/>
      <c r="J35" s="24"/>
      <c r="K35" s="24"/>
      <c r="L35" s="24"/>
      <c r="M35" s="10"/>
      <c r="N35" s="97"/>
      <c r="O35" s="2"/>
    </row>
    <row r="36" spans="2:24" x14ac:dyDescent="0.15">
      <c r="B36" s="7"/>
      <c r="C36" s="64" t="s">
        <v>122</v>
      </c>
      <c r="D36" s="20"/>
      <c r="E36" s="20">
        <v>31182.22</v>
      </c>
      <c r="F36" s="20">
        <v>30713.49</v>
      </c>
      <c r="G36" s="20">
        <v>25739.94</v>
      </c>
      <c r="H36" s="20">
        <v>19232.02</v>
      </c>
      <c r="I36" s="20">
        <v>12247.53</v>
      </c>
      <c r="J36" s="20">
        <v>7071.03</v>
      </c>
      <c r="K36" s="20">
        <v>2992</v>
      </c>
      <c r="L36" s="20">
        <v>0</v>
      </c>
      <c r="M36" s="10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2:24" s="50" customFormat="1" x14ac:dyDescent="0.15">
      <c r="B37" s="65"/>
      <c r="C37" s="41" t="s">
        <v>140</v>
      </c>
      <c r="D37" s="98"/>
      <c r="E37" s="98">
        <v>1.5249999999999999</v>
      </c>
      <c r="F37" s="98">
        <v>1.502</v>
      </c>
      <c r="G37" s="98">
        <v>1.2589999999999999</v>
      </c>
      <c r="H37" s="98">
        <v>0.94099999999999995</v>
      </c>
      <c r="I37" s="98">
        <v>0.59899999999999998</v>
      </c>
      <c r="J37" s="98">
        <v>0.34599999999999997</v>
      </c>
      <c r="K37" s="98">
        <v>0.14599999999999999</v>
      </c>
      <c r="L37" s="98">
        <v>0</v>
      </c>
      <c r="M37" s="67"/>
      <c r="O37" s="25"/>
      <c r="P37" s="25"/>
      <c r="Q37" s="25"/>
      <c r="R37" s="25"/>
      <c r="S37" s="25"/>
      <c r="T37" s="25"/>
      <c r="U37" s="25"/>
      <c r="V37" s="25"/>
      <c r="W37" s="25"/>
    </row>
    <row r="38" spans="2:24" s="50" customFormat="1" x14ac:dyDescent="0.15">
      <c r="B38" s="65"/>
      <c r="C38" s="41"/>
      <c r="D38" s="66"/>
      <c r="E38" s="66"/>
      <c r="F38" s="66"/>
      <c r="G38" s="66"/>
      <c r="H38" s="66"/>
      <c r="I38" s="66"/>
      <c r="J38" s="66"/>
      <c r="K38" s="66"/>
      <c r="L38" s="66"/>
      <c r="M38" s="67"/>
      <c r="N38" s="92"/>
      <c r="O38" s="2"/>
    </row>
    <row r="39" spans="2:24" x14ac:dyDescent="0.15">
      <c r="B39" s="7"/>
      <c r="C39" s="9" t="s">
        <v>143</v>
      </c>
      <c r="D39" s="24"/>
      <c r="E39" s="24">
        <v>6693.41</v>
      </c>
      <c r="F39" s="24">
        <v>7013.38</v>
      </c>
      <c r="G39" s="24">
        <v>6257.52</v>
      </c>
      <c r="H39" s="24">
        <v>5212.3900000000003</v>
      </c>
      <c r="I39" s="24">
        <v>3766.43</v>
      </c>
      <c r="J39" s="24">
        <v>2383.6999999999998</v>
      </c>
      <c r="K39" s="24">
        <v>1040.83</v>
      </c>
      <c r="L39" s="24">
        <v>0</v>
      </c>
      <c r="M39" s="10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2:24" x14ac:dyDescent="0.15">
      <c r="B40" s="7"/>
      <c r="C40" s="41" t="s">
        <v>144</v>
      </c>
      <c r="D40" s="24"/>
      <c r="E40" s="24">
        <v>3397.82</v>
      </c>
      <c r="F40" s="24">
        <v>3314.48</v>
      </c>
      <c r="G40" s="24">
        <v>2687.29</v>
      </c>
      <c r="H40" s="24">
        <v>2101.29</v>
      </c>
      <c r="I40" s="24">
        <v>1427.11</v>
      </c>
      <c r="J40" s="24">
        <v>806.46</v>
      </c>
      <c r="K40" s="24">
        <v>313.19</v>
      </c>
      <c r="L40" s="24">
        <v>0</v>
      </c>
      <c r="M40" s="10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2:24" x14ac:dyDescent="0.15">
      <c r="B41" s="7"/>
      <c r="C41" s="9" t="s">
        <v>41</v>
      </c>
      <c r="D41" s="24"/>
      <c r="E41" s="24">
        <v>6717.43</v>
      </c>
      <c r="F41" s="24">
        <v>6933.13</v>
      </c>
      <c r="G41" s="24">
        <v>6034.86</v>
      </c>
      <c r="H41" s="24">
        <v>4579.16</v>
      </c>
      <c r="I41" s="24">
        <v>2738.59</v>
      </c>
      <c r="J41" s="24">
        <v>1402.05</v>
      </c>
      <c r="K41" s="24">
        <v>529.79</v>
      </c>
      <c r="L41" s="24">
        <v>0</v>
      </c>
      <c r="M41" s="10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103"/>
    </row>
    <row r="42" spans="2:24" x14ac:dyDescent="0.15">
      <c r="B42" s="7"/>
      <c r="C42" s="37" t="s">
        <v>145</v>
      </c>
      <c r="D42" s="66"/>
      <c r="E42" s="66">
        <v>10952.15</v>
      </c>
      <c r="F42" s="66">
        <v>10962.51</v>
      </c>
      <c r="G42" s="66">
        <v>8857.23</v>
      </c>
      <c r="H42" s="66">
        <v>6056.66</v>
      </c>
      <c r="I42" s="66">
        <v>3529.45</v>
      </c>
      <c r="J42" s="66">
        <v>2110.14</v>
      </c>
      <c r="K42" s="66">
        <v>963.54</v>
      </c>
      <c r="L42" s="66">
        <v>0</v>
      </c>
      <c r="M42" s="10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2:24" x14ac:dyDescent="0.15">
      <c r="B43" s="7"/>
      <c r="C43" s="9" t="s">
        <v>146</v>
      </c>
      <c r="D43" s="24"/>
      <c r="E43" s="24">
        <v>3421.41</v>
      </c>
      <c r="F43" s="24">
        <v>2489.9899999999998</v>
      </c>
      <c r="G43" s="24">
        <v>1903.04</v>
      </c>
      <c r="H43" s="24">
        <v>1282.52</v>
      </c>
      <c r="I43" s="24">
        <v>785.95</v>
      </c>
      <c r="J43" s="24">
        <v>368.69</v>
      </c>
      <c r="K43" s="24">
        <v>144.63999999999999</v>
      </c>
      <c r="L43" s="24">
        <v>0</v>
      </c>
      <c r="M43" s="10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2:24" x14ac:dyDescent="0.15">
      <c r="B44" s="7"/>
      <c r="C44" s="9"/>
      <c r="D44" s="24"/>
      <c r="E44" s="24"/>
      <c r="F44" s="24"/>
      <c r="G44" s="24"/>
      <c r="H44" s="24"/>
      <c r="I44" s="24"/>
      <c r="J44" s="24"/>
      <c r="K44" s="24"/>
      <c r="L44" s="24"/>
      <c r="M44" s="10"/>
      <c r="N44" s="25"/>
      <c r="O44" s="2"/>
    </row>
    <row r="45" spans="2:24" x14ac:dyDescent="0.15">
      <c r="B45" s="7"/>
      <c r="C45" s="64" t="s">
        <v>127</v>
      </c>
      <c r="D45" s="20"/>
      <c r="E45" s="20">
        <v>31182.22</v>
      </c>
      <c r="F45" s="20">
        <v>185687.13</v>
      </c>
      <c r="G45" s="20">
        <v>324333.92</v>
      </c>
      <c r="H45" s="20">
        <v>433509.85</v>
      </c>
      <c r="I45" s="20">
        <v>508716.48</v>
      </c>
      <c r="J45" s="20">
        <v>554424.64</v>
      </c>
      <c r="K45" s="20">
        <v>577542.69999999995</v>
      </c>
      <c r="L45" s="20">
        <v>586518.68999999994</v>
      </c>
      <c r="M45" s="10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2:24" x14ac:dyDescent="0.15">
      <c r="B46" s="7"/>
      <c r="C46" s="9"/>
      <c r="D46" s="24"/>
      <c r="E46" s="24"/>
      <c r="F46" s="24"/>
      <c r="G46" s="24"/>
      <c r="H46" s="24"/>
      <c r="I46" s="24"/>
      <c r="J46" s="24"/>
      <c r="K46" s="24"/>
      <c r="L46" s="24"/>
      <c r="M46" s="10"/>
      <c r="N46" s="2"/>
      <c r="O46" s="2"/>
    </row>
    <row r="47" spans="2:24" x14ac:dyDescent="0.15">
      <c r="B47" s="7"/>
      <c r="C47" s="9" t="s">
        <v>128</v>
      </c>
      <c r="D47" s="61"/>
      <c r="E47" s="61">
        <v>7382.88</v>
      </c>
      <c r="F47" s="61">
        <v>7795.36</v>
      </c>
      <c r="G47" s="61">
        <v>8185.49</v>
      </c>
      <c r="H47" s="61">
        <v>8551.08</v>
      </c>
      <c r="I47" s="61">
        <v>8892.58</v>
      </c>
      <c r="J47" s="61">
        <v>9210.2199999999993</v>
      </c>
      <c r="K47" s="61">
        <v>9504.09</v>
      </c>
      <c r="L47" s="61">
        <v>9771.7099999999991</v>
      </c>
      <c r="M47" s="10"/>
      <c r="N47" s="2"/>
      <c r="O47" s="25"/>
      <c r="P47" s="25"/>
      <c r="Q47" s="25"/>
      <c r="R47" s="25"/>
      <c r="S47" s="25"/>
      <c r="T47" s="25"/>
      <c r="U47" s="25"/>
      <c r="V47" s="25"/>
      <c r="W47" s="25"/>
    </row>
    <row r="48" spans="2:24" x14ac:dyDescent="0.15">
      <c r="B48" s="7"/>
      <c r="C48" s="64" t="s">
        <v>129</v>
      </c>
      <c r="D48" s="99"/>
      <c r="E48" s="99">
        <v>4.22</v>
      </c>
      <c r="F48" s="99">
        <v>3.94</v>
      </c>
      <c r="G48" s="99">
        <v>3.14</v>
      </c>
      <c r="H48" s="99">
        <v>2.25</v>
      </c>
      <c r="I48" s="99">
        <v>1.38</v>
      </c>
      <c r="J48" s="99">
        <v>0.77</v>
      </c>
      <c r="K48" s="99">
        <v>0.31</v>
      </c>
      <c r="L48" s="99">
        <v>0</v>
      </c>
      <c r="M48" s="10"/>
      <c r="N48" s="2"/>
      <c r="O48" s="25"/>
      <c r="P48" s="25"/>
      <c r="Q48" s="25"/>
      <c r="R48" s="25"/>
      <c r="S48" s="25"/>
      <c r="T48" s="25"/>
      <c r="U48" s="25"/>
      <c r="V48" s="25"/>
      <c r="W48" s="25"/>
    </row>
    <row r="49" spans="2:23" x14ac:dyDescent="0.15">
      <c r="B49" s="7"/>
      <c r="C49" s="64"/>
      <c r="D49" s="99"/>
      <c r="E49" s="99"/>
      <c r="F49" s="99"/>
      <c r="G49" s="99"/>
      <c r="H49" s="99"/>
      <c r="I49" s="99"/>
      <c r="J49" s="99"/>
      <c r="K49" s="99"/>
      <c r="L49" s="99"/>
      <c r="M49" s="10"/>
      <c r="N49" s="2"/>
    </row>
    <row r="50" spans="2:23" x14ac:dyDescent="0.15">
      <c r="B50" s="7"/>
      <c r="C50" s="100" t="s">
        <v>137</v>
      </c>
      <c r="D50" s="24"/>
      <c r="E50" s="24">
        <v>0</v>
      </c>
      <c r="F50" s="24">
        <v>1636.52</v>
      </c>
      <c r="G50" s="24">
        <v>8022.88</v>
      </c>
      <c r="H50" s="24">
        <v>17116.39</v>
      </c>
      <c r="I50" s="24">
        <v>26345.66</v>
      </c>
      <c r="J50" s="24">
        <v>33738.15</v>
      </c>
      <c r="K50" s="24">
        <v>39365.300000000003</v>
      </c>
      <c r="L50" s="24">
        <v>43526.78</v>
      </c>
      <c r="M50" s="10"/>
      <c r="N50" s="2"/>
      <c r="O50" s="25"/>
      <c r="P50" s="25"/>
      <c r="Q50" s="25"/>
      <c r="R50" s="25"/>
      <c r="S50" s="25"/>
      <c r="T50" s="25"/>
      <c r="U50" s="25"/>
      <c r="V50" s="25"/>
      <c r="W50" s="25"/>
    </row>
    <row r="51" spans="2:23" ht="14" thickBot="1" x14ac:dyDescent="0.2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5"/>
    </row>
    <row r="52" spans="2:23" x14ac:dyDescent="0.15">
      <c r="C52" s="9" t="s">
        <v>130</v>
      </c>
      <c r="J52" s="1"/>
      <c r="L52" s="1"/>
    </row>
    <row r="53" spans="2:23" x14ac:dyDescent="0.15">
      <c r="C53" s="9" t="s">
        <v>131</v>
      </c>
      <c r="J53" s="1"/>
      <c r="L53" s="1"/>
    </row>
    <row r="54" spans="2:23" x14ac:dyDescent="0.15">
      <c r="C54" s="9" t="s">
        <v>132</v>
      </c>
      <c r="J54" s="1"/>
      <c r="L54" s="1"/>
    </row>
    <row r="55" spans="2:23" x14ac:dyDescent="0.15">
      <c r="J55" s="1"/>
      <c r="L55" s="1"/>
    </row>
  </sheetData>
  <conditionalFormatting sqref="D11:L16 D46:L47 D18:L23 D25:L27 D37:L44 D29:L35">
    <cfRule type="cellIs" dxfId="9" priority="10" stopIfTrue="1" operator="lessThan">
      <formula>0</formula>
    </cfRule>
  </conditionalFormatting>
  <conditionalFormatting sqref="D50:L50">
    <cfRule type="cellIs" dxfId="8" priority="9" stopIfTrue="1" operator="lessThan">
      <formula>0</formula>
    </cfRule>
  </conditionalFormatting>
  <conditionalFormatting sqref="D45">
    <cfRule type="cellIs" dxfId="7" priority="8" stopIfTrue="1" operator="lessThan">
      <formula>0</formula>
    </cfRule>
  </conditionalFormatting>
  <conditionalFormatting sqref="D10:L10">
    <cfRule type="cellIs" dxfId="6" priority="7" stopIfTrue="1" operator="lessThan">
      <formula>0</formula>
    </cfRule>
  </conditionalFormatting>
  <conditionalFormatting sqref="D17:L17">
    <cfRule type="cellIs" dxfId="5" priority="6" stopIfTrue="1" operator="lessThan">
      <formula>0</formula>
    </cfRule>
  </conditionalFormatting>
  <conditionalFormatting sqref="D24:L24">
    <cfRule type="cellIs" dxfId="4" priority="5" stopIfTrue="1" operator="lessThan">
      <formula>0</formula>
    </cfRule>
  </conditionalFormatting>
  <conditionalFormatting sqref="D36:L36">
    <cfRule type="cellIs" dxfId="3" priority="4" stopIfTrue="1" operator="lessThan">
      <formula>0</formula>
    </cfRule>
  </conditionalFormatting>
  <conditionalFormatting sqref="D48:L48">
    <cfRule type="cellIs" dxfId="2" priority="3" stopIfTrue="1" operator="lessThan">
      <formula>0</formula>
    </cfRule>
  </conditionalFormatting>
  <conditionalFormatting sqref="E45:L45">
    <cfRule type="cellIs" dxfId="1" priority="2" stopIfTrue="1" operator="lessThan">
      <formula>0</formula>
    </cfRule>
  </conditionalFormatting>
  <conditionalFormatting sqref="D28:L28">
    <cfRule type="cellIs" dxfId="0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59" orientation="portrait" r:id="rId1"/>
  <headerFooter alignWithMargins="0">
    <oddHeader>&amp;C&amp;A&amp;R&amp;D; 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  <pageSetUpPr autoPageBreaks="0"/>
  </sheetPr>
  <dimension ref="A1:W98"/>
  <sheetViews>
    <sheetView showGridLines="0" topLeftCell="A57" zoomScaleNormal="100" zoomScaleSheetLayoutView="85" workbookViewId="0">
      <selection activeCell="B80" sqref="B80:M93"/>
    </sheetView>
  </sheetViews>
  <sheetFormatPr baseColWidth="10" defaultRowHeight="13" x14ac:dyDescent="0.15"/>
  <cols>
    <col min="2" max="2" width="3.6640625" customWidth="1"/>
    <col min="3" max="3" width="37.83203125" customWidth="1"/>
    <col min="4" max="4" width="10.33203125" customWidth="1"/>
    <col min="5" max="9" width="9.33203125" customWidth="1"/>
    <col min="10" max="12" width="9.33203125" style="1" customWidth="1"/>
    <col min="13" max="13" width="4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5"/>
      <c r="K2" s="5"/>
      <c r="L2" s="5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9"/>
      <c r="K3" s="9"/>
      <c r="L3" s="9"/>
      <c r="M3" s="10"/>
    </row>
    <row r="4" spans="2:23" x14ac:dyDescent="0.15">
      <c r="B4" s="7"/>
      <c r="C4" s="8"/>
      <c r="D4" s="11" t="s">
        <v>0</v>
      </c>
      <c r="E4" s="11"/>
      <c r="J4" s="9"/>
      <c r="K4" s="9"/>
      <c r="L4" s="9"/>
      <c r="M4" s="10"/>
    </row>
    <row r="5" spans="2:23" x14ac:dyDescent="0.15">
      <c r="B5" s="7"/>
      <c r="C5" s="8"/>
      <c r="D5" s="11" t="s">
        <v>1</v>
      </c>
      <c r="E5" s="11" t="s">
        <v>142</v>
      </c>
      <c r="J5" s="9"/>
      <c r="K5" s="9"/>
      <c r="L5" s="9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4"/>
      <c r="K6" s="14"/>
      <c r="L6" s="14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9"/>
      <c r="K7" s="9"/>
      <c r="L7" s="9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9">
        <v>2040</v>
      </c>
      <c r="K8" s="9">
        <v>2045</v>
      </c>
      <c r="L8" s="9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8"/>
      <c r="K9" s="18"/>
      <c r="L9" s="18"/>
      <c r="M9" s="19"/>
    </row>
    <row r="10" spans="2:23" x14ac:dyDescent="0.15">
      <c r="B10" s="7"/>
      <c r="C10" s="11" t="s">
        <v>2</v>
      </c>
      <c r="D10" s="20"/>
      <c r="E10" s="20">
        <v>20790.189999999999</v>
      </c>
      <c r="F10" s="20">
        <v>22954.84</v>
      </c>
      <c r="G10" s="20">
        <v>25968.32</v>
      </c>
      <c r="H10" s="20">
        <v>32132.15</v>
      </c>
      <c r="I10" s="20">
        <v>40276.42</v>
      </c>
      <c r="J10" s="20">
        <v>49508</v>
      </c>
      <c r="K10" s="20">
        <v>56496.45</v>
      </c>
      <c r="L10" s="20">
        <v>60035.37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21" t="s">
        <v>3</v>
      </c>
      <c r="D11" s="22"/>
      <c r="E11" s="24">
        <v>5994.91</v>
      </c>
      <c r="F11" s="24">
        <v>5616.66</v>
      </c>
      <c r="G11" s="24">
        <v>3626.5</v>
      </c>
      <c r="H11" s="24">
        <v>1317.39</v>
      </c>
      <c r="I11" s="24">
        <v>151.19</v>
      </c>
      <c r="J11" s="24">
        <v>0</v>
      </c>
      <c r="K11" s="24">
        <v>0</v>
      </c>
      <c r="L11" s="24">
        <v>0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26" t="s">
        <v>4</v>
      </c>
      <c r="D12" s="24"/>
      <c r="E12" s="24">
        <v>1584.63</v>
      </c>
      <c r="F12" s="24">
        <v>1421.14</v>
      </c>
      <c r="G12" s="24">
        <v>353.91</v>
      </c>
      <c r="H12" s="24">
        <v>181.91</v>
      </c>
      <c r="I12" s="24">
        <v>80</v>
      </c>
      <c r="J12" s="24">
        <v>0</v>
      </c>
      <c r="K12" s="24">
        <v>0</v>
      </c>
      <c r="L12" s="24">
        <v>0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26" t="s">
        <v>5</v>
      </c>
      <c r="D13" s="24"/>
      <c r="E13" s="24">
        <v>4400.7299999999996</v>
      </c>
      <c r="F13" s="24">
        <v>4738.1000000000004</v>
      </c>
      <c r="G13" s="24">
        <v>4777.1400000000003</v>
      </c>
      <c r="H13" s="24">
        <v>3936.45</v>
      </c>
      <c r="I13" s="24">
        <v>3169.44</v>
      </c>
      <c r="J13" s="24">
        <v>2232.36</v>
      </c>
      <c r="K13" s="24">
        <v>1723.86</v>
      </c>
      <c r="L13" s="24">
        <v>1378.91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111" t="s">
        <v>151</v>
      </c>
      <c r="D14" s="24"/>
      <c r="E14" s="24">
        <v>0</v>
      </c>
      <c r="F14" s="24">
        <v>0</v>
      </c>
      <c r="G14" s="24">
        <v>2.52</v>
      </c>
      <c r="H14" s="24">
        <v>138.4</v>
      </c>
      <c r="I14" s="24">
        <v>392.75</v>
      </c>
      <c r="J14" s="24">
        <v>806.4</v>
      </c>
      <c r="K14" s="24">
        <v>1187.92</v>
      </c>
      <c r="L14" s="24">
        <v>1378.91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26" t="s">
        <v>6</v>
      </c>
      <c r="D15" s="24"/>
      <c r="E15" s="24">
        <v>814.11</v>
      </c>
      <c r="F15" s="24">
        <v>692.19</v>
      </c>
      <c r="G15" s="24">
        <v>481.11</v>
      </c>
      <c r="H15" s="24">
        <v>265.77999999999997</v>
      </c>
      <c r="I15" s="24">
        <v>43.01</v>
      </c>
      <c r="J15" s="24">
        <v>5</v>
      </c>
      <c r="K15" s="24">
        <v>0</v>
      </c>
      <c r="L15" s="24">
        <v>0</v>
      </c>
      <c r="M15" s="10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26" t="s">
        <v>7</v>
      </c>
      <c r="D16" s="24"/>
      <c r="E16" s="24">
        <v>121.61</v>
      </c>
      <c r="F16" s="24">
        <v>102.79</v>
      </c>
      <c r="G16" s="24">
        <v>67.599999999999994</v>
      </c>
      <c r="H16" s="24">
        <v>21.6</v>
      </c>
      <c r="I16" s="24">
        <v>0</v>
      </c>
      <c r="J16" s="24">
        <v>0</v>
      </c>
      <c r="K16" s="24">
        <v>0</v>
      </c>
      <c r="L16" s="24">
        <v>0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26" t="s">
        <v>8</v>
      </c>
      <c r="D17" s="24"/>
      <c r="E17" s="24">
        <v>2544.63</v>
      </c>
      <c r="F17" s="24">
        <v>2920.6</v>
      </c>
      <c r="G17" s="24">
        <v>2260.35</v>
      </c>
      <c r="H17" s="24">
        <v>1515.45</v>
      </c>
      <c r="I17" s="24">
        <v>830.53</v>
      </c>
      <c r="J17" s="24">
        <v>181.8</v>
      </c>
      <c r="K17" s="24">
        <v>11.9</v>
      </c>
      <c r="L17" s="24">
        <v>0</v>
      </c>
      <c r="M17" s="10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21" t="s">
        <v>9</v>
      </c>
      <c r="D18" s="24"/>
      <c r="E18" s="24">
        <v>270.39999999999998</v>
      </c>
      <c r="F18" s="24">
        <v>511.81</v>
      </c>
      <c r="G18" s="24">
        <v>893.16</v>
      </c>
      <c r="H18" s="24">
        <v>1028.5899999999999</v>
      </c>
      <c r="I18" s="24">
        <v>921.59</v>
      </c>
      <c r="J18" s="24">
        <v>897.37</v>
      </c>
      <c r="K18" s="24">
        <v>815.96</v>
      </c>
      <c r="L18" s="24">
        <v>719.58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26" t="s">
        <v>10</v>
      </c>
      <c r="D19" s="24"/>
      <c r="E19" s="24">
        <v>3888.32</v>
      </c>
      <c r="F19" s="24">
        <v>4298.71</v>
      </c>
      <c r="G19" s="24">
        <v>4494.6000000000004</v>
      </c>
      <c r="H19" s="24">
        <v>4625.2700000000004</v>
      </c>
      <c r="I19" s="24">
        <v>4742.88</v>
      </c>
      <c r="J19" s="24">
        <v>4822.6099999999997</v>
      </c>
      <c r="K19" s="24">
        <v>4909.1000000000004</v>
      </c>
      <c r="L19" s="24">
        <v>4987.95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26" t="s">
        <v>11</v>
      </c>
      <c r="D20" s="24"/>
      <c r="E20" s="24">
        <v>838.03</v>
      </c>
      <c r="F20" s="24">
        <v>1544.58</v>
      </c>
      <c r="G20" s="24">
        <v>4477.71</v>
      </c>
      <c r="H20" s="24">
        <v>9063.66</v>
      </c>
      <c r="I20" s="24">
        <v>13669.48</v>
      </c>
      <c r="J20" s="24">
        <v>17674.63</v>
      </c>
      <c r="K20" s="24">
        <v>20321.46</v>
      </c>
      <c r="L20" s="24">
        <v>21565.22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3" s="33" customFormat="1" x14ac:dyDescent="0.15">
      <c r="B21" s="29"/>
      <c r="C21" s="111" t="s">
        <v>149</v>
      </c>
      <c r="D21" s="30"/>
      <c r="E21" s="30">
        <v>35.54</v>
      </c>
      <c r="F21" s="30">
        <v>69.33</v>
      </c>
      <c r="G21" s="30">
        <v>546.80999999999995</v>
      </c>
      <c r="H21" s="30">
        <v>1810.6</v>
      </c>
      <c r="I21" s="30">
        <v>3070.14</v>
      </c>
      <c r="J21" s="30">
        <v>4125.43</v>
      </c>
      <c r="K21" s="30">
        <v>4872.0200000000004</v>
      </c>
      <c r="L21" s="30">
        <v>5160.42</v>
      </c>
      <c r="M21" s="32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7"/>
      <c r="C22" s="26" t="s">
        <v>12</v>
      </c>
      <c r="D22" s="24"/>
      <c r="E22" s="24">
        <v>246.57</v>
      </c>
      <c r="F22" s="24">
        <v>970.43</v>
      </c>
      <c r="G22" s="24">
        <v>3936.45</v>
      </c>
      <c r="H22" s="24">
        <v>7530.16</v>
      </c>
      <c r="I22" s="24">
        <v>11396.01</v>
      </c>
      <c r="J22" s="24">
        <v>15649.98</v>
      </c>
      <c r="K22" s="24">
        <v>18497</v>
      </c>
      <c r="L22" s="24">
        <v>19710.47</v>
      </c>
      <c r="M22" s="10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34" t="s">
        <v>13</v>
      </c>
      <c r="D23" s="24"/>
      <c r="E23" s="24">
        <v>75.86</v>
      </c>
      <c r="F23" s="24">
        <v>104.06</v>
      </c>
      <c r="G23" s="24">
        <v>246.49</v>
      </c>
      <c r="H23" s="24">
        <v>643.74</v>
      </c>
      <c r="I23" s="24">
        <v>1086.5899999999999</v>
      </c>
      <c r="J23" s="24">
        <v>1630.08</v>
      </c>
      <c r="K23" s="24">
        <v>2015.14</v>
      </c>
      <c r="L23" s="24">
        <v>2355.94</v>
      </c>
      <c r="M23" s="10"/>
      <c r="O23" s="25"/>
      <c r="P23" s="25"/>
      <c r="Q23" s="25"/>
      <c r="R23" s="25"/>
      <c r="S23" s="25"/>
      <c r="T23" s="25"/>
      <c r="U23" s="25"/>
      <c r="V23" s="25"/>
      <c r="W23" s="25"/>
    </row>
    <row r="24" spans="2:23" x14ac:dyDescent="0.15">
      <c r="B24" s="7"/>
      <c r="C24" s="34" t="s">
        <v>14</v>
      </c>
      <c r="D24" s="24"/>
      <c r="E24" s="24">
        <v>9.4</v>
      </c>
      <c r="F24" s="24">
        <v>31.65</v>
      </c>
      <c r="G24" s="24">
        <v>312.45999999999998</v>
      </c>
      <c r="H24" s="24">
        <v>1834.05</v>
      </c>
      <c r="I24" s="24">
        <v>3772.12</v>
      </c>
      <c r="J24" s="24">
        <v>5709.44</v>
      </c>
      <c r="K24" s="24">
        <v>7211.48</v>
      </c>
      <c r="L24" s="24">
        <v>8139.29</v>
      </c>
      <c r="M24" s="10"/>
      <c r="O24" s="25"/>
      <c r="P24" s="25"/>
      <c r="Q24" s="25"/>
      <c r="R24" s="25"/>
      <c r="S24" s="25"/>
      <c r="T24" s="25"/>
      <c r="U24" s="25"/>
      <c r="V24" s="25"/>
      <c r="W24" s="25"/>
    </row>
    <row r="25" spans="2:23" x14ac:dyDescent="0.15">
      <c r="B25" s="7"/>
      <c r="C25" s="35" t="s">
        <v>15</v>
      </c>
      <c r="D25" s="24"/>
      <c r="E25" s="24">
        <v>1.01</v>
      </c>
      <c r="F25" s="24">
        <v>2.11</v>
      </c>
      <c r="G25" s="24">
        <v>40.83</v>
      </c>
      <c r="H25" s="24">
        <v>168.11</v>
      </c>
      <c r="I25" s="24">
        <v>413.57</v>
      </c>
      <c r="J25" s="24">
        <v>704.73</v>
      </c>
      <c r="K25" s="24">
        <v>990.57</v>
      </c>
      <c r="L25" s="24">
        <v>1178.02</v>
      </c>
      <c r="M25" s="10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8"/>
      <c r="D26" s="24"/>
      <c r="E26" s="24"/>
      <c r="F26" s="24"/>
      <c r="G26" s="24"/>
      <c r="H26" s="24"/>
      <c r="I26" s="24"/>
      <c r="J26" s="24"/>
      <c r="K26" s="24"/>
      <c r="L26" s="24"/>
      <c r="M26" s="10"/>
      <c r="O26" s="25"/>
      <c r="P26" s="25"/>
      <c r="Q26" s="25"/>
      <c r="R26" s="25"/>
      <c r="S26" s="25"/>
      <c r="T26" s="25"/>
      <c r="U26" s="25"/>
      <c r="V26" s="25"/>
      <c r="W26" s="25"/>
    </row>
    <row r="27" spans="2:23" x14ac:dyDescent="0.15">
      <c r="B27" s="7"/>
      <c r="C27" s="11" t="s">
        <v>16</v>
      </c>
      <c r="D27" s="20"/>
      <c r="E27" s="20">
        <v>3471.53</v>
      </c>
      <c r="F27" s="20">
        <v>3735.96</v>
      </c>
      <c r="G27" s="20">
        <v>4234.17</v>
      </c>
      <c r="H27" s="20">
        <v>4685.92</v>
      </c>
      <c r="I27" s="20">
        <v>4988.72</v>
      </c>
      <c r="J27" s="20">
        <v>5213.49</v>
      </c>
      <c r="K27" s="20">
        <v>5303.31</v>
      </c>
      <c r="L27" s="20">
        <v>5277.58</v>
      </c>
      <c r="M27" s="10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21" t="s">
        <v>17</v>
      </c>
      <c r="D28" s="24"/>
      <c r="E28" s="24">
        <v>1667.45</v>
      </c>
      <c r="F28" s="24">
        <v>1685.61</v>
      </c>
      <c r="G28" s="24">
        <v>1381.97</v>
      </c>
      <c r="H28" s="24">
        <v>821.27</v>
      </c>
      <c r="I28" s="24">
        <v>285.29000000000002</v>
      </c>
      <c r="J28" s="24">
        <v>0</v>
      </c>
      <c r="K28" s="24">
        <v>0</v>
      </c>
      <c r="L28" s="24">
        <v>0</v>
      </c>
      <c r="M28" s="10"/>
      <c r="O28" s="25"/>
      <c r="P28" s="25"/>
      <c r="Q28" s="25"/>
      <c r="R28" s="25"/>
      <c r="S28" s="25"/>
      <c r="T28" s="25"/>
      <c r="U28" s="25"/>
      <c r="V28" s="25"/>
      <c r="W28" s="25"/>
    </row>
    <row r="29" spans="2:23" x14ac:dyDescent="0.15">
      <c r="B29" s="7"/>
      <c r="C29" s="8" t="s">
        <v>18</v>
      </c>
      <c r="D29" s="24"/>
      <c r="E29" s="24">
        <v>195.07</v>
      </c>
      <c r="F29" s="24">
        <v>187.44</v>
      </c>
      <c r="G29" s="24">
        <v>90.87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10"/>
      <c r="O29" s="25"/>
      <c r="P29" s="25"/>
      <c r="Q29" s="25"/>
      <c r="R29" s="25"/>
      <c r="S29" s="25"/>
      <c r="T29" s="25"/>
      <c r="U29" s="25"/>
      <c r="V29" s="25"/>
      <c r="W29" s="25"/>
    </row>
    <row r="30" spans="2:23" x14ac:dyDescent="0.15">
      <c r="B30" s="7"/>
      <c r="C30" s="8" t="s">
        <v>19</v>
      </c>
      <c r="D30" s="24"/>
      <c r="E30" s="24">
        <v>1341.89</v>
      </c>
      <c r="F30" s="22">
        <v>1496.82</v>
      </c>
      <c r="G30" s="24">
        <v>1864.41</v>
      </c>
      <c r="H30" s="24">
        <v>2180.31</v>
      </c>
      <c r="I30" s="24">
        <v>2398.33</v>
      </c>
      <c r="J30" s="24">
        <v>2410.9499999999998</v>
      </c>
      <c r="K30" s="24">
        <v>1888.14</v>
      </c>
      <c r="L30" s="24">
        <v>1387.37</v>
      </c>
      <c r="M30" s="10"/>
      <c r="O30" s="25"/>
      <c r="P30" s="25"/>
      <c r="Q30" s="25"/>
      <c r="R30" s="25"/>
      <c r="S30" s="25"/>
      <c r="T30" s="25"/>
      <c r="U30" s="25"/>
      <c r="V30" s="25"/>
      <c r="W30" s="25"/>
    </row>
    <row r="31" spans="2:23" x14ac:dyDescent="0.15">
      <c r="B31" s="7"/>
      <c r="C31" s="111" t="s">
        <v>151</v>
      </c>
      <c r="D31" s="24"/>
      <c r="E31" s="24">
        <v>0</v>
      </c>
      <c r="F31" s="24">
        <v>0</v>
      </c>
      <c r="G31" s="24">
        <v>13.41</v>
      </c>
      <c r="H31" s="24">
        <v>93.32</v>
      </c>
      <c r="I31" s="24">
        <v>292.69</v>
      </c>
      <c r="J31" s="24">
        <v>789.39</v>
      </c>
      <c r="K31" s="24">
        <v>1197.21</v>
      </c>
      <c r="L31" s="24">
        <v>1387.37</v>
      </c>
      <c r="M31" s="10"/>
      <c r="O31" s="25"/>
      <c r="P31" s="25"/>
      <c r="Q31" s="25"/>
      <c r="R31" s="25"/>
      <c r="S31" s="25"/>
      <c r="T31" s="25"/>
      <c r="U31" s="25"/>
      <c r="V31" s="25"/>
      <c r="W31" s="25"/>
    </row>
    <row r="32" spans="2:23" x14ac:dyDescent="0.15">
      <c r="B32" s="7"/>
      <c r="C32" s="8" t="s">
        <v>20</v>
      </c>
      <c r="D32" s="24"/>
      <c r="E32" s="24">
        <v>62.42</v>
      </c>
      <c r="F32" s="24">
        <v>45.28</v>
      </c>
      <c r="G32" s="24">
        <v>21.05</v>
      </c>
      <c r="H32" s="24">
        <v>3.66</v>
      </c>
      <c r="I32" s="24">
        <v>0</v>
      </c>
      <c r="J32" s="24">
        <v>0</v>
      </c>
      <c r="K32" s="24">
        <v>0</v>
      </c>
      <c r="L32" s="24">
        <v>0</v>
      </c>
      <c r="M32" s="10"/>
      <c r="O32" s="25"/>
      <c r="P32" s="25"/>
      <c r="Q32" s="25"/>
      <c r="R32" s="25"/>
      <c r="S32" s="25"/>
      <c r="T32" s="25"/>
      <c r="U32" s="25"/>
      <c r="V32" s="25"/>
      <c r="W32" s="25"/>
    </row>
    <row r="33" spans="2:23" x14ac:dyDescent="0.15">
      <c r="B33" s="7"/>
      <c r="C33" s="21" t="s">
        <v>21</v>
      </c>
      <c r="D33" s="24"/>
      <c r="E33" s="24">
        <v>200.11</v>
      </c>
      <c r="F33" s="24">
        <v>311.32</v>
      </c>
      <c r="G33" s="24">
        <v>790.03</v>
      </c>
      <c r="H33" s="24">
        <v>1378.46</v>
      </c>
      <c r="I33" s="24">
        <v>1758.71</v>
      </c>
      <c r="J33" s="24">
        <v>2035.47</v>
      </c>
      <c r="K33" s="24">
        <v>2339.94</v>
      </c>
      <c r="L33" s="24">
        <v>2561.79</v>
      </c>
      <c r="M33" s="10"/>
      <c r="O33" s="25"/>
      <c r="P33" s="25"/>
      <c r="Q33" s="25"/>
      <c r="R33" s="25"/>
      <c r="S33" s="25"/>
      <c r="T33" s="25"/>
      <c r="U33" s="25"/>
      <c r="V33" s="25"/>
      <c r="W33" s="25"/>
    </row>
    <row r="34" spans="2:23" x14ac:dyDescent="0.15">
      <c r="B34" s="7"/>
      <c r="C34" s="8" t="s">
        <v>22</v>
      </c>
      <c r="D34" s="24"/>
      <c r="E34" s="24">
        <v>4.59</v>
      </c>
      <c r="F34" s="24">
        <v>9.0500000000000007</v>
      </c>
      <c r="G34" s="24">
        <v>67.98</v>
      </c>
      <c r="H34" s="24">
        <v>264.29000000000002</v>
      </c>
      <c r="I34" s="24">
        <v>481.45</v>
      </c>
      <c r="J34" s="24">
        <v>635.67999999999995</v>
      </c>
      <c r="K34" s="24">
        <v>833.21</v>
      </c>
      <c r="L34" s="24">
        <v>967.57</v>
      </c>
      <c r="M34" s="10"/>
      <c r="O34" s="25"/>
      <c r="P34" s="25"/>
      <c r="Q34" s="25"/>
      <c r="R34" s="25"/>
      <c r="S34" s="25"/>
      <c r="T34" s="25"/>
      <c r="U34" s="25"/>
      <c r="V34" s="25"/>
      <c r="W34" s="25"/>
    </row>
    <row r="35" spans="2:23" x14ac:dyDescent="0.15">
      <c r="B35" s="7"/>
      <c r="C35" s="8" t="s">
        <v>23</v>
      </c>
      <c r="D35" s="24"/>
      <c r="E35" s="24">
        <v>0</v>
      </c>
      <c r="F35" s="24">
        <v>0.44</v>
      </c>
      <c r="G35" s="24">
        <v>17.87</v>
      </c>
      <c r="H35" s="24">
        <v>37.950000000000003</v>
      </c>
      <c r="I35" s="24">
        <v>64.94</v>
      </c>
      <c r="J35" s="24">
        <v>131.38</v>
      </c>
      <c r="K35" s="24">
        <v>241.99</v>
      </c>
      <c r="L35" s="24">
        <v>360.83</v>
      </c>
      <c r="M35" s="10"/>
      <c r="O35" s="25"/>
      <c r="P35" s="25"/>
      <c r="Q35" s="25"/>
      <c r="R35" s="25"/>
      <c r="S35" s="25"/>
      <c r="T35" s="25"/>
      <c r="U35" s="25"/>
      <c r="V35" s="25"/>
      <c r="W35" s="25"/>
    </row>
    <row r="36" spans="2:23" x14ac:dyDescent="0.15">
      <c r="B36" s="7"/>
      <c r="C36" s="8"/>
      <c r="D36" s="24"/>
      <c r="E36" s="24"/>
      <c r="F36" s="24"/>
      <c r="G36" s="24"/>
      <c r="H36" s="24"/>
      <c r="I36" s="24"/>
      <c r="J36" s="24"/>
      <c r="K36" s="24"/>
      <c r="L36" s="24"/>
      <c r="M36" s="10"/>
      <c r="O36" s="25"/>
      <c r="P36" s="25"/>
      <c r="Q36" s="25"/>
      <c r="R36" s="25"/>
      <c r="S36" s="25"/>
      <c r="T36" s="25"/>
      <c r="U36" s="25"/>
      <c r="V36" s="25"/>
      <c r="W36" s="25"/>
    </row>
    <row r="37" spans="2:23" x14ac:dyDescent="0.15">
      <c r="B37" s="7"/>
      <c r="C37" s="38" t="s">
        <v>24</v>
      </c>
      <c r="D37" s="24"/>
      <c r="E37" s="24"/>
      <c r="F37" s="24"/>
      <c r="G37" s="24"/>
      <c r="H37" s="24"/>
      <c r="I37" s="24"/>
      <c r="J37" s="24"/>
      <c r="K37" s="24"/>
      <c r="L37" s="24"/>
      <c r="M37" s="10"/>
      <c r="O37" s="25"/>
      <c r="P37" s="25"/>
      <c r="Q37" s="25"/>
      <c r="R37" s="25"/>
      <c r="S37" s="25"/>
      <c r="T37" s="25"/>
      <c r="U37" s="25"/>
      <c r="V37" s="25"/>
      <c r="W37" s="25"/>
    </row>
    <row r="38" spans="2:23" x14ac:dyDescent="0.15">
      <c r="B38" s="7"/>
      <c r="C38" s="8" t="s">
        <v>25</v>
      </c>
      <c r="D38" s="24"/>
      <c r="E38" s="24">
        <v>1532.82</v>
      </c>
      <c r="F38" s="24">
        <v>1626.89</v>
      </c>
      <c r="G38" s="24">
        <v>1854.8</v>
      </c>
      <c r="H38" s="24">
        <v>2049.86</v>
      </c>
      <c r="I38" s="24">
        <v>2168.29</v>
      </c>
      <c r="J38" s="24">
        <v>2228.38</v>
      </c>
      <c r="K38" s="24">
        <v>2214.11</v>
      </c>
      <c r="L38" s="24">
        <v>2163.48</v>
      </c>
      <c r="M38" s="10"/>
      <c r="O38" s="25"/>
      <c r="P38" s="25"/>
      <c r="Q38" s="25"/>
      <c r="R38" s="25"/>
      <c r="S38" s="25"/>
      <c r="T38" s="25"/>
      <c r="U38" s="25"/>
      <c r="V38" s="25"/>
      <c r="W38" s="25"/>
    </row>
    <row r="39" spans="2:23" x14ac:dyDescent="0.15">
      <c r="B39" s="7"/>
      <c r="C39" s="8" t="s">
        <v>26</v>
      </c>
      <c r="D39" s="24"/>
      <c r="E39" s="24">
        <v>1938.71</v>
      </c>
      <c r="F39" s="24">
        <v>2109.0700000000002</v>
      </c>
      <c r="G39" s="24">
        <v>2379.37</v>
      </c>
      <c r="H39" s="24">
        <v>2636.06</v>
      </c>
      <c r="I39" s="24">
        <v>2820.43</v>
      </c>
      <c r="J39" s="24">
        <v>2985.11</v>
      </c>
      <c r="K39" s="24">
        <v>3089.2</v>
      </c>
      <c r="L39" s="24">
        <v>3114.1</v>
      </c>
      <c r="M39" s="10"/>
      <c r="O39" s="25"/>
      <c r="P39" s="25"/>
      <c r="Q39" s="25"/>
      <c r="R39" s="25"/>
      <c r="S39" s="25"/>
      <c r="T39" s="25"/>
      <c r="U39" s="25"/>
      <c r="V39" s="25"/>
      <c r="W39" s="25"/>
    </row>
    <row r="40" spans="2:23" x14ac:dyDescent="0.15">
      <c r="B40" s="16"/>
      <c r="C40" s="17"/>
      <c r="D40" s="39"/>
      <c r="E40" s="39"/>
      <c r="F40" s="39"/>
      <c r="G40" s="39"/>
      <c r="H40" s="39"/>
      <c r="I40" s="39"/>
      <c r="J40" s="40"/>
      <c r="K40" s="39"/>
      <c r="L40" s="40"/>
      <c r="M40" s="19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8"/>
      <c r="D41" s="24"/>
      <c r="E41" s="24"/>
      <c r="F41" s="24"/>
      <c r="G41" s="24"/>
      <c r="H41" s="24"/>
      <c r="I41" s="24"/>
      <c r="J41" s="22"/>
      <c r="K41" s="24"/>
      <c r="L41" s="22"/>
      <c r="M41" s="10"/>
      <c r="O41" s="25"/>
      <c r="P41" s="25"/>
      <c r="Q41" s="25"/>
      <c r="R41" s="25"/>
      <c r="S41" s="25"/>
      <c r="T41" s="25"/>
      <c r="U41" s="25"/>
      <c r="V41" s="25"/>
      <c r="W41" s="25"/>
    </row>
    <row r="42" spans="2:23" x14ac:dyDescent="0.15">
      <c r="B42" s="7"/>
      <c r="C42" s="11" t="s">
        <v>27</v>
      </c>
      <c r="D42" s="20"/>
      <c r="E42" s="20">
        <v>24261.73</v>
      </c>
      <c r="F42" s="20">
        <v>26690.79</v>
      </c>
      <c r="G42" s="20">
        <v>30202.49</v>
      </c>
      <c r="H42" s="20">
        <v>36818.06</v>
      </c>
      <c r="I42" s="20">
        <v>45265.14</v>
      </c>
      <c r="J42" s="20">
        <v>54721.48</v>
      </c>
      <c r="K42" s="20">
        <v>61799.74</v>
      </c>
      <c r="L42" s="20">
        <v>65312.93</v>
      </c>
      <c r="M42" s="10"/>
      <c r="O42" s="25"/>
      <c r="P42" s="25"/>
      <c r="Q42" s="25"/>
      <c r="R42" s="25"/>
      <c r="S42" s="25"/>
      <c r="T42" s="25"/>
      <c r="U42" s="25"/>
      <c r="V42" s="25"/>
      <c r="W42" s="25"/>
    </row>
    <row r="43" spans="2:23" x14ac:dyDescent="0.15">
      <c r="B43" s="7"/>
      <c r="C43" s="8" t="s">
        <v>28</v>
      </c>
      <c r="D43" s="24"/>
      <c r="E43" s="24">
        <v>16182.81</v>
      </c>
      <c r="F43" s="24">
        <v>15986.03</v>
      </c>
      <c r="G43" s="24">
        <v>12648.63</v>
      </c>
      <c r="H43" s="24">
        <v>8496.6299999999992</v>
      </c>
      <c r="I43" s="24">
        <v>5441.82</v>
      </c>
      <c r="J43" s="24">
        <v>3052.53</v>
      </c>
      <c r="K43" s="24">
        <v>1226.8599999999999</v>
      </c>
      <c r="L43" s="24">
        <v>0</v>
      </c>
      <c r="M43" s="10"/>
      <c r="O43" s="25"/>
      <c r="P43" s="25"/>
      <c r="Q43" s="25"/>
      <c r="R43" s="25"/>
      <c r="S43" s="25"/>
      <c r="T43" s="25"/>
      <c r="U43" s="25"/>
      <c r="V43" s="25"/>
      <c r="W43" s="25"/>
    </row>
    <row r="44" spans="2:23" x14ac:dyDescent="0.15">
      <c r="B44" s="7"/>
      <c r="C44" s="21" t="s">
        <v>17</v>
      </c>
      <c r="D44" s="24"/>
      <c r="E44" s="24">
        <v>7662.35</v>
      </c>
      <c r="F44" s="24">
        <v>7302.26</v>
      </c>
      <c r="G44" s="24">
        <v>5008.46</v>
      </c>
      <c r="H44" s="24">
        <v>2138.65</v>
      </c>
      <c r="I44" s="24">
        <v>436.48</v>
      </c>
      <c r="J44" s="24">
        <v>0</v>
      </c>
      <c r="K44" s="24">
        <v>0</v>
      </c>
      <c r="L44" s="24">
        <v>0</v>
      </c>
      <c r="M44" s="10"/>
      <c r="N44" s="2"/>
      <c r="O44" s="25"/>
      <c r="P44" s="25"/>
      <c r="Q44" s="25"/>
      <c r="R44" s="25"/>
      <c r="S44" s="25"/>
      <c r="T44" s="25"/>
      <c r="U44" s="25"/>
      <c r="V44" s="25"/>
      <c r="W44" s="25"/>
    </row>
    <row r="45" spans="2:23" x14ac:dyDescent="0.15">
      <c r="B45" s="7"/>
      <c r="C45" s="8" t="s">
        <v>18</v>
      </c>
      <c r="D45" s="24"/>
      <c r="E45" s="24">
        <v>1779.7</v>
      </c>
      <c r="F45" s="24">
        <v>1608.58</v>
      </c>
      <c r="G45" s="24">
        <v>444.79</v>
      </c>
      <c r="H45" s="24">
        <v>181.91</v>
      </c>
      <c r="I45" s="24">
        <v>80</v>
      </c>
      <c r="J45" s="24">
        <v>0</v>
      </c>
      <c r="K45" s="24">
        <v>0</v>
      </c>
      <c r="L45" s="24">
        <v>0</v>
      </c>
      <c r="M45" s="10"/>
      <c r="N45" s="2"/>
      <c r="O45" s="25"/>
      <c r="P45" s="25"/>
      <c r="Q45" s="25"/>
      <c r="R45" s="25"/>
      <c r="S45" s="25"/>
      <c r="T45" s="25"/>
      <c r="U45" s="25"/>
      <c r="V45" s="25"/>
      <c r="W45" s="25"/>
    </row>
    <row r="46" spans="2:23" x14ac:dyDescent="0.15">
      <c r="B46" s="7"/>
      <c r="C46" s="8" t="s">
        <v>19</v>
      </c>
      <c r="D46" s="24"/>
      <c r="E46" s="24">
        <v>5742.62</v>
      </c>
      <c r="F46" s="24">
        <v>6234.92</v>
      </c>
      <c r="G46" s="24">
        <v>6625.62</v>
      </c>
      <c r="H46" s="24">
        <v>5885.03</v>
      </c>
      <c r="I46" s="24">
        <v>4882.33</v>
      </c>
      <c r="J46" s="24">
        <v>3047.53</v>
      </c>
      <c r="K46" s="24">
        <v>1226.8599999999999</v>
      </c>
      <c r="L46" s="24">
        <v>0</v>
      </c>
      <c r="M46" s="10"/>
      <c r="N46" s="2"/>
      <c r="O46" s="25"/>
      <c r="P46" s="25"/>
      <c r="Q46" s="25"/>
      <c r="R46" s="25"/>
      <c r="S46" s="25"/>
      <c r="T46" s="25"/>
      <c r="U46" s="25"/>
      <c r="V46" s="25"/>
      <c r="W46" s="25"/>
    </row>
    <row r="47" spans="2:23" x14ac:dyDescent="0.15">
      <c r="B47" s="7"/>
      <c r="C47" s="8" t="s">
        <v>20</v>
      </c>
      <c r="D47" s="24"/>
      <c r="E47" s="24">
        <v>876.53</v>
      </c>
      <c r="F47" s="24">
        <v>737.47</v>
      </c>
      <c r="G47" s="24">
        <v>502.16</v>
      </c>
      <c r="H47" s="24">
        <v>269.44</v>
      </c>
      <c r="I47" s="24">
        <v>43.01</v>
      </c>
      <c r="J47" s="24">
        <v>5</v>
      </c>
      <c r="K47" s="24">
        <v>0</v>
      </c>
      <c r="L47" s="24">
        <v>0</v>
      </c>
      <c r="M47" s="10"/>
      <c r="N47" s="2"/>
      <c r="O47" s="25"/>
      <c r="P47" s="25"/>
      <c r="Q47" s="25"/>
      <c r="R47" s="25"/>
      <c r="S47" s="25"/>
      <c r="T47" s="25"/>
      <c r="U47" s="25"/>
      <c r="V47" s="25"/>
      <c r="W47" s="25"/>
    </row>
    <row r="48" spans="2:23" x14ac:dyDescent="0.15">
      <c r="B48" s="7"/>
      <c r="C48" s="8" t="s">
        <v>29</v>
      </c>
      <c r="D48" s="24"/>
      <c r="E48" s="24">
        <v>121.61</v>
      </c>
      <c r="F48" s="24">
        <v>102.79</v>
      </c>
      <c r="G48" s="24">
        <v>67.599999999999994</v>
      </c>
      <c r="H48" s="24">
        <v>21.6</v>
      </c>
      <c r="I48" s="24">
        <v>0</v>
      </c>
      <c r="J48" s="24">
        <v>0</v>
      </c>
      <c r="K48" s="24">
        <v>0</v>
      </c>
      <c r="L48" s="24">
        <v>0</v>
      </c>
      <c r="M48" s="10"/>
      <c r="N48" s="2"/>
      <c r="O48" s="25"/>
      <c r="P48" s="25"/>
      <c r="Q48" s="25"/>
      <c r="R48" s="25"/>
      <c r="S48" s="25"/>
      <c r="T48" s="25"/>
      <c r="U48" s="25"/>
      <c r="V48" s="25"/>
      <c r="W48" s="25"/>
    </row>
    <row r="49" spans="2:23" x14ac:dyDescent="0.15">
      <c r="B49" s="7"/>
      <c r="C49" s="8" t="s">
        <v>8</v>
      </c>
      <c r="D49" s="24"/>
      <c r="E49" s="24">
        <v>2544.63</v>
      </c>
      <c r="F49" s="24">
        <v>2920.6</v>
      </c>
      <c r="G49" s="24">
        <v>2260.35</v>
      </c>
      <c r="H49" s="24">
        <v>1515.45</v>
      </c>
      <c r="I49" s="24">
        <v>830.53</v>
      </c>
      <c r="J49" s="24">
        <v>181.8</v>
      </c>
      <c r="K49" s="24">
        <v>11.9</v>
      </c>
      <c r="L49" s="24">
        <v>0</v>
      </c>
      <c r="M49" s="10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2:23" ht="12" customHeight="1" x14ac:dyDescent="0.15">
      <c r="B50" s="7"/>
      <c r="C50" s="8" t="s">
        <v>30</v>
      </c>
      <c r="D50" s="24"/>
      <c r="E50" s="24">
        <v>0</v>
      </c>
      <c r="F50" s="24">
        <v>0.44</v>
      </c>
      <c r="G50" s="24">
        <v>33.799999999999997</v>
      </c>
      <c r="H50" s="24">
        <v>269.67</v>
      </c>
      <c r="I50" s="24">
        <v>750.38</v>
      </c>
      <c r="J50" s="24">
        <v>1727.17</v>
      </c>
      <c r="K50" s="24">
        <v>2627.13</v>
      </c>
      <c r="L50" s="24">
        <v>3127.11</v>
      </c>
      <c r="M50" s="10"/>
      <c r="N50" s="110"/>
      <c r="O50" s="25"/>
      <c r="P50" s="25"/>
      <c r="Q50" s="25"/>
      <c r="R50" s="25"/>
      <c r="S50" s="25"/>
      <c r="T50" s="25"/>
      <c r="U50" s="25"/>
      <c r="V50" s="25"/>
      <c r="W50" s="25"/>
    </row>
    <row r="51" spans="2:23" ht="12" customHeight="1" x14ac:dyDescent="0.15">
      <c r="B51" s="29"/>
      <c r="C51" s="111" t="s">
        <v>150</v>
      </c>
      <c r="D51" s="30"/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2"/>
      <c r="O51" s="25"/>
      <c r="P51" s="25"/>
      <c r="Q51" s="25"/>
      <c r="R51" s="25"/>
      <c r="S51" s="25"/>
      <c r="T51" s="25"/>
      <c r="U51" s="25"/>
      <c r="V51" s="25"/>
      <c r="W51" s="25"/>
    </row>
    <row r="52" spans="2:23" x14ac:dyDescent="0.15">
      <c r="B52" s="7"/>
      <c r="C52" s="37" t="s">
        <v>31</v>
      </c>
      <c r="D52" s="24"/>
      <c r="E52" s="24">
        <v>5534.29</v>
      </c>
      <c r="F52" s="24">
        <v>7783.72</v>
      </c>
      <c r="G52" s="24">
        <v>15259.7</v>
      </c>
      <c r="H52" s="24">
        <v>26536.31</v>
      </c>
      <c r="I52" s="24">
        <v>38242.400000000001</v>
      </c>
      <c r="J52" s="24">
        <v>49759.99</v>
      </c>
      <c r="K52" s="24">
        <v>57933.85</v>
      </c>
      <c r="L52" s="24">
        <v>62185.82</v>
      </c>
      <c r="M52" s="10"/>
      <c r="N52" s="2"/>
      <c r="O52" s="25"/>
      <c r="P52" s="25"/>
      <c r="Q52" s="25"/>
      <c r="R52" s="25"/>
      <c r="S52" s="25"/>
      <c r="T52" s="25"/>
      <c r="U52" s="25"/>
      <c r="V52" s="25"/>
      <c r="W52" s="25"/>
    </row>
    <row r="53" spans="2:23" x14ac:dyDescent="0.15">
      <c r="B53" s="7"/>
      <c r="C53" s="9" t="s">
        <v>32</v>
      </c>
      <c r="D53" s="24"/>
      <c r="E53" s="24">
        <v>3888.32</v>
      </c>
      <c r="F53" s="24">
        <v>4298.71</v>
      </c>
      <c r="G53" s="24">
        <v>4494.6000000000004</v>
      </c>
      <c r="H53" s="24">
        <v>4625.2700000000004</v>
      </c>
      <c r="I53" s="24">
        <v>4742.88</v>
      </c>
      <c r="J53" s="24">
        <v>4822.6099999999997</v>
      </c>
      <c r="K53" s="24">
        <v>4909.1000000000004</v>
      </c>
      <c r="L53" s="24">
        <v>4987.95</v>
      </c>
      <c r="M53" s="10"/>
      <c r="N53" s="2"/>
      <c r="O53" s="25"/>
      <c r="P53" s="25"/>
      <c r="Q53" s="25"/>
      <c r="R53" s="25"/>
      <c r="S53" s="25"/>
      <c r="T53" s="25"/>
      <c r="U53" s="25"/>
      <c r="V53" s="25"/>
      <c r="W53" s="25"/>
    </row>
    <row r="54" spans="2:23" x14ac:dyDescent="0.15">
      <c r="B54" s="7"/>
      <c r="C54" s="9" t="s">
        <v>33</v>
      </c>
      <c r="D54" s="24"/>
      <c r="E54" s="24">
        <v>838.03</v>
      </c>
      <c r="F54" s="24">
        <v>1544.58</v>
      </c>
      <c r="G54" s="24">
        <v>4477.71</v>
      </c>
      <c r="H54" s="24">
        <v>9063.66</v>
      </c>
      <c r="I54" s="24">
        <v>13669.48</v>
      </c>
      <c r="J54" s="24">
        <v>17674.63</v>
      </c>
      <c r="K54" s="24">
        <v>20321.46</v>
      </c>
      <c r="L54" s="24">
        <v>21565.22</v>
      </c>
      <c r="M54" s="10"/>
      <c r="N54" s="2"/>
      <c r="O54" s="25"/>
      <c r="P54" s="25"/>
      <c r="Q54" s="25"/>
      <c r="R54" s="25"/>
      <c r="S54" s="25"/>
      <c r="T54" s="25"/>
      <c r="U54" s="25"/>
      <c r="V54" s="25"/>
      <c r="W54" s="25"/>
    </row>
    <row r="55" spans="2:23" x14ac:dyDescent="0.15">
      <c r="B55" s="7"/>
      <c r="C55" s="9" t="s">
        <v>34</v>
      </c>
      <c r="D55" s="24"/>
      <c r="E55" s="24">
        <v>246.57</v>
      </c>
      <c r="F55" s="24">
        <v>970.43</v>
      </c>
      <c r="G55" s="24">
        <v>3936.45</v>
      </c>
      <c r="H55" s="24">
        <v>7530.16</v>
      </c>
      <c r="I55" s="24">
        <v>11396.01</v>
      </c>
      <c r="J55" s="24">
        <v>15649.98</v>
      </c>
      <c r="K55" s="24">
        <v>18497</v>
      </c>
      <c r="L55" s="24">
        <v>19710.47</v>
      </c>
      <c r="M55" s="10"/>
      <c r="N55" s="2"/>
      <c r="O55" s="25"/>
      <c r="P55" s="25"/>
      <c r="Q55" s="25"/>
      <c r="R55" s="25"/>
      <c r="S55" s="25"/>
      <c r="T55" s="25"/>
      <c r="U55" s="25"/>
      <c r="V55" s="25"/>
      <c r="W55" s="25"/>
    </row>
    <row r="56" spans="2:23" x14ac:dyDescent="0.15">
      <c r="B56" s="7"/>
      <c r="C56" s="21" t="s">
        <v>21</v>
      </c>
      <c r="D56" s="24"/>
      <c r="E56" s="24">
        <v>470.51</v>
      </c>
      <c r="F56" s="24">
        <v>823.13</v>
      </c>
      <c r="G56" s="24">
        <v>1683.19</v>
      </c>
      <c r="H56" s="24">
        <v>2407.0500000000002</v>
      </c>
      <c r="I56" s="24">
        <v>2680.3</v>
      </c>
      <c r="J56" s="24">
        <v>2932.84</v>
      </c>
      <c r="K56" s="24">
        <v>3155.9</v>
      </c>
      <c r="L56" s="24">
        <v>3281.36</v>
      </c>
      <c r="M56" s="10"/>
      <c r="N56" s="2"/>
      <c r="O56" s="25"/>
      <c r="P56" s="25"/>
      <c r="Q56" s="25"/>
      <c r="R56" s="25"/>
      <c r="S56" s="25"/>
      <c r="T56" s="25"/>
      <c r="U56" s="25"/>
      <c r="V56" s="25"/>
      <c r="W56" s="25"/>
    </row>
    <row r="57" spans="2:23" x14ac:dyDescent="0.15">
      <c r="B57" s="7"/>
      <c r="C57" s="9" t="s">
        <v>22</v>
      </c>
      <c r="D57" s="24"/>
      <c r="E57" s="24">
        <v>80.45</v>
      </c>
      <c r="F57" s="24">
        <v>113.11</v>
      </c>
      <c r="G57" s="24">
        <v>314.47000000000003</v>
      </c>
      <c r="H57" s="24">
        <v>908.02</v>
      </c>
      <c r="I57" s="24">
        <v>1568.04</v>
      </c>
      <c r="J57" s="24">
        <v>2265.7600000000002</v>
      </c>
      <c r="K57" s="24">
        <v>2848.35</v>
      </c>
      <c r="L57" s="24">
        <v>3323.51</v>
      </c>
      <c r="M57" s="10"/>
      <c r="N57" s="2"/>
      <c r="O57" s="25"/>
      <c r="P57" s="25"/>
      <c r="Q57" s="25"/>
      <c r="R57" s="25"/>
      <c r="S57" s="25"/>
      <c r="T57" s="25"/>
      <c r="U57" s="25"/>
      <c r="V57" s="25"/>
      <c r="W57" s="25"/>
    </row>
    <row r="58" spans="2:23" x14ac:dyDescent="0.15">
      <c r="B58" s="7"/>
      <c r="C58" s="35" t="s">
        <v>35</v>
      </c>
      <c r="D58" s="24"/>
      <c r="E58" s="24">
        <v>9.4</v>
      </c>
      <c r="F58" s="24">
        <v>31.65</v>
      </c>
      <c r="G58" s="24">
        <v>312.45999999999998</v>
      </c>
      <c r="H58" s="24">
        <v>1834.05</v>
      </c>
      <c r="I58" s="24">
        <v>3772.12</v>
      </c>
      <c r="J58" s="24">
        <v>5709.44</v>
      </c>
      <c r="K58" s="24">
        <v>7211.48</v>
      </c>
      <c r="L58" s="24">
        <v>8139.29</v>
      </c>
      <c r="M58" s="10"/>
      <c r="N58" s="2"/>
      <c r="O58" s="25"/>
      <c r="P58" s="25"/>
      <c r="Q58" s="25"/>
      <c r="R58" s="25"/>
      <c r="S58" s="25"/>
      <c r="T58" s="25"/>
      <c r="U58" s="25"/>
      <c r="V58" s="25"/>
      <c r="W58" s="25"/>
    </row>
    <row r="59" spans="2:23" x14ac:dyDescent="0.15">
      <c r="B59" s="7"/>
      <c r="C59" s="41" t="s">
        <v>36</v>
      </c>
      <c r="D59" s="24"/>
      <c r="E59" s="24">
        <v>1.01</v>
      </c>
      <c r="F59" s="24">
        <v>2.11</v>
      </c>
      <c r="G59" s="24">
        <v>40.83</v>
      </c>
      <c r="H59" s="24">
        <v>168.11</v>
      </c>
      <c r="I59" s="24">
        <v>413.57</v>
      </c>
      <c r="J59" s="24">
        <v>704.73</v>
      </c>
      <c r="K59" s="24">
        <v>990.57</v>
      </c>
      <c r="L59" s="24">
        <v>1178.02</v>
      </c>
      <c r="M59" s="10"/>
      <c r="N59" s="2"/>
      <c r="O59" s="25"/>
      <c r="P59" s="25"/>
      <c r="Q59" s="25"/>
      <c r="R59" s="25"/>
      <c r="S59" s="25"/>
      <c r="T59" s="25"/>
      <c r="U59" s="25"/>
      <c r="V59" s="25"/>
      <c r="W59" s="25"/>
    </row>
    <row r="60" spans="2:23" x14ac:dyDescent="0.15">
      <c r="B60" s="7"/>
      <c r="C60" s="9"/>
      <c r="D60" s="24"/>
      <c r="E60" s="24"/>
      <c r="F60" s="24"/>
      <c r="G60" s="24"/>
      <c r="H60" s="24"/>
      <c r="I60" s="24"/>
      <c r="J60" s="24"/>
      <c r="K60" s="24"/>
      <c r="L60" s="24"/>
      <c r="M60" s="10"/>
      <c r="N60" s="2"/>
      <c r="O60" s="25"/>
      <c r="P60" s="25"/>
      <c r="Q60" s="25"/>
      <c r="R60" s="25"/>
      <c r="S60" s="25"/>
      <c r="T60" s="25"/>
      <c r="U60" s="25"/>
      <c r="V60" s="25"/>
      <c r="W60" s="25"/>
    </row>
    <row r="61" spans="2:23" x14ac:dyDescent="0.15">
      <c r="B61" s="7"/>
      <c r="C61" s="8" t="s">
        <v>148</v>
      </c>
      <c r="D61" s="24"/>
      <c r="E61" s="24">
        <v>1085.5999999999999</v>
      </c>
      <c r="F61" s="24">
        <v>2517.12</v>
      </c>
      <c r="G61" s="24">
        <v>8454.99</v>
      </c>
      <c r="H61" s="24">
        <v>16761.919999999998</v>
      </c>
      <c r="I61" s="24">
        <v>25479.06</v>
      </c>
      <c r="J61" s="24">
        <v>34029.339999999997</v>
      </c>
      <c r="K61" s="24">
        <v>39809.019999999997</v>
      </c>
      <c r="L61" s="24">
        <v>42453.71</v>
      </c>
      <c r="M61" s="10"/>
      <c r="O61" s="25"/>
      <c r="P61" s="25"/>
      <c r="Q61" s="25"/>
      <c r="R61" s="25"/>
      <c r="S61" s="25"/>
      <c r="T61" s="25"/>
      <c r="U61" s="25"/>
      <c r="V61" s="25"/>
      <c r="W61" s="25"/>
    </row>
    <row r="62" spans="2:23" x14ac:dyDescent="0.15">
      <c r="B62" s="7"/>
      <c r="C62" s="8" t="s">
        <v>147</v>
      </c>
      <c r="D62" s="44"/>
      <c r="E62" s="44">
        <v>4.4999999999999998E-2</v>
      </c>
      <c r="F62" s="44">
        <v>9.4E-2</v>
      </c>
      <c r="G62" s="44">
        <v>0.28000000000000003</v>
      </c>
      <c r="H62" s="44">
        <v>0.45500000000000002</v>
      </c>
      <c r="I62" s="44">
        <v>0.56299999999999994</v>
      </c>
      <c r="J62" s="45">
        <v>0.622</v>
      </c>
      <c r="K62" s="44">
        <v>0.64400000000000002</v>
      </c>
      <c r="L62" s="45">
        <v>0.65</v>
      </c>
      <c r="M62" s="10"/>
      <c r="O62" s="25"/>
      <c r="P62" s="25"/>
      <c r="Q62" s="25"/>
      <c r="R62" s="25"/>
      <c r="S62" s="25"/>
      <c r="T62" s="25"/>
      <c r="U62" s="25"/>
      <c r="V62" s="25"/>
      <c r="W62" s="25"/>
    </row>
    <row r="63" spans="2:23" x14ac:dyDescent="0.15">
      <c r="B63" s="7"/>
      <c r="C63" s="133" t="s">
        <v>37</v>
      </c>
      <c r="D63" s="154"/>
      <c r="E63" s="154">
        <v>0.22800000000000001</v>
      </c>
      <c r="F63" s="154">
        <v>0.29199999999999998</v>
      </c>
      <c r="G63" s="154">
        <v>0.50600000000000001</v>
      </c>
      <c r="H63" s="154">
        <v>0.72599999999999998</v>
      </c>
      <c r="I63" s="154">
        <v>0.85899999999999999</v>
      </c>
      <c r="J63" s="154">
        <v>0.93899999999999995</v>
      </c>
      <c r="K63" s="154">
        <v>0.97899999999999998</v>
      </c>
      <c r="L63" s="154">
        <v>1</v>
      </c>
      <c r="M63" s="10"/>
      <c r="O63" s="25"/>
      <c r="P63" s="25"/>
      <c r="Q63" s="25"/>
      <c r="R63" s="25"/>
      <c r="S63" s="25"/>
      <c r="T63" s="25"/>
      <c r="U63" s="25"/>
      <c r="V63" s="25"/>
      <c r="W63" s="25"/>
    </row>
    <row r="64" spans="2:23" x14ac:dyDescent="0.15">
      <c r="B64" s="7"/>
      <c r="C64" s="11"/>
      <c r="D64" s="47"/>
      <c r="E64" s="47"/>
      <c r="F64" s="47"/>
      <c r="G64" s="47"/>
      <c r="H64" s="47"/>
      <c r="I64" s="47"/>
      <c r="J64" s="47"/>
      <c r="K64" s="47"/>
      <c r="L64" s="47"/>
      <c r="M64" s="10"/>
    </row>
    <row r="65" spans="2:23" x14ac:dyDescent="0.15">
      <c r="B65" s="7"/>
      <c r="C65" s="100" t="s">
        <v>133</v>
      </c>
      <c r="D65" s="42"/>
      <c r="E65" s="42">
        <v>0</v>
      </c>
      <c r="F65" s="42">
        <v>444.69</v>
      </c>
      <c r="G65" s="42">
        <v>803.62</v>
      </c>
      <c r="H65" s="42">
        <v>2035.35</v>
      </c>
      <c r="I65" s="42">
        <v>2904.05</v>
      </c>
      <c r="J65" s="42">
        <v>3685.87</v>
      </c>
      <c r="K65" s="42">
        <v>3934.44</v>
      </c>
      <c r="L65" s="42">
        <v>4152.9799999999996</v>
      </c>
      <c r="M65" s="10"/>
      <c r="O65" s="25"/>
      <c r="P65" s="25"/>
      <c r="Q65" s="25"/>
      <c r="R65" s="25"/>
      <c r="S65" s="25"/>
      <c r="T65" s="25"/>
      <c r="U65" s="25"/>
      <c r="V65" s="25"/>
      <c r="W65" s="25"/>
    </row>
    <row r="66" spans="2:23" ht="14" thickBot="1" x14ac:dyDescent="0.2">
      <c r="B66" s="12"/>
      <c r="C66" s="13"/>
      <c r="D66" s="13"/>
      <c r="E66" s="13"/>
      <c r="F66" s="48"/>
      <c r="G66" s="48"/>
      <c r="H66" s="48"/>
      <c r="I66" s="48"/>
      <c r="J66" s="14"/>
      <c r="K66" s="48"/>
      <c r="L66" s="14"/>
      <c r="M66" s="15"/>
    </row>
    <row r="67" spans="2:23" x14ac:dyDescent="0.15">
      <c r="C67" t="s">
        <v>134</v>
      </c>
      <c r="K67"/>
    </row>
    <row r="69" spans="2:23" x14ac:dyDescent="0.15">
      <c r="B69" s="207"/>
      <c r="C69" s="307" t="s">
        <v>385</v>
      </c>
      <c r="D69" s="207"/>
      <c r="E69" s="312">
        <f t="shared" ref="E69:L69" si="0">SUM(E70:E77)</f>
        <v>0.22810780599734645</v>
      </c>
      <c r="F69" s="312">
        <f t="shared" si="0"/>
        <v>0.29164217319906971</v>
      </c>
      <c r="G69" s="312">
        <f t="shared" si="0"/>
        <v>0.50636586586072874</v>
      </c>
      <c r="H69" s="312">
        <f t="shared" si="0"/>
        <v>0.7280663348367622</v>
      </c>
      <c r="I69" s="312">
        <f t="shared" si="0"/>
        <v>0.86143067269868179</v>
      </c>
      <c r="J69" s="312">
        <f t="shared" si="0"/>
        <v>0.94089487345736977</v>
      </c>
      <c r="K69" s="312">
        <f t="shared" si="0"/>
        <v>0.97995541728816349</v>
      </c>
      <c r="L69" s="312">
        <f t="shared" si="0"/>
        <v>0.99999999999999989</v>
      </c>
      <c r="M69" s="207"/>
    </row>
    <row r="70" spans="2:23" x14ac:dyDescent="0.15">
      <c r="B70" s="207"/>
      <c r="C70" s="308" t="s">
        <v>86</v>
      </c>
      <c r="D70" s="207"/>
      <c r="E70" s="311">
        <f t="shared" ref="E70:L70" si="1">E50/E42</f>
        <v>0</v>
      </c>
      <c r="F70" s="311">
        <f t="shared" si="1"/>
        <v>1.6485087178011591E-5</v>
      </c>
      <c r="G70" s="311">
        <f t="shared" si="1"/>
        <v>1.1191130267736201E-3</v>
      </c>
      <c r="H70" s="311">
        <f t="shared" si="1"/>
        <v>7.3243946041698024E-3</v>
      </c>
      <c r="I70" s="311">
        <f t="shared" si="1"/>
        <v>1.6577436853172221E-2</v>
      </c>
      <c r="J70" s="311">
        <f t="shared" si="1"/>
        <v>3.1562925564147755E-2</v>
      </c>
      <c r="K70" s="311">
        <f t="shared" si="1"/>
        <v>4.2510373020986821E-2</v>
      </c>
      <c r="L70" s="311">
        <f t="shared" si="1"/>
        <v>4.7878880950525421E-2</v>
      </c>
      <c r="M70" s="207"/>
    </row>
    <row r="71" spans="2:23" x14ac:dyDescent="0.15">
      <c r="B71" s="207"/>
      <c r="C71" s="301" t="s">
        <v>32</v>
      </c>
      <c r="D71" s="207"/>
      <c r="E71" s="309">
        <f t="shared" ref="E71:L71" si="2">E53/E$42</f>
        <v>0.16026557050960505</v>
      </c>
      <c r="F71" s="309">
        <f t="shared" si="2"/>
        <v>0.16105592977952318</v>
      </c>
      <c r="G71" s="309">
        <f t="shared" si="2"/>
        <v>0.148815544678601</v>
      </c>
      <c r="H71" s="309">
        <f t="shared" si="2"/>
        <v>0.12562503293220775</v>
      </c>
      <c r="I71" s="309">
        <f t="shared" si="2"/>
        <v>0.10477996975155716</v>
      </c>
      <c r="J71" s="309">
        <f t="shared" si="2"/>
        <v>8.813010905406797E-2</v>
      </c>
      <c r="K71" s="309">
        <f t="shared" si="2"/>
        <v>7.9435609276026095E-2</v>
      </c>
      <c r="L71" s="309">
        <f t="shared" si="2"/>
        <v>7.6370023516017418E-2</v>
      </c>
      <c r="M71" s="207"/>
    </row>
    <row r="72" spans="2:23" x14ac:dyDescent="0.15">
      <c r="B72" s="207"/>
      <c r="C72" s="301" t="s">
        <v>33</v>
      </c>
      <c r="D72" s="207"/>
      <c r="E72" s="309">
        <f t="shared" ref="E72:F77" si="3">E54/E$42</f>
        <v>3.4541230159597029E-2</v>
      </c>
      <c r="F72" s="309">
        <f t="shared" si="3"/>
        <v>5.7869399894120779E-2</v>
      </c>
      <c r="G72" s="309">
        <f t="shared" ref="G72:L72" si="4">G54/G$42</f>
        <v>0.14825631926374283</v>
      </c>
      <c r="H72" s="309">
        <f t="shared" si="4"/>
        <v>0.24617429598409044</v>
      </c>
      <c r="I72" s="309">
        <f t="shared" si="4"/>
        <v>0.30198691531717342</v>
      </c>
      <c r="J72" s="309">
        <f t="shared" si="4"/>
        <v>0.32299254333033389</v>
      </c>
      <c r="K72" s="309">
        <f t="shared" si="4"/>
        <v>0.3288275970093078</v>
      </c>
      <c r="L72" s="309">
        <f t="shared" si="4"/>
        <v>0.33018301276638484</v>
      </c>
      <c r="M72" s="207"/>
    </row>
    <row r="73" spans="2:23" x14ac:dyDescent="0.15">
      <c r="B73" s="207"/>
      <c r="C73" s="301" t="s">
        <v>34</v>
      </c>
      <c r="D73" s="207"/>
      <c r="E73" s="309">
        <f t="shared" si="3"/>
        <v>1.0162919132312494E-2</v>
      </c>
      <c r="F73" s="309">
        <f t="shared" si="3"/>
        <v>3.6358234432176791E-2</v>
      </c>
      <c r="G73" s="309">
        <f t="shared" ref="G73:L73" si="5">G55/G$42</f>
        <v>0.13033528030304783</v>
      </c>
      <c r="H73" s="309">
        <f t="shared" si="5"/>
        <v>0.20452354089270322</v>
      </c>
      <c r="I73" s="309">
        <f t="shared" si="5"/>
        <v>0.25176128915098905</v>
      </c>
      <c r="J73" s="309">
        <f t="shared" si="5"/>
        <v>0.28599336129066683</v>
      </c>
      <c r="K73" s="309">
        <f t="shared" si="5"/>
        <v>0.29930546633367716</v>
      </c>
      <c r="L73" s="309">
        <f t="shared" si="5"/>
        <v>0.30178511360614202</v>
      </c>
      <c r="M73" s="207"/>
    </row>
    <row r="74" spans="2:23" x14ac:dyDescent="0.15">
      <c r="B74" s="207"/>
      <c r="C74" s="310" t="s">
        <v>21</v>
      </c>
      <c r="D74" s="207"/>
      <c r="E74" s="309">
        <f t="shared" si="3"/>
        <v>1.9393093567523834E-2</v>
      </c>
      <c r="F74" s="309">
        <f t="shared" si="3"/>
        <v>3.0839476838265184E-2</v>
      </c>
      <c r="G74" s="309">
        <f t="shared" ref="G74:L74" si="6">G56/G$42</f>
        <v>5.5730173240683134E-2</v>
      </c>
      <c r="H74" s="309">
        <f t="shared" si="6"/>
        <v>6.5376882975365896E-2</v>
      </c>
      <c r="I74" s="309">
        <f t="shared" si="6"/>
        <v>5.921333723920881E-2</v>
      </c>
      <c r="J74" s="309">
        <f t="shared" si="6"/>
        <v>5.3595772628956671E-2</v>
      </c>
      <c r="K74" s="309">
        <f t="shared" si="6"/>
        <v>5.1066557885194992E-2</v>
      </c>
      <c r="L74" s="309">
        <f t="shared" si="6"/>
        <v>5.0240587889718011E-2</v>
      </c>
      <c r="M74" s="207"/>
    </row>
    <row r="75" spans="2:23" x14ac:dyDescent="0.15">
      <c r="B75" s="207"/>
      <c r="C75" s="301" t="s">
        <v>22</v>
      </c>
      <c r="D75" s="207"/>
      <c r="E75" s="309">
        <f t="shared" si="3"/>
        <v>3.3159218242062708E-3</v>
      </c>
      <c r="F75" s="309">
        <f t="shared" si="3"/>
        <v>4.2377913879656616E-3</v>
      </c>
      <c r="G75" s="309">
        <f t="shared" ref="G75:L75" si="7">G57/G$42</f>
        <v>1.0412055429866876E-2</v>
      </c>
      <c r="H75" s="309">
        <f t="shared" si="7"/>
        <v>2.4662353203835294E-2</v>
      </c>
      <c r="I75" s="309">
        <f t="shared" si="7"/>
        <v>3.4641227222538137E-2</v>
      </c>
      <c r="J75" s="309">
        <f t="shared" si="7"/>
        <v>4.1405312867999915E-2</v>
      </c>
      <c r="K75" s="309">
        <f t="shared" si="7"/>
        <v>4.6089999731390455E-2</v>
      </c>
      <c r="L75" s="309">
        <f t="shared" si="7"/>
        <v>5.0885942492550865E-2</v>
      </c>
      <c r="M75" s="207"/>
    </row>
    <row r="76" spans="2:23" x14ac:dyDescent="0.15">
      <c r="B76" s="207"/>
      <c r="C76" s="310" t="s">
        <v>35</v>
      </c>
      <c r="D76" s="207"/>
      <c r="E76" s="309">
        <f t="shared" si="3"/>
        <v>3.8744145615337406E-4</v>
      </c>
      <c r="F76" s="309">
        <f t="shared" si="3"/>
        <v>1.1858022936001519E-3</v>
      </c>
      <c r="G76" s="309">
        <f t="shared" ref="G76:L76" si="8">G58/G$42</f>
        <v>1.0345504625611993E-2</v>
      </c>
      <c r="H76" s="309">
        <f t="shared" si="8"/>
        <v>4.9813868519960045E-2</v>
      </c>
      <c r="I76" s="309">
        <f t="shared" si="8"/>
        <v>8.3333885634729057E-2</v>
      </c>
      <c r="J76" s="309">
        <f t="shared" si="8"/>
        <v>0.10433635932361478</v>
      </c>
      <c r="K76" s="309">
        <f t="shared" si="8"/>
        <v>0.1166911058201863</v>
      </c>
      <c r="L76" s="309">
        <f t="shared" si="8"/>
        <v>0.12461988767002184</v>
      </c>
      <c r="M76" s="207"/>
    </row>
    <row r="77" spans="2:23" x14ac:dyDescent="0.15">
      <c r="B77" s="207"/>
      <c r="C77" s="308" t="s">
        <v>36</v>
      </c>
      <c r="D77" s="207"/>
      <c r="E77" s="309">
        <f t="shared" si="3"/>
        <v>4.1629347948394446E-5</v>
      </c>
      <c r="F77" s="309">
        <f t="shared" si="3"/>
        <v>7.9053486240010119E-5</v>
      </c>
      <c r="G77" s="309">
        <f t="shared" ref="G77:L77" si="9">G59/G$42</f>
        <v>1.351875292401388E-3</v>
      </c>
      <c r="H77" s="309">
        <f t="shared" si="9"/>
        <v>4.5659657244298052E-3</v>
      </c>
      <c r="I77" s="309">
        <f t="shared" si="9"/>
        <v>9.1366115293137276E-3</v>
      </c>
      <c r="J77" s="309">
        <f t="shared" si="9"/>
        <v>1.2878489397582082E-2</v>
      </c>
      <c r="K77" s="309">
        <f t="shared" si="9"/>
        <v>1.602870821139377E-2</v>
      </c>
      <c r="L77" s="309">
        <f t="shared" si="9"/>
        <v>1.8036551108639592E-2</v>
      </c>
      <c r="M77" s="207"/>
    </row>
    <row r="79" spans="2:23" ht="14" thickBot="1" x14ac:dyDescent="0.2">
      <c r="D79" s="156" t="s">
        <v>384</v>
      </c>
      <c r="E79" s="303">
        <v>72734.39</v>
      </c>
      <c r="F79" s="303">
        <v>80894.37</v>
      </c>
      <c r="G79" s="303">
        <v>92042.49</v>
      </c>
      <c r="H79" s="303">
        <v>106658.73999999999</v>
      </c>
      <c r="I79" s="303">
        <v>121751.07</v>
      </c>
      <c r="J79" s="304">
        <v>132407.48000000001</v>
      </c>
      <c r="K79" s="303">
        <v>141360.09</v>
      </c>
      <c r="L79" s="304">
        <v>150154.45000000001</v>
      </c>
    </row>
    <row r="80" spans="2:23" x14ac:dyDescent="0.15">
      <c r="B80" s="3"/>
      <c r="C80" s="305" t="s">
        <v>386</v>
      </c>
      <c r="D80" s="4"/>
      <c r="E80" s="4"/>
      <c r="F80" s="4"/>
      <c r="G80" s="4"/>
      <c r="H80" s="4"/>
      <c r="I80" s="4"/>
      <c r="J80" s="5"/>
      <c r="K80" s="5"/>
      <c r="L80" s="5"/>
      <c r="M80" s="6"/>
    </row>
    <row r="81" spans="1:14" x14ac:dyDescent="0.15">
      <c r="B81" s="7"/>
      <c r="C81" s="37" t="s">
        <v>383</v>
      </c>
      <c r="D81" s="8"/>
      <c r="E81" s="42">
        <f>(E44+E45)/E$42*E79</f>
        <v>28306.379928368671</v>
      </c>
      <c r="F81" s="42">
        <f t="shared" ref="F81:L81" si="10">(F44+F45)/F$42*F79</f>
        <v>27006.948388219305</v>
      </c>
      <c r="G81" s="42">
        <f t="shared" si="10"/>
        <v>16618.851908981676</v>
      </c>
      <c r="H81" s="42">
        <f t="shared" si="10"/>
        <v>6722.4619030551858</v>
      </c>
      <c r="I81" s="42">
        <f t="shared" si="10"/>
        <v>1389.1924919176215</v>
      </c>
      <c r="J81" s="42">
        <f t="shared" si="10"/>
        <v>0</v>
      </c>
      <c r="K81" s="42">
        <f t="shared" si="10"/>
        <v>0</v>
      </c>
      <c r="L81" s="42">
        <f t="shared" si="10"/>
        <v>0</v>
      </c>
      <c r="M81" s="10"/>
    </row>
    <row r="82" spans="1:14" x14ac:dyDescent="0.15">
      <c r="B82" s="7"/>
      <c r="C82" s="37" t="s">
        <v>5</v>
      </c>
      <c r="D82" s="8"/>
      <c r="E82" s="42">
        <f>E46/E42*E79</f>
        <v>17215.835915320135</v>
      </c>
      <c r="F82" s="42">
        <f t="shared" ref="F82:L82" si="11">F46/F42*F79</f>
        <v>18896.777704983626</v>
      </c>
      <c r="G82" s="42">
        <f t="shared" si="11"/>
        <v>20191.665077740279</v>
      </c>
      <c r="H82" s="42">
        <f t="shared" si="11"/>
        <v>17048.42364486885</v>
      </c>
      <c r="I82" s="42">
        <f t="shared" si="11"/>
        <v>13132.156480530051</v>
      </c>
      <c r="J82" s="42">
        <f t="shared" si="11"/>
        <v>7373.9922152032441</v>
      </c>
      <c r="K82" s="42">
        <f t="shared" si="11"/>
        <v>2806.306952382</v>
      </c>
      <c r="L82" s="42">
        <f t="shared" si="11"/>
        <v>0</v>
      </c>
      <c r="M82" s="10"/>
    </row>
    <row r="83" spans="1:14" x14ac:dyDescent="0.15">
      <c r="B83" s="7"/>
      <c r="C83" s="37" t="s">
        <v>382</v>
      </c>
      <c r="D83" s="8"/>
      <c r="E83" s="42">
        <f t="shared" ref="E83:L83" si="12">(E47+E48)/E42*E$79</f>
        <v>2992.3300619782676</v>
      </c>
      <c r="F83" s="42">
        <f t="shared" si="12"/>
        <v>2546.6576049716023</v>
      </c>
      <c r="G83" s="42">
        <f t="shared" si="12"/>
        <v>1736.3511784094624</v>
      </c>
      <c r="H83" s="42">
        <f t="shared" si="12"/>
        <v>843.11774410710393</v>
      </c>
      <c r="I83" s="42">
        <f t="shared" si="12"/>
        <v>115.68534905006371</v>
      </c>
      <c r="J83" s="42">
        <f t="shared" si="12"/>
        <v>12.098309475547811</v>
      </c>
      <c r="K83" s="42">
        <f t="shared" si="12"/>
        <v>0</v>
      </c>
      <c r="L83" s="42">
        <f t="shared" si="12"/>
        <v>0</v>
      </c>
      <c r="M83" s="10"/>
    </row>
    <row r="84" spans="1:14" x14ac:dyDescent="0.15">
      <c r="B84" s="7"/>
      <c r="C84" s="8" t="s">
        <v>8</v>
      </c>
      <c r="D84" s="8"/>
      <c r="E84" s="306">
        <f t="shared" ref="E84:L84" si="13">E49/E42*E79</f>
        <v>7628.561970877593</v>
      </c>
      <c r="F84" s="306">
        <f t="shared" si="13"/>
        <v>8851.7461274844227</v>
      </c>
      <c r="G84" s="306">
        <f t="shared" si="13"/>
        <v>6888.446690041118</v>
      </c>
      <c r="H84" s="306">
        <f t="shared" si="13"/>
        <v>4390.1277669980445</v>
      </c>
      <c r="I84" s="306">
        <f t="shared" si="13"/>
        <v>2233.9026493036363</v>
      </c>
      <c r="J84" s="306">
        <f t="shared" si="13"/>
        <v>439.89453253091847</v>
      </c>
      <c r="K84" s="306">
        <f t="shared" si="13"/>
        <v>27.219937672876942</v>
      </c>
      <c r="L84" s="42">
        <f t="shared" si="13"/>
        <v>0</v>
      </c>
      <c r="M84" s="10"/>
    </row>
    <row r="85" spans="1:14" x14ac:dyDescent="0.15">
      <c r="B85" s="7"/>
      <c r="C85" s="8"/>
      <c r="D85" s="8"/>
      <c r="E85" s="8"/>
      <c r="F85" s="8"/>
      <c r="G85" s="8"/>
      <c r="H85" s="8"/>
      <c r="I85" s="8"/>
      <c r="J85" s="9"/>
      <c r="K85" s="9"/>
      <c r="L85" s="9"/>
      <c r="M85" s="10"/>
    </row>
    <row r="86" spans="1:14" x14ac:dyDescent="0.15">
      <c r="B86" s="7"/>
      <c r="C86" s="8" t="s">
        <v>30</v>
      </c>
      <c r="D86" s="8"/>
      <c r="E86" s="42">
        <f>E50/E42*E79</f>
        <v>0</v>
      </c>
      <c r="F86" s="42">
        <f t="shared" ref="F86:L86" si="14">F50/F42*F79</f>
        <v>1.3335507416603254</v>
      </c>
      <c r="G86" s="42">
        <f t="shared" si="14"/>
        <v>103.00594957568067</v>
      </c>
      <c r="H86" s="42">
        <f t="shared" si="14"/>
        <v>781.21069974354975</v>
      </c>
      <c r="I86" s="42">
        <f t="shared" si="14"/>
        <v>2018.320674731151</v>
      </c>
      <c r="J86" s="42">
        <f t="shared" si="14"/>
        <v>4179.1674353763829</v>
      </c>
      <c r="K86" s="42">
        <f t="shared" si="14"/>
        <v>6009.2701561802687</v>
      </c>
      <c r="L86" s="42">
        <f t="shared" si="14"/>
        <v>7189.2270357416228</v>
      </c>
      <c r="M86" s="10"/>
    </row>
    <row r="87" spans="1:14" x14ac:dyDescent="0.15">
      <c r="B87" s="7"/>
      <c r="C87" s="41" t="s">
        <v>10</v>
      </c>
      <c r="D87" s="8"/>
      <c r="E87" s="306">
        <f>E53/E42*E79</f>
        <v>11656.818509018112</v>
      </c>
      <c r="F87" s="306">
        <f t="shared" ref="F87:L87" si="15">F53/F42*F79</f>
        <v>13028.517974278766</v>
      </c>
      <c r="G87" s="306">
        <f t="shared" si="15"/>
        <v>13697.353282924687</v>
      </c>
      <c r="H87" s="306">
        <f t="shared" si="15"/>
        <v>13399.007725007783</v>
      </c>
      <c r="I87" s="306">
        <f t="shared" si="15"/>
        <v>12757.073431819719</v>
      </c>
      <c r="J87" s="306">
        <f t="shared" si="15"/>
        <v>11669.085651974325</v>
      </c>
      <c r="K87" s="306">
        <f t="shared" si="15"/>
        <v>11229.024876463884</v>
      </c>
      <c r="L87" s="306">
        <f t="shared" si="15"/>
        <v>11467.298877534662</v>
      </c>
      <c r="M87" s="10"/>
    </row>
    <row r="88" spans="1:14" x14ac:dyDescent="0.15">
      <c r="B88" s="7"/>
      <c r="C88" s="41" t="s">
        <v>11</v>
      </c>
      <c r="D88" s="8"/>
      <c r="E88" s="306">
        <f>E54/E42*E79</f>
        <v>2512.3353055078924</v>
      </c>
      <c r="F88" s="306">
        <f t="shared" ref="F88:L88" si="16">F54/F42*F79</f>
        <v>4681.3086467129669</v>
      </c>
      <c r="G88" s="306">
        <f t="shared" si="16"/>
        <v>13645.880783269859</v>
      </c>
      <c r="H88" s="306">
        <f t="shared" si="16"/>
        <v>26256.640230050143</v>
      </c>
      <c r="I88" s="306">
        <f t="shared" si="16"/>
        <v>36767.230065865253</v>
      </c>
      <c r="J88" s="306">
        <f t="shared" si="16"/>
        <v>42766.628721160319</v>
      </c>
      <c r="K88" s="306">
        <f t="shared" si="16"/>
        <v>46483.09870771948</v>
      </c>
      <c r="L88" s="306">
        <f t="shared" si="16"/>
        <v>49578.4486812795</v>
      </c>
      <c r="M88" s="10"/>
    </row>
    <row r="89" spans="1:14" x14ac:dyDescent="0.15">
      <c r="B89" s="7"/>
      <c r="C89" s="41" t="s">
        <v>12</v>
      </c>
      <c r="D89" s="8"/>
      <c r="E89" s="306">
        <f>E55/E42*E79</f>
        <v>739.19372370807855</v>
      </c>
      <c r="F89" s="306">
        <f t="shared" ref="F89:L89" si="17">F55/F42*F79</f>
        <v>2941.1764687032492</v>
      </c>
      <c r="G89" s="306">
        <f t="shared" si="17"/>
        <v>11996.383733940478</v>
      </c>
      <c r="H89" s="306">
        <f t="shared" si="17"/>
        <v>21814.2231719542</v>
      </c>
      <c r="I89" s="306">
        <f t="shared" si="17"/>
        <v>30652.206338712309</v>
      </c>
      <c r="J89" s="306">
        <f t="shared" si="17"/>
        <v>37867.660265226747</v>
      </c>
      <c r="K89" s="306">
        <f t="shared" si="17"/>
        <v>42309.847658420571</v>
      </c>
      <c r="L89" s="306">
        <f t="shared" si="17"/>
        <v>45314.377751717773</v>
      </c>
      <c r="M89" s="10"/>
    </row>
    <row r="90" spans="1:14" x14ac:dyDescent="0.15">
      <c r="B90" s="7"/>
      <c r="C90" s="21" t="s">
        <v>9</v>
      </c>
      <c r="D90" s="8"/>
      <c r="E90" s="306">
        <f>E56/E42*E79</f>
        <v>1410.5448308467699</v>
      </c>
      <c r="F90" s="306">
        <f t="shared" ref="F90:L90" si="18">F56/F42*F79</f>
        <v>2494.740049961054</v>
      </c>
      <c r="G90" s="306">
        <f t="shared" si="18"/>
        <v>5129.5439132038455</v>
      </c>
      <c r="H90" s="306">
        <f t="shared" si="18"/>
        <v>6973.0159632799769</v>
      </c>
      <c r="I90" s="306">
        <f t="shared" si="18"/>
        <v>7209.2871671445191</v>
      </c>
      <c r="J90" s="306">
        <f t="shared" si="18"/>
        <v>7096.4811924531286</v>
      </c>
      <c r="K90" s="306">
        <f t="shared" si="18"/>
        <v>7218.7732186413732</v>
      </c>
      <c r="L90" s="306">
        <f t="shared" si="18"/>
        <v>7543.8478422572689</v>
      </c>
      <c r="M90" s="10"/>
    </row>
    <row r="91" spans="1:14" x14ac:dyDescent="0.15">
      <c r="B91" s="7"/>
      <c r="C91" s="41" t="s">
        <v>13</v>
      </c>
      <c r="D91" s="8"/>
      <c r="E91" s="306">
        <f>E57/E42*E79</f>
        <v>241.18155117133034</v>
      </c>
      <c r="F91" s="306">
        <f t="shared" ref="F91:L91" si="19">F57/F42*F79</f>
        <v>342.81346452090776</v>
      </c>
      <c r="G91" s="306">
        <f t="shared" si="19"/>
        <v>958.3515077829677</v>
      </c>
      <c r="H91" s="306">
        <f t="shared" si="19"/>
        <v>2630.4555181560354</v>
      </c>
      <c r="I91" s="306">
        <f t="shared" si="19"/>
        <v>4217.606480457147</v>
      </c>
      <c r="J91" s="306">
        <f t="shared" si="19"/>
        <v>5482.3731354634419</v>
      </c>
      <c r="K91" s="306">
        <f t="shared" si="19"/>
        <v>6515.2865101293301</v>
      </c>
      <c r="L91" s="306">
        <f t="shared" si="19"/>
        <v>7640.7507077006048</v>
      </c>
      <c r="M91" s="10"/>
    </row>
    <row r="92" spans="1:14" x14ac:dyDescent="0.15">
      <c r="B92" s="7"/>
      <c r="C92" s="35" t="s">
        <v>14</v>
      </c>
      <c r="D92" s="8"/>
      <c r="E92" s="306">
        <f>E58/E42*E79</f>
        <v>28.180317974027407</v>
      </c>
      <c r="F92" s="306">
        <f t="shared" ref="F92:L92" si="20">F58/F42*F79</f>
        <v>95.924729485339313</v>
      </c>
      <c r="G92" s="306">
        <f t="shared" si="20"/>
        <v>952.22600604784566</v>
      </c>
      <c r="H92" s="306">
        <f t="shared" si="20"/>
        <v>5313.0844508646023</v>
      </c>
      <c r="I92" s="306">
        <f t="shared" si="20"/>
        <v>10145.989743285892</v>
      </c>
      <c r="J92" s="306">
        <f t="shared" si="20"/>
        <v>13814.914410414338</v>
      </c>
      <c r="K92" s="306">
        <f t="shared" si="20"/>
        <v>16495.46522094106</v>
      </c>
      <c r="L92" s="306">
        <f t="shared" si="20"/>
        <v>18712.230692153913</v>
      </c>
      <c r="M92" s="10"/>
    </row>
    <row r="93" spans="1:14" ht="14" thickBot="1" x14ac:dyDescent="0.2">
      <c r="B93" s="12"/>
      <c r="C93" s="107" t="s">
        <v>15</v>
      </c>
      <c r="D93" s="13"/>
      <c r="E93" s="317">
        <f>E59/E42*E79</f>
        <v>3.0278852291242213</v>
      </c>
      <c r="F93" s="317">
        <f t="shared" ref="F93:L93" si="21">F59/F42*F79</f>
        <v>6.3949819656892872</v>
      </c>
      <c r="G93" s="317">
        <f t="shared" si="21"/>
        <v>124.42996808210184</v>
      </c>
      <c r="H93" s="317">
        <f t="shared" si="21"/>
        <v>487.00015105087022</v>
      </c>
      <c r="I93" s="317">
        <f t="shared" si="21"/>
        <v>1112.3922298682828</v>
      </c>
      <c r="J93" s="317">
        <f t="shared" si="21"/>
        <v>1705.2083273405617</v>
      </c>
      <c r="K93" s="317">
        <f t="shared" si="21"/>
        <v>2265.8196353463622</v>
      </c>
      <c r="L93" s="317">
        <f t="shared" si="21"/>
        <v>2708.2684116146684</v>
      </c>
      <c r="M93" s="15"/>
    </row>
    <row r="94" spans="1:14" x14ac:dyDescent="0.15">
      <c r="A94" s="8"/>
      <c r="B94" s="8"/>
      <c r="C94" s="8"/>
      <c r="D94" s="8"/>
      <c r="E94" s="8"/>
      <c r="F94" s="8"/>
      <c r="G94" s="8"/>
      <c r="H94" s="8"/>
      <c r="I94" s="8"/>
      <c r="J94" s="9"/>
      <c r="K94" s="9"/>
      <c r="L94" s="9"/>
      <c r="M94" s="8"/>
      <c r="N94" s="8"/>
    </row>
    <row r="95" spans="1:14" x14ac:dyDescent="0.15">
      <c r="A95" s="8"/>
      <c r="B95" s="8"/>
      <c r="C95" s="8"/>
      <c r="D95" s="8"/>
      <c r="E95" s="8"/>
      <c r="F95" s="8"/>
      <c r="G95" s="8"/>
      <c r="H95" s="8"/>
      <c r="I95" s="8"/>
      <c r="J95" s="9"/>
      <c r="K95" s="9"/>
      <c r="L95" s="9"/>
      <c r="M95" s="8"/>
      <c r="N95" s="8"/>
    </row>
    <row r="96" spans="1:14" x14ac:dyDescent="0.15">
      <c r="A96" s="8"/>
      <c r="B96" s="8"/>
      <c r="C96" s="8"/>
      <c r="D96" s="8"/>
      <c r="E96" s="8"/>
      <c r="F96" s="8"/>
      <c r="G96" s="8"/>
      <c r="H96" s="8"/>
      <c r="I96" s="8"/>
      <c r="J96" s="9"/>
      <c r="K96" s="9"/>
      <c r="L96" s="9"/>
      <c r="M96" s="8"/>
      <c r="N96" s="8"/>
    </row>
    <row r="97" spans="1:14" x14ac:dyDescent="0.15">
      <c r="A97" s="8"/>
      <c r="B97" s="8"/>
      <c r="C97" s="8"/>
      <c r="D97" s="8"/>
      <c r="E97" s="8"/>
      <c r="F97" s="8"/>
      <c r="G97" s="8"/>
      <c r="H97" s="8"/>
      <c r="I97" s="8"/>
      <c r="J97" s="9"/>
      <c r="K97" s="9"/>
      <c r="L97" s="9"/>
      <c r="M97" s="8"/>
      <c r="N97" s="8"/>
    </row>
    <row r="98" spans="1:14" x14ac:dyDescent="0.15">
      <c r="A98" s="8"/>
      <c r="B98" s="8"/>
      <c r="C98" s="8"/>
      <c r="D98" s="8"/>
      <c r="E98" s="8"/>
      <c r="F98" s="8"/>
      <c r="G98" s="8"/>
      <c r="H98" s="8"/>
      <c r="I98" s="8"/>
      <c r="J98" s="9"/>
      <c r="K98" s="9"/>
      <c r="L98" s="9"/>
      <c r="M98" s="8"/>
      <c r="N98" s="8"/>
    </row>
  </sheetData>
  <conditionalFormatting sqref="D11:L26 D28:L41 D60:L62">
    <cfRule type="cellIs" dxfId="257" priority="21" stopIfTrue="1" operator="lessThan">
      <formula>0</formula>
    </cfRule>
  </conditionalFormatting>
  <conditionalFormatting sqref="D65">
    <cfRule type="cellIs" dxfId="256" priority="20" stopIfTrue="1" operator="lessThan">
      <formula>0</formula>
    </cfRule>
  </conditionalFormatting>
  <conditionalFormatting sqref="D63:L63">
    <cfRule type="cellIs" dxfId="255" priority="18" stopIfTrue="1" operator="lessThan">
      <formula>0</formula>
    </cfRule>
  </conditionalFormatting>
  <conditionalFormatting sqref="E65">
    <cfRule type="cellIs" dxfId="254" priority="17" stopIfTrue="1" operator="lessThan">
      <formula>0</formula>
    </cfRule>
  </conditionalFormatting>
  <conditionalFormatting sqref="F65">
    <cfRule type="cellIs" dxfId="253" priority="16" stopIfTrue="1" operator="lessThan">
      <formula>0</formula>
    </cfRule>
  </conditionalFormatting>
  <conditionalFormatting sqref="G65">
    <cfRule type="cellIs" dxfId="252" priority="15" stopIfTrue="1" operator="lessThan">
      <formula>0</formula>
    </cfRule>
  </conditionalFormatting>
  <conditionalFormatting sqref="H65">
    <cfRule type="cellIs" dxfId="251" priority="14" stopIfTrue="1" operator="lessThan">
      <formula>0</formula>
    </cfRule>
  </conditionalFormatting>
  <conditionalFormatting sqref="I65">
    <cfRule type="cellIs" dxfId="250" priority="13" stopIfTrue="1" operator="lessThan">
      <formula>0</formula>
    </cfRule>
  </conditionalFormatting>
  <conditionalFormatting sqref="J65">
    <cfRule type="cellIs" dxfId="249" priority="12" stopIfTrue="1" operator="lessThan">
      <formula>0</formula>
    </cfRule>
  </conditionalFormatting>
  <conditionalFormatting sqref="K65">
    <cfRule type="cellIs" dxfId="248" priority="11" stopIfTrue="1" operator="lessThan">
      <formula>0</formula>
    </cfRule>
  </conditionalFormatting>
  <conditionalFormatting sqref="L65">
    <cfRule type="cellIs" dxfId="247" priority="10" stopIfTrue="1" operator="lessThan">
      <formula>0</formula>
    </cfRule>
  </conditionalFormatting>
  <conditionalFormatting sqref="D10:L10">
    <cfRule type="cellIs" dxfId="246" priority="9" stopIfTrue="1" operator="lessThan">
      <formula>0</formula>
    </cfRule>
  </conditionalFormatting>
  <conditionalFormatting sqref="D27:L27">
    <cfRule type="cellIs" dxfId="245" priority="5" stopIfTrue="1" operator="lessThan">
      <formula>0</formula>
    </cfRule>
  </conditionalFormatting>
  <conditionalFormatting sqref="D42:L42">
    <cfRule type="cellIs" dxfId="244" priority="4" stopIfTrue="1" operator="lessThan">
      <formula>0</formula>
    </cfRule>
  </conditionalFormatting>
  <conditionalFormatting sqref="D52:L59 D43:L50">
    <cfRule type="cellIs" dxfId="243" priority="2" stopIfTrue="1" operator="lessThan">
      <formula>0</formula>
    </cfRule>
  </conditionalFormatting>
  <conditionalFormatting sqref="D51:L51">
    <cfRule type="cellIs" dxfId="242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61" orientation="portrait" r:id="rId1"/>
  <headerFooter alignWithMargins="0">
    <oddHeader>&amp;C&amp;A&amp;R&amp;D; 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CA39-CC5D-8843-A932-0E8B4187A25C}">
  <sheetPr>
    <tabColor theme="5" tint="0.39997558519241921"/>
  </sheetPr>
  <dimension ref="A1:Y78"/>
  <sheetViews>
    <sheetView topLeftCell="B1" workbookViewId="0">
      <selection activeCell="C13" sqref="C13"/>
    </sheetView>
  </sheetViews>
  <sheetFormatPr baseColWidth="10" defaultColWidth="11.5" defaultRowHeight="13" x14ac:dyDescent="0.15"/>
  <cols>
    <col min="1" max="1" width="9.33203125" style="50" bestFit="1" customWidth="1"/>
    <col min="2" max="2" width="18.5" style="50" bestFit="1" customWidth="1"/>
    <col min="3" max="3" width="16.33203125" style="50" bestFit="1" customWidth="1"/>
    <col min="4" max="4" width="11" style="50" bestFit="1" customWidth="1"/>
    <col min="5" max="5" width="6.6640625" style="50" bestFit="1" customWidth="1"/>
    <col min="6" max="6" width="11" style="50" bestFit="1" customWidth="1"/>
    <col min="7" max="7" width="14.1640625" style="50" bestFit="1" customWidth="1"/>
    <col min="8" max="8" width="10.83203125" style="50" bestFit="1" customWidth="1"/>
    <col min="9" max="9" width="6.5" style="50" bestFit="1" customWidth="1"/>
    <col min="10" max="13" width="11" style="50" bestFit="1" customWidth="1"/>
    <col min="14" max="14" width="10.83203125" style="50" customWidth="1"/>
    <col min="15" max="22" width="11" style="50" bestFit="1" customWidth="1"/>
    <col min="23" max="23" width="11.5" style="50"/>
    <col min="24" max="24" width="19.5" style="50" bestFit="1" customWidth="1"/>
    <col min="25" max="16384" width="11.5" style="50"/>
  </cols>
  <sheetData>
    <row r="1" spans="1:24" x14ac:dyDescent="0.15">
      <c r="A1" s="159" t="s">
        <v>235</v>
      </c>
      <c r="B1" s="159" t="s">
        <v>236</v>
      </c>
      <c r="C1" s="159" t="s">
        <v>237</v>
      </c>
      <c r="D1" s="159" t="s">
        <v>238</v>
      </c>
      <c r="E1" s="159" t="s">
        <v>239</v>
      </c>
      <c r="F1" s="159" t="s">
        <v>240</v>
      </c>
      <c r="G1" s="160" t="s">
        <v>241</v>
      </c>
      <c r="H1" s="160" t="s">
        <v>242</v>
      </c>
      <c r="I1" s="51" t="s">
        <v>243</v>
      </c>
      <c r="J1" s="161">
        <v>38353</v>
      </c>
      <c r="K1" s="161">
        <v>39083</v>
      </c>
      <c r="L1" s="161">
        <v>39814</v>
      </c>
      <c r="M1" s="161">
        <v>40179</v>
      </c>
      <c r="N1" s="161">
        <v>40909</v>
      </c>
      <c r="O1" s="161">
        <v>42005</v>
      </c>
      <c r="P1" s="161">
        <v>43831</v>
      </c>
      <c r="Q1" s="161">
        <v>45658</v>
      </c>
      <c r="R1" s="161">
        <v>47484</v>
      </c>
      <c r="S1" s="161">
        <v>49310</v>
      </c>
      <c r="T1" s="161">
        <v>51136</v>
      </c>
      <c r="U1" s="161">
        <v>52963</v>
      </c>
      <c r="V1" s="161">
        <v>54789</v>
      </c>
    </row>
    <row r="2" spans="1:24" x14ac:dyDescent="0.15">
      <c r="W2" s="50" t="s">
        <v>244</v>
      </c>
    </row>
    <row r="3" spans="1:24" x14ac:dyDescent="0.15">
      <c r="A3" s="162" t="s">
        <v>245</v>
      </c>
      <c r="B3" s="162" t="s">
        <v>246</v>
      </c>
      <c r="C3" s="162" t="s">
        <v>247</v>
      </c>
      <c r="D3" s="162"/>
      <c r="E3" s="162" t="s">
        <v>248</v>
      </c>
      <c r="F3" s="162" t="s">
        <v>249</v>
      </c>
      <c r="G3" s="162" t="s">
        <v>250</v>
      </c>
      <c r="H3" s="162" t="s">
        <v>251</v>
      </c>
      <c r="I3" s="162" t="s">
        <v>252</v>
      </c>
      <c r="J3" s="163">
        <f>'[2]final energy LDF'!J3+'[3]final energy LDF'!J3+'[4]final energy LDF'!J3+'[5]final energy LDF'!J3+'[6]final energy LDF'!J3+'[7]final energy LDF'!J3+'[8]final energy LDF'!J3+'[9]final energy LDF'!J3+'[10]final energy LDF'!J3+'[11]final energy LDF'!J3</f>
        <v>5182.0484352069525</v>
      </c>
      <c r="K3" s="163">
        <f>'[2]final energy LDF'!K3+'[3]final energy LDF'!K3+'[4]final energy LDF'!K3+'[5]final energy LDF'!K3+'[6]final energy LDF'!K3+'[7]final energy LDF'!K3+'[8]final energy LDF'!K3+'[9]final energy LDF'!K3+'[10]final energy LDF'!K3+'[11]final energy LDF'!K3</f>
        <v>5811.5211188542125</v>
      </c>
      <c r="L3" s="163">
        <f>'[2]final energy LDF'!L3+'[3]final energy LDF'!L3+'[4]final energy LDF'!L3+'[5]final energy LDF'!L3+'[6]final energy LDF'!L3+'[7]final energy LDF'!L3+'[8]final energy LDF'!L3+'[9]final energy LDF'!L3+'[10]final energy LDF'!L3+'[11]final energy LDF'!L3</f>
        <v>5602.256434316625</v>
      </c>
      <c r="M3" s="163">
        <f>'[2]final energy LDF'!M3+'[3]final energy LDF'!M3+'[4]final energy LDF'!M3+'[5]final energy LDF'!M3+'[6]final energy LDF'!M3+'[7]final energy LDF'!M3+'[8]final energy LDF'!M3+'[9]final energy LDF'!M3+'[10]final energy LDF'!M3+'[11]final energy LDF'!M3</f>
        <v>6117.9034793934425</v>
      </c>
      <c r="N3" s="163">
        <f>'[2]final energy LDF'!N3+'[3]final energy LDF'!N3+'[4]final energy LDF'!N3+'[5]final energy LDF'!N3+'[6]final energy LDF'!N3+'[7]final energy LDF'!N3+'[8]final energy LDF'!N3+'[9]final energy LDF'!N3+'[10]final energy LDF'!N3+'[11]final energy LDF'!N3</f>
        <v>6668.9004474404483</v>
      </c>
      <c r="O3" s="163">
        <f>'[2]final energy LDF'!O3+'[3]final energy LDF'!O3+'[4]final energy LDF'!O3+'[5]final energy LDF'!O3+'[6]final energy LDF'!O3+'[7]final energy LDF'!O3+'[8]final energy LDF'!O3+'[9]final energy LDF'!O3+'[10]final energy LDF'!O3+'[11]final energy LDF'!O3</f>
        <v>7088.2380894243543</v>
      </c>
      <c r="P3" s="163">
        <f>'[2]final energy LDF'!P3+'[3]final energy LDF'!P3+'[4]final energy LDF'!P3+'[5]final energy LDF'!P3+'[6]final energy LDF'!P3+'[7]final energy LDF'!P3+'[8]final energy LDF'!P3+'[9]final energy LDF'!P3+'[10]final energy LDF'!P3+'[11]final energy LDF'!P3</f>
        <v>7710.4003870567167</v>
      </c>
      <c r="Q3" s="163">
        <f>'[2]final energy LDF'!Q3+'[3]final energy LDF'!Q3+'[4]final energy LDF'!Q3+'[5]final energy LDF'!Q3+'[6]final energy LDF'!Q3+'[7]final energy LDF'!Q3+'[8]final energy LDF'!Q3+'[9]final energy LDF'!Q3+'[10]final energy LDF'!Q3+'[11]final energy LDF'!Q3</f>
        <v>7654.9226329754911</v>
      </c>
      <c r="R3" s="163">
        <f>'[2]final energy LDF'!R3+'[3]final energy LDF'!R3+'[4]final energy LDF'!R3+'[5]final energy LDF'!R3+'[6]final energy LDF'!R3+'[7]final energy LDF'!R3+'[8]final energy LDF'!R3+'[9]final energy LDF'!R3+'[10]final energy LDF'!R3+'[11]final energy LDF'!R3</f>
        <v>7730.671177957126</v>
      </c>
      <c r="S3" s="163">
        <f>'[2]final energy LDF'!S3+'[3]final energy LDF'!S3+'[4]final energy LDF'!S3+'[5]final energy LDF'!S3+'[6]final energy LDF'!S3+'[7]final energy LDF'!S3+'[8]final energy LDF'!S3+'[9]final energy LDF'!S3+'[10]final energy LDF'!S3+'[11]final energy LDF'!S3</f>
        <v>7987.3972780898248</v>
      </c>
      <c r="T3" s="163">
        <f>'[2]final energy LDF'!T3+'[3]final energy LDF'!T3+'[4]final energy LDF'!T3+'[5]final energy LDF'!T3+'[6]final energy LDF'!T3+'[7]final energy LDF'!T3+'[8]final energy LDF'!T3+'[9]final energy LDF'!T3+'[10]final energy LDF'!T3+'[11]final energy LDF'!T3</f>
        <v>8347.0592621919131</v>
      </c>
      <c r="U3" s="163">
        <f>'[2]final energy LDF'!U3+'[3]final energy LDF'!U3+'[4]final energy LDF'!U3+'[5]final energy LDF'!U3+'[6]final energy LDF'!U3+'[7]final energy LDF'!U3+'[8]final energy LDF'!U3+'[9]final energy LDF'!U3+'[10]final energy LDF'!U3+'[11]final energy LDF'!U3</f>
        <v>8677.9346563160962</v>
      </c>
      <c r="V3" s="163">
        <f>'[2]final energy LDF'!V3+'[3]final energy LDF'!V3+'[4]final energy LDF'!V3+'[5]final energy LDF'!V3+'[6]final energy LDF'!V3+'[7]final energy LDF'!V3+'[8]final energy LDF'!V3+'[9]final energy LDF'!V3+'[10]final energy LDF'!V3+'[11]final energy LDF'!V3</f>
        <v>9022.0737838541445</v>
      </c>
      <c r="W3" s="50">
        <f>(U3+U12+U20+U30+U36)*3.6</f>
        <v>141360.08792756894</v>
      </c>
      <c r="X3" s="50">
        <f>(V3+V12+V20+V30+V36)*3.6</f>
        <v>150154.44320487021</v>
      </c>
    </row>
    <row r="4" spans="1:24" x14ac:dyDescent="0.15">
      <c r="A4" s="50" t="s">
        <v>245</v>
      </c>
      <c r="B4" s="50" t="s">
        <v>253</v>
      </c>
      <c r="C4" s="50" t="s">
        <v>254</v>
      </c>
      <c r="E4" s="50" t="s">
        <v>255</v>
      </c>
      <c r="F4" s="50" t="s">
        <v>249</v>
      </c>
      <c r="G4" s="50" t="s">
        <v>250</v>
      </c>
      <c r="H4" s="50" t="s">
        <v>251</v>
      </c>
      <c r="I4" s="50" t="s">
        <v>256</v>
      </c>
      <c r="J4" s="163">
        <f>'[2]final energy LDF'!J4+'[3]final energy LDF'!J4+'[4]final energy LDF'!J4+'[5]final energy LDF'!J4+'[6]final energy LDF'!J4+'[7]final energy LDF'!J4+'[8]final energy LDF'!J4+'[9]final energy LDF'!J4+'[10]final energy LDF'!J4+'[11]final energy LDF'!J4</f>
        <v>6886.675273890065</v>
      </c>
      <c r="K4" s="163">
        <f>'[2]final energy LDF'!K4+'[3]final energy LDF'!K4+'[4]final energy LDF'!K4+'[5]final energy LDF'!K4+'[6]final energy LDF'!K4+'[7]final energy LDF'!K4+'[8]final energy LDF'!K4+'[9]final energy LDF'!K4+'[10]final energy LDF'!K4+'[11]final energy LDF'!K4</f>
        <v>7362.3358866762583</v>
      </c>
      <c r="L4" s="163">
        <f>'[2]final energy LDF'!L4+'[3]final energy LDF'!L4+'[4]final energy LDF'!L4+'[5]final energy LDF'!L4+'[6]final energy LDF'!L4+'[7]final energy LDF'!L4+'[8]final energy LDF'!L4+'[9]final energy LDF'!L4+'[10]final energy LDF'!L4+'[11]final energy LDF'!L4</f>
        <v>7179.5808059662741</v>
      </c>
      <c r="M4" s="163">
        <f>'[2]final energy LDF'!M4+'[3]final energy LDF'!M4+'[4]final energy LDF'!M4+'[5]final energy LDF'!M4+'[6]final energy LDF'!M4+'[7]final energy LDF'!M4+'[8]final energy LDF'!M4+'[9]final energy LDF'!M4+'[10]final energy LDF'!M4+'[11]final energy LDF'!M4</f>
        <v>7369.1169022362928</v>
      </c>
      <c r="N4" s="163">
        <f>'[2]final energy LDF'!N4+'[3]final energy LDF'!N4+'[4]final energy LDF'!N4+'[5]final energy LDF'!N4+'[6]final energy LDF'!N4+'[7]final energy LDF'!N4+'[8]final energy LDF'!N4+'[9]final energy LDF'!N4+'[10]final energy LDF'!N4+'[11]final energy LDF'!N4</f>
        <v>7550.8446034746248</v>
      </c>
      <c r="O4" s="163">
        <f>'[2]final energy LDF'!O4+'[3]final energy LDF'!O4+'[4]final energy LDF'!O4+'[5]final energy LDF'!O4+'[6]final energy LDF'!O4+'[7]final energy LDF'!O4+'[8]final energy LDF'!O4+'[9]final energy LDF'!O4+'[10]final energy LDF'!O4+'[11]final energy LDF'!O4</f>
        <v>7742.4838626224191</v>
      </c>
      <c r="P4" s="163">
        <f>'[2]final energy LDF'!P4+'[3]final energy LDF'!P4+'[4]final energy LDF'!P4+'[5]final energy LDF'!P4+'[6]final energy LDF'!P4+'[7]final energy LDF'!P4+'[8]final energy LDF'!P4+'[9]final energy LDF'!P4+'[10]final energy LDF'!P4+'[11]final energy LDF'!P4</f>
        <v>9281.323635229046</v>
      </c>
      <c r="Q4" s="163">
        <f>'[2]final energy LDF'!Q4+'[3]final energy LDF'!Q4+'[4]final energy LDF'!Q4+'[5]final energy LDF'!Q4+'[6]final energy LDF'!Q4+'[7]final energy LDF'!Q4+'[8]final energy LDF'!Q4+'[9]final energy LDF'!Q4+'[10]final energy LDF'!Q4+'[11]final energy LDF'!Q4</f>
        <v>11747.222122988678</v>
      </c>
      <c r="R4" s="163">
        <f>'[2]final energy LDF'!R4+'[3]final energy LDF'!R4+'[4]final energy LDF'!R4+'[5]final energy LDF'!R4+'[6]final energy LDF'!R4+'[7]final energy LDF'!R4+'[8]final energy LDF'!R4+'[9]final energy LDF'!R4+'[10]final energy LDF'!R4+'[11]final energy LDF'!R4</f>
        <v>13179.842769833456</v>
      </c>
      <c r="S4" s="163">
        <f>'[2]final energy LDF'!S4+'[3]final energy LDF'!S4+'[4]final energy LDF'!S4+'[5]final energy LDF'!S4+'[6]final energy LDF'!S4+'[7]final energy LDF'!S4+'[8]final energy LDF'!S4+'[9]final energy LDF'!S4+'[10]final energy LDF'!S4+'[11]final energy LDF'!S4</f>
        <v>13413.375234666823</v>
      </c>
      <c r="T4" s="163">
        <f>'[2]final energy LDF'!T4+'[3]final energy LDF'!T4+'[4]final energy LDF'!T4+'[5]final energy LDF'!T4+'[6]final energy LDF'!T4+'[7]final energy LDF'!T4+'[8]final energy LDF'!T4+'[9]final energy LDF'!T4+'[10]final energy LDF'!T4+'[11]final energy LDF'!T4</f>
        <v>12188.908426153186</v>
      </c>
      <c r="U4" s="163">
        <f>'[2]final energy LDF'!U4+'[3]final energy LDF'!U4+'[4]final energy LDF'!U4+'[5]final energy LDF'!U4+'[6]final energy LDF'!U4+'[7]final energy LDF'!U4+'[8]final energy LDF'!U4+'[9]final energy LDF'!U4+'[10]final energy LDF'!U4+'[11]final energy LDF'!U4</f>
        <v>10562.79349722296</v>
      </c>
      <c r="V4" s="163">
        <f>'[2]final energy LDF'!V4+'[3]final energy LDF'!V4+'[4]final energy LDF'!V4+'[5]final energy LDF'!V4+'[6]final energy LDF'!V4+'[7]final energy LDF'!V4+'[8]final energy LDF'!V4+'[9]final energy LDF'!V4+'[10]final energy LDF'!V4+'[11]final energy LDF'!V4</f>
        <v>9242.0107368305526</v>
      </c>
      <c r="W4" s="163">
        <f>SUM(U4:U11)+SUM(U13:U19)+SUM(U21:U29)+SUM(U31:U35)+SUM(U37:U40)</f>
        <v>144763.72205961193</v>
      </c>
      <c r="X4" s="163">
        <f>SUM(V4:V11)+SUM(V13:V19)+SUM(V21:V29)+SUM(V31:V35)+SUM(V37:V40)</f>
        <v>134130.26420949225</v>
      </c>
    </row>
    <row r="5" spans="1:24" x14ac:dyDescent="0.15">
      <c r="A5" s="50" t="s">
        <v>245</v>
      </c>
      <c r="B5" s="50" t="s">
        <v>253</v>
      </c>
      <c r="C5" s="50" t="s">
        <v>257</v>
      </c>
      <c r="E5" s="50" t="s">
        <v>255</v>
      </c>
      <c r="F5" s="50" t="s">
        <v>249</v>
      </c>
      <c r="G5" s="50" t="s">
        <v>250</v>
      </c>
      <c r="H5" s="50" t="s">
        <v>251</v>
      </c>
      <c r="I5" s="50" t="s">
        <v>258</v>
      </c>
      <c r="J5" s="163">
        <f>'[2]final energy LDF'!J5+'[3]final energy LDF'!J5+'[4]final energy LDF'!J5+'[5]final energy LDF'!J5+'[6]final energy LDF'!J5+'[7]final energy LDF'!J5+'[8]final energy LDF'!J5+'[9]final energy LDF'!J5+'[10]final energy LDF'!J5+'[11]final energy LDF'!J5</f>
        <v>4741.7365629866263</v>
      </c>
      <c r="K5" s="163">
        <f>'[2]final energy LDF'!K5+'[3]final energy LDF'!K5+'[4]final energy LDF'!K5+'[5]final energy LDF'!K5+'[6]final energy LDF'!K5+'[7]final energy LDF'!K5+'[8]final energy LDF'!K5+'[9]final energy LDF'!K5+'[10]final energy LDF'!K5+'[11]final energy LDF'!K5</f>
        <v>4988.2231643508967</v>
      </c>
      <c r="L5" s="163">
        <f>'[2]final energy LDF'!L5+'[3]final energy LDF'!L5+'[4]final energy LDF'!L5+'[5]final energy LDF'!L5+'[6]final energy LDF'!L5+'[7]final energy LDF'!L5+'[8]final energy LDF'!L5+'[9]final energy LDF'!L5+'[10]final energy LDF'!L5+'[11]final energy LDF'!L5</f>
        <v>4544.8976487776035</v>
      </c>
      <c r="M5" s="163">
        <f>'[2]final energy LDF'!M5+'[3]final energy LDF'!M5+'[4]final energy LDF'!M5+'[5]final energy LDF'!M5+'[6]final energy LDF'!M5+'[7]final energy LDF'!M5+'[8]final energy LDF'!M5+'[9]final energy LDF'!M5+'[10]final energy LDF'!M5+'[11]final energy LDF'!M5</f>
        <v>5124.6993023249306</v>
      </c>
      <c r="N5" s="163">
        <f>'[2]final energy LDF'!N5+'[3]final energy LDF'!N5+'[4]final energy LDF'!N5+'[5]final energy LDF'!N5+'[6]final energy LDF'!N5+'[7]final energy LDF'!N5+'[8]final energy LDF'!N5+'[9]final energy LDF'!N5+'[10]final energy LDF'!N5+'[11]final energy LDF'!N5</f>
        <v>5513.7258171560206</v>
      </c>
      <c r="O5" s="163">
        <f>'[2]final energy LDF'!O5+'[3]final energy LDF'!O5+'[4]final energy LDF'!O5+'[5]final energy LDF'!O5+'[6]final energy LDF'!O5+'[7]final energy LDF'!O5+'[8]final energy LDF'!O5+'[9]final energy LDF'!O5+'[10]final energy LDF'!O5+'[11]final energy LDF'!O5</f>
        <v>5196.6255398925878</v>
      </c>
      <c r="P5" s="163">
        <f>'[2]final energy LDF'!P5+'[3]final energy LDF'!P5+'[4]final energy LDF'!P5+'[5]final energy LDF'!P5+'[6]final energy LDF'!P5+'[7]final energy LDF'!P5+'[8]final energy LDF'!P5+'[9]final energy LDF'!P5+'[10]final energy LDF'!P5+'[11]final energy LDF'!P5</f>
        <v>5465.8837956819498</v>
      </c>
      <c r="Q5" s="163">
        <f>'[2]final energy LDF'!Q5+'[3]final energy LDF'!Q5+'[4]final energy LDF'!Q5+'[5]final energy LDF'!Q5+'[6]final energy LDF'!Q5+'[7]final energy LDF'!Q5+'[8]final energy LDF'!Q5+'[9]final energy LDF'!Q5+'[10]final energy LDF'!Q5+'[11]final energy LDF'!Q5</f>
        <v>5877.8903443557319</v>
      </c>
      <c r="R5" s="163">
        <f>'[2]final energy LDF'!R5+'[3]final energy LDF'!R5+'[4]final energy LDF'!R5+'[5]final energy LDF'!R5+'[6]final energy LDF'!R5+'[7]final energy LDF'!R5+'[8]final energy LDF'!R5+'[9]final energy LDF'!R5+'[10]final energy LDF'!R5+'[11]final energy LDF'!R5</f>
        <v>6005.9435073600516</v>
      </c>
      <c r="S5" s="163">
        <f>'[2]final energy LDF'!S5+'[3]final energy LDF'!S5+'[4]final energy LDF'!S5+'[5]final energy LDF'!S5+'[6]final energy LDF'!S5+'[7]final energy LDF'!S5+'[8]final energy LDF'!S5+'[9]final energy LDF'!S5+'[10]final energy LDF'!S5+'[11]final energy LDF'!S5</f>
        <v>5885.868347345533</v>
      </c>
      <c r="T5" s="163">
        <f>'[2]final energy LDF'!T5+'[3]final energy LDF'!T5+'[4]final energy LDF'!T5+'[5]final energy LDF'!T5+'[6]final energy LDF'!T5+'[7]final energy LDF'!T5+'[8]final energy LDF'!T5+'[9]final energy LDF'!T5+'[10]final energy LDF'!T5+'[11]final energy LDF'!T5</f>
        <v>5730.4731149560048</v>
      </c>
      <c r="U5" s="163">
        <f>'[2]final energy LDF'!U5+'[3]final energy LDF'!U5+'[4]final energy LDF'!U5+'[5]final energy LDF'!U5+'[6]final energy LDF'!U5+'[7]final energy LDF'!U5+'[8]final energy LDF'!U5+'[9]final energy LDF'!U5+'[10]final energy LDF'!U5+'[11]final energy LDF'!U5</f>
        <v>5385.6089902221474</v>
      </c>
      <c r="V5" s="163">
        <f>'[2]final energy LDF'!V5+'[3]final energy LDF'!V5+'[4]final energy LDF'!V5+'[5]final energy LDF'!V5+'[6]final energy LDF'!V5+'[7]final energy LDF'!V5+'[8]final energy LDF'!V5+'[9]final energy LDF'!V5+'[10]final energy LDF'!V5+'[11]final energy LDF'!V5</f>
        <v>5456.6757889969977</v>
      </c>
      <c r="W5" s="163">
        <f>W4+W3</f>
        <v>286123.80998718087</v>
      </c>
      <c r="X5" s="163">
        <f>X4+X3</f>
        <v>284284.70741436246</v>
      </c>
    </row>
    <row r="6" spans="1:24" x14ac:dyDescent="0.15">
      <c r="A6" s="50" t="s">
        <v>245</v>
      </c>
      <c r="B6" s="50" t="s">
        <v>253</v>
      </c>
      <c r="C6" s="50" t="s">
        <v>259</v>
      </c>
      <c r="E6" s="50" t="s">
        <v>255</v>
      </c>
      <c r="F6" s="50" t="s">
        <v>249</v>
      </c>
      <c r="G6" s="50" t="s">
        <v>250</v>
      </c>
      <c r="H6" s="50" t="s">
        <v>251</v>
      </c>
      <c r="I6" s="50" t="s">
        <v>260</v>
      </c>
      <c r="J6" s="163">
        <f>'[2]final energy LDF'!J6+'[3]final energy LDF'!J6+'[4]final energy LDF'!J6+'[5]final energy LDF'!J6+'[6]final energy LDF'!J6+'[7]final energy LDF'!J6+'[8]final energy LDF'!J6+'[9]final energy LDF'!J6+'[10]final energy LDF'!J6+'[11]final energy LDF'!J6</f>
        <v>12868.536762838901</v>
      </c>
      <c r="K6" s="163">
        <f>'[2]final energy LDF'!K6+'[3]final energy LDF'!K6+'[4]final energy LDF'!K6+'[5]final energy LDF'!K6+'[6]final energy LDF'!K6+'[7]final energy LDF'!K6+'[8]final energy LDF'!K6+'[9]final energy LDF'!K6+'[10]final energy LDF'!K6+'[11]final energy LDF'!K6</f>
        <v>13067.930702204565</v>
      </c>
      <c r="L6" s="163">
        <f>'[2]final energy LDF'!L6+'[3]final energy LDF'!L6+'[4]final energy LDF'!L6+'[5]final energy LDF'!L6+'[6]final energy LDF'!L6+'[7]final energy LDF'!L6+'[8]final energy LDF'!L6+'[9]final energy LDF'!L6+'[10]final energy LDF'!L6+'[11]final energy LDF'!L6</f>
        <v>11886.064996894947</v>
      </c>
      <c r="M6" s="163">
        <f>'[2]final energy LDF'!M6+'[3]final energy LDF'!M6+'[4]final energy LDF'!M6+'[5]final energy LDF'!M6+'[6]final energy LDF'!M6+'[7]final energy LDF'!M6+'[8]final energy LDF'!M6+'[9]final energy LDF'!M6+'[10]final energy LDF'!M6+'[11]final energy LDF'!M6</f>
        <v>12765.290392670559</v>
      </c>
      <c r="N6" s="163">
        <f>'[2]final energy LDF'!N6+'[3]final energy LDF'!N6+'[4]final energy LDF'!N6+'[5]final energy LDF'!N6+'[6]final energy LDF'!N6+'[7]final energy LDF'!N6+'[8]final energy LDF'!N6+'[9]final energy LDF'!N6+'[10]final energy LDF'!N6+'[11]final energy LDF'!N6</f>
        <v>11865.009684758421</v>
      </c>
      <c r="O6" s="163">
        <f>'[2]final energy LDF'!O6+'[3]final energy LDF'!O6+'[4]final energy LDF'!O6+'[5]final energy LDF'!O6+'[6]final energy LDF'!O6+'[7]final energy LDF'!O6+'[8]final energy LDF'!O6+'[9]final energy LDF'!O6+'[10]final energy LDF'!O6+'[11]final energy LDF'!O6</f>
        <v>12165.022333781169</v>
      </c>
      <c r="P6" s="163">
        <f>'[2]final energy LDF'!P6+'[3]final energy LDF'!P6+'[4]final energy LDF'!P6+'[5]final energy LDF'!P6+'[6]final energy LDF'!P6+'[7]final energy LDF'!P6+'[8]final energy LDF'!P6+'[9]final energy LDF'!P6+'[10]final energy LDF'!P6+'[11]final energy LDF'!P6</f>
        <v>11791.340205326125</v>
      </c>
      <c r="Q6" s="163">
        <f>'[2]final energy LDF'!Q6+'[3]final energy LDF'!Q6+'[4]final energy LDF'!Q6+'[5]final energy LDF'!Q6+'[6]final energy LDF'!Q6+'[7]final energy LDF'!Q6+'[8]final energy LDF'!Q6+'[9]final energy LDF'!Q6+'[10]final energy LDF'!Q6+'[11]final energy LDF'!Q6</f>
        <v>7288.2218462179162</v>
      </c>
      <c r="R6" s="163">
        <f>'[2]final energy LDF'!R6+'[3]final energy LDF'!R6+'[4]final energy LDF'!R6+'[5]final energy LDF'!R6+'[6]final energy LDF'!R6+'[7]final energy LDF'!R6+'[8]final energy LDF'!R6+'[9]final energy LDF'!R6+'[10]final energy LDF'!R6+'[11]final energy LDF'!R6</f>
        <v>3116.5113694981123</v>
      </c>
      <c r="S6" s="163">
        <f>'[2]final energy LDF'!S6+'[3]final energy LDF'!S6+'[4]final energy LDF'!S6+'[5]final energy LDF'!S6+'[6]final energy LDF'!S6+'[7]final energy LDF'!S6+'[8]final energy LDF'!S6+'[9]final energy LDF'!S6+'[10]final energy LDF'!S6+'[11]final energy LDF'!S6</f>
        <v>785.29533975957736</v>
      </c>
      <c r="T6" s="163">
        <f>'[2]final energy LDF'!T6+'[3]final energy LDF'!T6+'[4]final energy LDF'!T6+'[5]final energy LDF'!T6+'[6]final energy LDF'!T6+'[7]final energy LDF'!T6+'[8]final energy LDF'!T6+'[9]final energy LDF'!T6+'[10]final energy LDF'!T6+'[11]final energy LDF'!T6</f>
        <v>99.932404078822259</v>
      </c>
      <c r="U6" s="163">
        <f>'[2]final energy LDF'!U6+'[3]final energy LDF'!U6+'[4]final energy LDF'!U6+'[5]final energy LDF'!U6+'[6]final energy LDF'!U6+'[7]final energy LDF'!U6+'[8]final energy LDF'!U6+'[9]final energy LDF'!U6+'[10]final energy LDF'!U6+'[11]final energy LDF'!U6</f>
        <v>0</v>
      </c>
      <c r="V6" s="163">
        <f>'[2]final energy LDF'!V6+'[3]final energy LDF'!V6+'[4]final energy LDF'!V6+'[5]final energy LDF'!V6+'[6]final energy LDF'!V6+'[7]final energy LDF'!V6+'[8]final energy LDF'!V6+'[9]final energy LDF'!V6+'[10]final energy LDF'!V6+'[11]final energy LDF'!V6</f>
        <v>0</v>
      </c>
    </row>
    <row r="7" spans="1:24" x14ac:dyDescent="0.15">
      <c r="A7" s="50" t="s">
        <v>245</v>
      </c>
      <c r="B7" s="50" t="s">
        <v>253</v>
      </c>
      <c r="C7" s="50" t="s">
        <v>261</v>
      </c>
      <c r="E7" s="50" t="s">
        <v>255</v>
      </c>
      <c r="F7" s="50" t="s">
        <v>249</v>
      </c>
      <c r="G7" s="50" t="s">
        <v>250</v>
      </c>
      <c r="H7" s="50" t="s">
        <v>251</v>
      </c>
      <c r="I7" s="50" t="s">
        <v>262</v>
      </c>
      <c r="J7" s="163">
        <f>'[2]final energy LDF'!J7+'[3]final energy LDF'!J7+'[4]final energy LDF'!J7+'[5]final energy LDF'!J7+'[6]final energy LDF'!J7+'[7]final energy LDF'!J7+'[8]final energy LDF'!J7+'[9]final energy LDF'!J7+'[10]final energy LDF'!J7+'[11]final energy LDF'!J7</f>
        <v>20998.889645100255</v>
      </c>
      <c r="K7" s="163">
        <f>'[2]final energy LDF'!K7+'[3]final energy LDF'!K7+'[4]final energy LDF'!K7+'[5]final energy LDF'!K7+'[6]final energy LDF'!K7+'[7]final energy LDF'!K7+'[8]final energy LDF'!K7+'[9]final energy LDF'!K7+'[10]final energy LDF'!K7+'[11]final energy LDF'!K7</f>
        <v>23068.033314282409</v>
      </c>
      <c r="L7" s="163">
        <f>'[2]final energy LDF'!L7+'[3]final energy LDF'!L7+'[4]final energy LDF'!L7+'[5]final energy LDF'!L7+'[6]final energy LDF'!L7+'[7]final energy LDF'!L7+'[8]final energy LDF'!L7+'[9]final energy LDF'!L7+'[10]final energy LDF'!L7+'[11]final energy LDF'!L7</f>
        <v>22567.130952866642</v>
      </c>
      <c r="M7" s="163">
        <f>'[2]final energy LDF'!M7+'[3]final energy LDF'!M7+'[4]final energy LDF'!M7+'[5]final energy LDF'!M7+'[6]final energy LDF'!M7+'[7]final energy LDF'!M7+'[8]final energy LDF'!M7+'[9]final energy LDF'!M7+'[10]final energy LDF'!M7+'[11]final energy LDF'!M7</f>
        <v>25067.383956301066</v>
      </c>
      <c r="N7" s="163">
        <f>'[2]final energy LDF'!N7+'[3]final energy LDF'!N7+'[4]final energy LDF'!N7+'[5]final energy LDF'!N7+'[6]final energy LDF'!N7+'[7]final energy LDF'!N7+'[8]final energy LDF'!N7+'[9]final energy LDF'!N7+'[10]final energy LDF'!N7+'[11]final energy LDF'!N7</f>
        <v>27031.36609803218</v>
      </c>
      <c r="O7" s="163">
        <f>'[2]final energy LDF'!O7+'[3]final energy LDF'!O7+'[4]final energy LDF'!O7+'[5]final energy LDF'!O7+'[6]final energy LDF'!O7+'[7]final energy LDF'!O7+'[8]final energy LDF'!O7+'[9]final energy LDF'!O7+'[10]final energy LDF'!O7+'[11]final energy LDF'!O7</f>
        <v>27201.367906410451</v>
      </c>
      <c r="P7" s="163">
        <f>'[2]final energy LDF'!P7+'[3]final energy LDF'!P7+'[4]final energy LDF'!P7+'[5]final energy LDF'!P7+'[6]final energy LDF'!P7+'[7]final energy LDF'!P7+'[8]final energy LDF'!P7+'[9]final energy LDF'!P7+'[10]final energy LDF'!P7+'[11]final energy LDF'!P7</f>
        <v>30243.264873507153</v>
      </c>
      <c r="Q7" s="163">
        <f>'[2]final energy LDF'!Q7+'[3]final energy LDF'!Q7+'[4]final energy LDF'!Q7+'[5]final energy LDF'!Q7+'[6]final energy LDF'!Q7+'[7]final energy LDF'!Q7+'[8]final energy LDF'!Q7+'[9]final energy LDF'!Q7+'[10]final energy LDF'!Q7+'[11]final energy LDF'!Q7</f>
        <v>29360.217295431921</v>
      </c>
      <c r="R7" s="163">
        <f>'[2]final energy LDF'!R7+'[3]final energy LDF'!R7+'[4]final energy LDF'!R7+'[5]final energy LDF'!R7+'[6]final energy LDF'!R7+'[7]final energy LDF'!R7+'[8]final energy LDF'!R7+'[9]final energy LDF'!R7+'[10]final energy LDF'!R7+'[11]final energy LDF'!R7</f>
        <v>24996.097532916225</v>
      </c>
      <c r="S7" s="163">
        <f>'[2]final energy LDF'!S7+'[3]final energy LDF'!S7+'[4]final energy LDF'!S7+'[5]final energy LDF'!S7+'[6]final energy LDF'!S7+'[7]final energy LDF'!S7+'[8]final energy LDF'!S7+'[9]final energy LDF'!S7+'[10]final energy LDF'!S7+'[11]final energy LDF'!S7</f>
        <v>18151.061172857415</v>
      </c>
      <c r="T7" s="163">
        <f>'[2]final energy LDF'!T7+'[3]final energy LDF'!T7+'[4]final energy LDF'!T7+'[5]final energy LDF'!T7+'[6]final energy LDF'!T7+'[7]final energy LDF'!T7+'[8]final energy LDF'!T7+'[9]final energy LDF'!T7+'[10]final energy LDF'!T7+'[11]final energy LDF'!T7</f>
        <v>10989.147629257463</v>
      </c>
      <c r="U7" s="163">
        <f>'[2]final energy LDF'!U7+'[3]final energy LDF'!U7+'[4]final energy LDF'!U7+'[5]final energy LDF'!U7+'[6]final energy LDF'!U7+'[7]final energy LDF'!U7+'[8]final energy LDF'!U7+'[9]final energy LDF'!U7+'[10]final energy LDF'!U7+'[11]final energy LDF'!U7</f>
        <v>3939.08327326483</v>
      </c>
      <c r="V7" s="163">
        <f>'[2]final energy LDF'!V7+'[3]final energy LDF'!V7+'[4]final energy LDF'!V7+'[5]final energy LDF'!V7+'[6]final energy LDF'!V7+'[7]final energy LDF'!V7+'[8]final energy LDF'!V7+'[9]final energy LDF'!V7+'[10]final energy LDF'!V7+'[11]final energy LDF'!V7</f>
        <v>0</v>
      </c>
    </row>
    <row r="8" spans="1:24" x14ac:dyDescent="0.15">
      <c r="A8" s="50" t="s">
        <v>245</v>
      </c>
      <c r="B8" s="50" t="s">
        <v>253</v>
      </c>
      <c r="C8" s="50" t="s">
        <v>263</v>
      </c>
      <c r="E8" s="50" t="s">
        <v>255</v>
      </c>
      <c r="F8" s="50" t="s">
        <v>249</v>
      </c>
      <c r="G8" s="50" t="s">
        <v>250</v>
      </c>
      <c r="H8" s="50" t="s">
        <v>251</v>
      </c>
      <c r="I8" s="50" t="s">
        <v>264</v>
      </c>
      <c r="J8" s="163">
        <f>'[2]final energy LDF'!J8+'[3]final energy LDF'!J8+'[4]final energy LDF'!J8+'[5]final energy LDF'!J8+'[6]final energy LDF'!J8+'[7]final energy LDF'!J8+'[8]final energy LDF'!J8+'[9]final energy LDF'!J8+'[10]final energy LDF'!J8+'[11]final energy LDF'!J8</f>
        <v>0</v>
      </c>
      <c r="K8" s="163">
        <f>'[2]final energy LDF'!K8+'[3]final energy LDF'!K8+'[4]final energy LDF'!K8+'[5]final energy LDF'!K8+'[6]final energy LDF'!K8+'[7]final energy LDF'!K8+'[8]final energy LDF'!K8+'[9]final energy LDF'!K8+'[10]final energy LDF'!K8+'[11]final energy LDF'!K8</f>
        <v>0</v>
      </c>
      <c r="L8" s="163">
        <f>'[2]final energy LDF'!L8+'[3]final energy LDF'!L8+'[4]final energy LDF'!L8+'[5]final energy LDF'!L8+'[6]final energy LDF'!L8+'[7]final energy LDF'!L8+'[8]final energy LDF'!L8+'[9]final energy LDF'!L8+'[10]final energy LDF'!L8+'[11]final energy LDF'!L8</f>
        <v>0</v>
      </c>
      <c r="M8" s="163">
        <f>'[2]final energy LDF'!M8+'[3]final energy LDF'!M8+'[4]final energy LDF'!M8+'[5]final energy LDF'!M8+'[6]final energy LDF'!M8+'[7]final energy LDF'!M8+'[8]final energy LDF'!M8+'[9]final energy LDF'!M8+'[10]final energy LDF'!M8+'[11]final energy LDF'!M8</f>
        <v>0</v>
      </c>
      <c r="N8" s="163">
        <f>'[2]final energy LDF'!N8+'[3]final energy LDF'!N8+'[4]final energy LDF'!N8+'[5]final energy LDF'!N8+'[6]final energy LDF'!N8+'[7]final energy LDF'!N8+'[8]final energy LDF'!N8+'[9]final energy LDF'!N8+'[10]final energy LDF'!N8+'[11]final energy LDF'!N8</f>
        <v>0</v>
      </c>
      <c r="O8" s="163">
        <f>'[2]final energy LDF'!O8+'[3]final energy LDF'!O8+'[4]final energy LDF'!O8+'[5]final energy LDF'!O8+'[6]final energy LDF'!O8+'[7]final energy LDF'!O8+'[8]final energy LDF'!O8+'[9]final energy LDF'!O8+'[10]final energy LDF'!O8+'[11]final energy LDF'!O8</f>
        <v>0</v>
      </c>
      <c r="P8" s="163">
        <f>'[2]final energy LDF'!P8+'[3]final energy LDF'!P8+'[4]final energy LDF'!P8+'[5]final energy LDF'!P8+'[6]final energy LDF'!P8+'[7]final energy LDF'!P8+'[8]final energy LDF'!P8+'[9]final energy LDF'!P8+'[10]final energy LDF'!P8+'[11]final energy LDF'!P8</f>
        <v>0</v>
      </c>
      <c r="Q8" s="163">
        <f>'[2]final energy LDF'!Q8+'[3]final energy LDF'!Q8+'[4]final energy LDF'!Q8+'[5]final energy LDF'!Q8+'[6]final energy LDF'!Q8+'[7]final energy LDF'!Q8+'[8]final energy LDF'!Q8+'[9]final energy LDF'!Q8+'[10]final energy LDF'!Q8+'[11]final energy LDF'!Q8</f>
        <v>0</v>
      </c>
      <c r="R8" s="163">
        <f>'[2]final energy LDF'!R8+'[3]final energy LDF'!R8+'[4]final energy LDF'!R8+'[5]final energy LDF'!R8+'[6]final energy LDF'!R8+'[7]final energy LDF'!R8+'[8]final energy LDF'!R8+'[9]final energy LDF'!R8+'[10]final energy LDF'!R8+'[11]final energy LDF'!R8</f>
        <v>0</v>
      </c>
      <c r="S8" s="163">
        <f>'[2]final energy LDF'!S8+'[3]final energy LDF'!S8+'[4]final energy LDF'!S8+'[5]final energy LDF'!S8+'[6]final energy LDF'!S8+'[7]final energy LDF'!S8+'[8]final energy LDF'!S8+'[9]final energy LDF'!S8+'[10]final energy LDF'!S8+'[11]final energy LDF'!S8</f>
        <v>0</v>
      </c>
      <c r="T8" s="163">
        <f>'[2]final energy LDF'!T8+'[3]final energy LDF'!T8+'[4]final energy LDF'!T8+'[5]final energy LDF'!T8+'[6]final energy LDF'!T8+'[7]final energy LDF'!T8+'[8]final energy LDF'!T8+'[9]final energy LDF'!T8+'[10]final energy LDF'!T8+'[11]final energy LDF'!T8</f>
        <v>0</v>
      </c>
      <c r="U8" s="163">
        <f>'[2]final energy LDF'!U8+'[3]final energy LDF'!U8+'[4]final energy LDF'!U8+'[5]final energy LDF'!U8+'[6]final energy LDF'!U8+'[7]final energy LDF'!U8+'[8]final energy LDF'!U8+'[9]final energy LDF'!U8+'[10]final energy LDF'!U8+'[11]final energy LDF'!U8</f>
        <v>0</v>
      </c>
      <c r="V8" s="163">
        <f>'[2]final energy LDF'!V8+'[3]final energy LDF'!V8+'[4]final energy LDF'!V8+'[5]final energy LDF'!V8+'[6]final energy LDF'!V8+'[7]final energy LDF'!V8+'[8]final energy LDF'!V8+'[9]final energy LDF'!V8+'[10]final energy LDF'!V8+'[11]final energy LDF'!V8</f>
        <v>0</v>
      </c>
    </row>
    <row r="9" spans="1:24" x14ac:dyDescent="0.15">
      <c r="A9" s="50" t="s">
        <v>245</v>
      </c>
      <c r="B9" s="50" t="s">
        <v>253</v>
      </c>
      <c r="C9" s="50" t="s">
        <v>265</v>
      </c>
      <c r="E9" s="50" t="s">
        <v>255</v>
      </c>
      <c r="F9" s="50" t="s">
        <v>249</v>
      </c>
      <c r="G9" s="50" t="s">
        <v>250</v>
      </c>
      <c r="H9" s="50" t="s">
        <v>251</v>
      </c>
      <c r="I9" s="50" t="s">
        <v>266</v>
      </c>
      <c r="J9" s="163">
        <f>'[2]final energy LDF'!J9+'[3]final energy LDF'!J9+'[4]final energy LDF'!J9+'[5]final energy LDF'!J9+'[6]final energy LDF'!J9+'[7]final energy LDF'!J9+'[8]final energy LDF'!J9+'[9]final energy LDF'!J9+'[10]final energy LDF'!J9+'[11]final energy LDF'!J9</f>
        <v>15.447150319097299</v>
      </c>
      <c r="K9" s="163">
        <f>'[2]final energy LDF'!K9+'[3]final energy LDF'!K9+'[4]final energy LDF'!K9+'[5]final energy LDF'!K9+'[6]final energy LDF'!K9+'[7]final energy LDF'!K9+'[8]final energy LDF'!K9+'[9]final energy LDF'!K9+'[10]final energy LDF'!K9+'[11]final energy LDF'!K9</f>
        <v>16.746047803346897</v>
      </c>
      <c r="L9" s="163">
        <f>'[2]final energy LDF'!L9+'[3]final energy LDF'!L9+'[4]final energy LDF'!L9+'[5]final energy LDF'!L9+'[6]final energy LDF'!L9+'[7]final energy LDF'!L9+'[8]final energy LDF'!L9+'[9]final energy LDF'!L9+'[10]final energy LDF'!L9+'[11]final energy LDF'!L9</f>
        <v>17.544142603298226</v>
      </c>
      <c r="M9" s="163">
        <f>'[2]final energy LDF'!M9+'[3]final energy LDF'!M9+'[4]final energy LDF'!M9+'[5]final energy LDF'!M9+'[6]final energy LDF'!M9+'[7]final energy LDF'!M9+'[8]final energy LDF'!M9+'[9]final energy LDF'!M9+'[10]final energy LDF'!M9+'[11]final energy LDF'!M9</f>
        <v>13.692998729765051</v>
      </c>
      <c r="N9" s="163">
        <f>'[2]final energy LDF'!N9+'[3]final energy LDF'!N9+'[4]final energy LDF'!N9+'[5]final energy LDF'!N9+'[6]final energy LDF'!N9+'[7]final energy LDF'!N9+'[8]final energy LDF'!N9+'[9]final energy LDF'!N9+'[10]final energy LDF'!N9+'[11]final energy LDF'!N9</f>
        <v>13.813001981080321</v>
      </c>
      <c r="O9" s="163">
        <f>'[2]final energy LDF'!O9+'[3]final energy LDF'!O9+'[4]final energy LDF'!O9+'[5]final energy LDF'!O9+'[6]final energy LDF'!O9+'[7]final energy LDF'!O9+'[8]final energy LDF'!O9+'[9]final energy LDF'!O9+'[10]final energy LDF'!O9+'[11]final energy LDF'!O9</f>
        <v>14.972029070471512</v>
      </c>
      <c r="P9" s="163">
        <f>'[2]final energy LDF'!P9+'[3]final energy LDF'!P9+'[4]final energy LDF'!P9+'[5]final energy LDF'!P9+'[6]final energy LDF'!P9+'[7]final energy LDF'!P9+'[8]final energy LDF'!P9+'[9]final energy LDF'!P9+'[10]final energy LDF'!P9+'[11]final energy LDF'!P9</f>
        <v>263.39594804079832</v>
      </c>
      <c r="Q9" s="163">
        <f>'[2]final energy LDF'!Q9+'[3]final energy LDF'!Q9+'[4]final energy LDF'!Q9+'[5]final energy LDF'!Q9+'[6]final energy LDF'!Q9+'[7]final energy LDF'!Q9+'[8]final energy LDF'!Q9+'[9]final energy LDF'!Q9+'[10]final energy LDF'!Q9+'[11]final energy LDF'!Q9</f>
        <v>1044.1978429859139</v>
      </c>
      <c r="R9" s="163">
        <f>'[2]final energy LDF'!R9+'[3]final energy LDF'!R9+'[4]final energy LDF'!R9+'[5]final energy LDF'!R9+'[6]final energy LDF'!R9+'[7]final energy LDF'!R9+'[8]final energy LDF'!R9+'[9]final energy LDF'!R9+'[10]final energy LDF'!R9+'[11]final energy LDF'!R9</f>
        <v>2688.3488527811314</v>
      </c>
      <c r="S9" s="163">
        <f>'[2]final energy LDF'!S9+'[3]final energy LDF'!S9+'[4]final energy LDF'!S9+'[5]final energy LDF'!S9+'[6]final energy LDF'!S9+'[7]final energy LDF'!S9+'[8]final energy LDF'!S9+'[9]final energy LDF'!S9+'[10]final energy LDF'!S9+'[11]final energy LDF'!S9</f>
        <v>4088.2837839301187</v>
      </c>
      <c r="T9" s="163">
        <f>'[2]final energy LDF'!T9+'[3]final energy LDF'!T9+'[4]final energy LDF'!T9+'[5]final energy LDF'!T9+'[6]final energy LDF'!T9+'[7]final energy LDF'!T9+'[8]final energy LDF'!T9+'[9]final energy LDF'!T9+'[10]final energy LDF'!T9+'[11]final energy LDF'!T9</f>
        <v>4964.0069192058791</v>
      </c>
      <c r="U9" s="163">
        <f>'[2]final energy LDF'!U9+'[3]final energy LDF'!U9+'[4]final energy LDF'!U9+'[5]final energy LDF'!U9+'[6]final energy LDF'!U9+'[7]final energy LDF'!U9+'[8]final energy LDF'!U9+'[9]final energy LDF'!U9+'[10]final energy LDF'!U9+'[11]final energy LDF'!U9</f>
        <v>6111.5551156141137</v>
      </c>
      <c r="V9" s="163">
        <f>'[2]final energy LDF'!V9+'[3]final energy LDF'!V9+'[4]final energy LDF'!V9+'[5]final energy LDF'!V9+'[6]final energy LDF'!V9+'[7]final energy LDF'!V9+'[8]final energy LDF'!V9+'[9]final energy LDF'!V9+'[10]final energy LDF'!V9+'[11]final energy LDF'!V9</f>
        <v>7203.8810614775512</v>
      </c>
    </row>
    <row r="10" spans="1:24" x14ac:dyDescent="0.15">
      <c r="A10" s="50" t="s">
        <v>245</v>
      </c>
      <c r="B10" s="50" t="s">
        <v>253</v>
      </c>
      <c r="C10" s="50" t="s">
        <v>267</v>
      </c>
      <c r="E10" s="50" t="s">
        <v>255</v>
      </c>
      <c r="F10" s="50" t="s">
        <v>249</v>
      </c>
      <c r="G10" s="50" t="s">
        <v>250</v>
      </c>
      <c r="H10" s="50" t="s">
        <v>251</v>
      </c>
      <c r="I10" s="50" t="s">
        <v>268</v>
      </c>
      <c r="J10" s="163">
        <f>'[2]final energy LDF'!J10+'[3]final energy LDF'!J10+'[4]final energy LDF'!J10+'[5]final energy LDF'!J10+'[6]final energy LDF'!J10+'[7]final energy LDF'!J10+'[8]final energy LDF'!J10+'[9]final energy LDF'!J10+'[10]final energy LDF'!J10+'[11]final energy LDF'!J10</f>
        <v>21441.704250803727</v>
      </c>
      <c r="K10" s="163">
        <f>'[2]final energy LDF'!K10+'[3]final energy LDF'!K10+'[4]final energy LDF'!K10+'[5]final energy LDF'!K10+'[6]final energy LDF'!K10+'[7]final energy LDF'!K10+'[8]final energy LDF'!K10+'[9]final energy LDF'!K10+'[10]final energy LDF'!K10+'[11]final energy LDF'!K10</f>
        <v>24309.438985263645</v>
      </c>
      <c r="L10" s="163">
        <f>'[2]final energy LDF'!L10+'[3]final energy LDF'!L10+'[4]final energy LDF'!L10+'[5]final energy LDF'!L10+'[6]final energy LDF'!L10+'[7]final energy LDF'!L10+'[8]final energy LDF'!L10+'[9]final energy LDF'!L10+'[10]final energy LDF'!L10+'[11]final energy LDF'!L10</f>
        <v>26441.750656961973</v>
      </c>
      <c r="M10" s="163">
        <f>'[2]final energy LDF'!M10+'[3]final energy LDF'!M10+'[4]final energy LDF'!M10+'[5]final energy LDF'!M10+'[6]final energy LDF'!M10+'[7]final energy LDF'!M10+'[8]final energy LDF'!M10+'[9]final energy LDF'!M10+'[10]final energy LDF'!M10+'[11]final energy LDF'!M10</f>
        <v>28420.415637021601</v>
      </c>
      <c r="N10" s="163">
        <f>'[2]final energy LDF'!N10+'[3]final energy LDF'!N10+'[4]final energy LDF'!N10+'[5]final energy LDF'!N10+'[6]final energy LDF'!N10+'[7]final energy LDF'!N10+'[8]final energy LDF'!N10+'[9]final energy LDF'!N10+'[10]final energy LDF'!N10+'[11]final energy LDF'!N10</f>
        <v>29468.572575374888</v>
      </c>
      <c r="O10" s="163">
        <f>'[2]final energy LDF'!O10+'[3]final energy LDF'!O10+'[4]final energy LDF'!O10+'[5]final energy LDF'!O10+'[6]final energy LDF'!O10+'[7]final energy LDF'!O10+'[8]final energy LDF'!O10+'[9]final energy LDF'!O10+'[10]final energy LDF'!O10+'[11]final energy LDF'!O10</f>
        <v>28852.974861202154</v>
      </c>
      <c r="P10" s="163">
        <f>'[2]final energy LDF'!P10+'[3]final energy LDF'!P10+'[4]final energy LDF'!P10+'[5]final energy LDF'!P10+'[6]final energy LDF'!P10+'[7]final energy LDF'!P10+'[8]final energy LDF'!P10+'[9]final energy LDF'!P10+'[10]final energy LDF'!P10+'[11]final energy LDF'!P10</f>
        <v>26582.24731498089</v>
      </c>
      <c r="Q10" s="163">
        <f>'[2]final energy LDF'!Q10+'[3]final energy LDF'!Q10+'[4]final energy LDF'!Q10+'[5]final energy LDF'!Q10+'[6]final energy LDF'!Q10+'[7]final energy LDF'!Q10+'[8]final energy LDF'!Q10+'[9]final energy LDF'!Q10+'[10]final energy LDF'!Q10+'[11]final energy LDF'!Q10</f>
        <v>16331.565641244519</v>
      </c>
      <c r="R10" s="163">
        <f>'[2]final energy LDF'!R10+'[3]final energy LDF'!R10+'[4]final energy LDF'!R10+'[5]final energy LDF'!R10+'[6]final energy LDF'!R10+'[7]final energy LDF'!R10+'[8]final energy LDF'!R10+'[9]final energy LDF'!R10+'[10]final energy LDF'!R10+'[11]final energy LDF'!R10</f>
        <v>6230.7272990928795</v>
      </c>
      <c r="S10" s="163">
        <f>'[2]final energy LDF'!S10+'[3]final energy LDF'!S10+'[4]final energy LDF'!S10+'[5]final energy LDF'!S10+'[6]final energy LDF'!S10+'[7]final energy LDF'!S10+'[8]final energy LDF'!S10+'[9]final energy LDF'!S10+'[10]final energy LDF'!S10+'[11]final energy LDF'!S10</f>
        <v>391.16622011678015</v>
      </c>
      <c r="T10" s="163">
        <f>'[2]final energy LDF'!T10+'[3]final energy LDF'!T10+'[4]final energy LDF'!T10+'[5]final energy LDF'!T10+'[6]final energy LDF'!T10+'[7]final energy LDF'!T10+'[8]final energy LDF'!T10+'[9]final energy LDF'!T10+'[10]final energy LDF'!T10+'[11]final energy LDF'!T10</f>
        <v>1.9267097947165957E-2</v>
      </c>
      <c r="U10" s="163">
        <f>'[2]final energy LDF'!U10+'[3]final energy LDF'!U10+'[4]final energy LDF'!U10+'[5]final energy LDF'!U10+'[6]final energy LDF'!U10+'[7]final energy LDF'!U10+'[8]final energy LDF'!U10+'[9]final energy LDF'!U10+'[10]final energy LDF'!U10+'[11]final energy LDF'!U10</f>
        <v>2.0936340466039358E-2</v>
      </c>
      <c r="V10" s="163">
        <f>'[2]final energy LDF'!V10+'[3]final energy LDF'!V10+'[4]final energy LDF'!V10+'[5]final energy LDF'!V10+'[6]final energy LDF'!V10+'[7]final energy LDF'!V10+'[8]final energy LDF'!V10+'[9]final energy LDF'!V10+'[10]final energy LDF'!V10+'[11]final energy LDF'!V10</f>
        <v>-2.5543572024887807E-3</v>
      </c>
    </row>
    <row r="11" spans="1:24" x14ac:dyDescent="0.15">
      <c r="A11" s="50" t="s">
        <v>245</v>
      </c>
      <c r="B11" s="50" t="s">
        <v>253</v>
      </c>
      <c r="C11" s="50" t="s">
        <v>269</v>
      </c>
      <c r="E11" s="50" t="s">
        <v>255</v>
      </c>
      <c r="F11" s="50" t="s">
        <v>249</v>
      </c>
      <c r="G11" s="50" t="s">
        <v>250</v>
      </c>
      <c r="H11" s="50" t="s">
        <v>251</v>
      </c>
      <c r="I11" s="50" t="s">
        <v>270</v>
      </c>
      <c r="J11" s="163">
        <f>'[2]final energy LDF'!J11+'[3]final energy LDF'!J11+'[4]final energy LDF'!J11+'[5]final energy LDF'!J11+'[6]final energy LDF'!J11+'[7]final energy LDF'!J11+'[8]final energy LDF'!J11+'[9]final energy LDF'!J11+'[10]final energy LDF'!J11+'[11]final energy LDF'!J11</f>
        <v>1124.4063041309009</v>
      </c>
      <c r="K11" s="163">
        <f>'[2]final energy LDF'!K11+'[3]final energy LDF'!K11+'[4]final energy LDF'!K11+'[5]final energy LDF'!K11+'[6]final energy LDF'!K11+'[7]final energy LDF'!K11+'[8]final energy LDF'!K11+'[9]final energy LDF'!K11+'[10]final energy LDF'!K11+'[11]final energy LDF'!K11</f>
        <v>1357.3734593307547</v>
      </c>
      <c r="L11" s="163">
        <f>'[2]final energy LDF'!L11+'[3]final energy LDF'!L11+'[4]final energy LDF'!L11+'[5]final energy LDF'!L11+'[6]final energy LDF'!L11+'[7]final energy LDF'!L11+'[8]final energy LDF'!L11+'[9]final energy LDF'!L11+'[10]final energy LDF'!L11+'[11]final energy LDF'!L11</f>
        <v>1159.702576208125</v>
      </c>
      <c r="M11" s="163">
        <f>'[2]final energy LDF'!M11+'[3]final energy LDF'!M11+'[4]final energy LDF'!M11+'[5]final energy LDF'!M11+'[6]final energy LDF'!M11+'[7]final energy LDF'!M11+'[8]final energy LDF'!M11+'[9]final energy LDF'!M11+'[10]final energy LDF'!M11+'[11]final energy LDF'!M11</f>
        <v>1123.2404000067122</v>
      </c>
      <c r="N11" s="163">
        <f>'[2]final energy LDF'!N11+'[3]final energy LDF'!N11+'[4]final energy LDF'!N11+'[5]final energy LDF'!N11+'[6]final energy LDF'!N11+'[7]final energy LDF'!N11+'[8]final energy LDF'!N11+'[9]final energy LDF'!N11+'[10]final energy LDF'!N11+'[11]final energy LDF'!N11</f>
        <v>1048.4805413427434</v>
      </c>
      <c r="O11" s="163">
        <f>'[2]final energy LDF'!O11+'[3]final energy LDF'!O11+'[4]final energy LDF'!O11+'[5]final energy LDF'!O11+'[6]final energy LDF'!O11+'[7]final energy LDF'!O11+'[8]final energy LDF'!O11+'[9]final energy LDF'!O11+'[10]final energy LDF'!O11+'[11]final energy LDF'!O11</f>
        <v>1049.0186181978702</v>
      </c>
      <c r="P11" s="163">
        <f>'[2]final energy LDF'!P11+'[3]final energy LDF'!P11+'[4]final energy LDF'!P11+'[5]final energy LDF'!P11+'[6]final energy LDF'!P11+'[7]final energy LDF'!P11+'[8]final energy LDF'!P11+'[9]final energy LDF'!P11+'[10]final energy LDF'!P11+'[11]final energy LDF'!P11</f>
        <v>846.51713046077418</v>
      </c>
      <c r="Q11" s="163">
        <f>'[2]final energy LDF'!Q11+'[3]final energy LDF'!Q11+'[4]final energy LDF'!Q11+'[5]final energy LDF'!Q11+'[6]final energy LDF'!Q11+'[7]final energy LDF'!Q11+'[8]final energy LDF'!Q11+'[9]final energy LDF'!Q11+'[10]final energy LDF'!Q11+'[11]final energy LDF'!Q11</f>
        <v>487.59901348724588</v>
      </c>
      <c r="R11" s="163">
        <f>'[2]final energy LDF'!R11+'[3]final energy LDF'!R11+'[4]final energy LDF'!R11+'[5]final energy LDF'!R11+'[6]final energy LDF'!R11+'[7]final energy LDF'!R11+'[8]final energy LDF'!R11+'[9]final energy LDF'!R11+'[10]final energy LDF'!R11+'[11]final energy LDF'!R11</f>
        <v>303.79715956121851</v>
      </c>
      <c r="S11" s="163">
        <f>'[2]final energy LDF'!S11+'[3]final energy LDF'!S11+'[4]final energy LDF'!S11+'[5]final energy LDF'!S11+'[6]final energy LDF'!S11+'[7]final energy LDF'!S11+'[8]final energy LDF'!S11+'[9]final energy LDF'!S11+'[10]final energy LDF'!S11+'[11]final energy LDF'!S11</f>
        <v>0</v>
      </c>
      <c r="T11" s="163">
        <f>'[2]final energy LDF'!T11+'[3]final energy LDF'!T11+'[4]final energy LDF'!T11+'[5]final energy LDF'!T11+'[6]final energy LDF'!T11+'[7]final energy LDF'!T11+'[8]final energy LDF'!T11+'[9]final energy LDF'!T11+'[10]final energy LDF'!T11+'[11]final energy LDF'!T11</f>
        <v>0</v>
      </c>
      <c r="U11" s="163">
        <f>'[2]final energy LDF'!U11+'[3]final energy LDF'!U11+'[4]final energy LDF'!U11+'[5]final energy LDF'!U11+'[6]final energy LDF'!U11+'[7]final energy LDF'!U11+'[8]final energy LDF'!U11+'[9]final energy LDF'!U11+'[10]final energy LDF'!U11+'[11]final energy LDF'!U11</f>
        <v>0</v>
      </c>
      <c r="V11" s="163">
        <f>'[2]final energy LDF'!V11+'[3]final energy LDF'!V11+'[4]final energy LDF'!V11+'[5]final energy LDF'!V11+'[6]final energy LDF'!V11+'[7]final energy LDF'!V11+'[8]final energy LDF'!V11+'[9]final energy LDF'!V11+'[10]final energy LDF'!V11+'[11]final energy LDF'!V11</f>
        <v>0</v>
      </c>
    </row>
    <row r="12" spans="1:24" x14ac:dyDescent="0.15">
      <c r="A12" s="50" t="s">
        <v>245</v>
      </c>
      <c r="B12" s="50" t="s">
        <v>253</v>
      </c>
      <c r="C12" s="50" t="s">
        <v>247</v>
      </c>
      <c r="E12" s="50" t="s">
        <v>248</v>
      </c>
      <c r="F12" s="50" t="s">
        <v>249</v>
      </c>
      <c r="G12" s="50" t="s">
        <v>250</v>
      </c>
      <c r="H12" s="50" t="s">
        <v>251</v>
      </c>
      <c r="I12" s="50" t="s">
        <v>271</v>
      </c>
      <c r="J12" s="163">
        <f>'[2]final energy LDF'!J12+'[3]final energy LDF'!J12+'[4]final energy LDF'!J12+'[5]final energy LDF'!J12+'[6]final energy LDF'!J12+'[7]final energy LDF'!J12+'[8]final energy LDF'!J12+'[9]final energy LDF'!J12+'[10]final energy LDF'!J12+'[11]final energy LDF'!J12</f>
        <v>1061.6782818146962</v>
      </c>
      <c r="K12" s="163">
        <f>'[2]final energy LDF'!K12+'[3]final energy LDF'!K12+'[4]final energy LDF'!K12+'[5]final energy LDF'!K12+'[6]final energy LDF'!K12+'[7]final energy LDF'!K12+'[8]final energy LDF'!K12+'[9]final energy LDF'!K12+'[10]final energy LDF'!K12+'[11]final energy LDF'!K12</f>
        <v>1172.9368038506564</v>
      </c>
      <c r="L12" s="163">
        <f>'[2]final energy LDF'!L12+'[3]final energy LDF'!L12+'[4]final energy LDF'!L12+'[5]final energy LDF'!L12+'[6]final energy LDF'!L12+'[7]final energy LDF'!L12+'[8]final energy LDF'!L12+'[9]final energy LDF'!L12+'[10]final energy LDF'!L12+'[11]final energy LDF'!L12</f>
        <v>1156.7489156376441</v>
      </c>
      <c r="M12" s="163">
        <f>'[2]final energy LDF'!M12+'[3]final energy LDF'!M12+'[4]final energy LDF'!M12+'[5]final energy LDF'!M12+'[6]final energy LDF'!M12+'[7]final energy LDF'!M12+'[8]final energy LDF'!M12+'[9]final energy LDF'!M12+'[10]final energy LDF'!M12+'[11]final energy LDF'!M12</f>
        <v>1244.3891648172184</v>
      </c>
      <c r="N12" s="163">
        <f>'[2]final energy LDF'!N12+'[3]final energy LDF'!N12+'[4]final energy LDF'!N12+'[5]final energy LDF'!N12+'[6]final energy LDF'!N12+'[7]final energy LDF'!N12+'[8]final energy LDF'!N12+'[9]final energy LDF'!N12+'[10]final energy LDF'!N12+'[11]final energy LDF'!N12</f>
        <v>1340.3707100525887</v>
      </c>
      <c r="O12" s="163">
        <f>'[2]final energy LDF'!O12+'[3]final energy LDF'!O12+'[4]final energy LDF'!O12+'[5]final energy LDF'!O12+'[6]final energy LDF'!O12+'[7]final energy LDF'!O12+'[8]final energy LDF'!O12+'[9]final energy LDF'!O12+'[10]final energy LDF'!O12+'[11]final energy LDF'!O12</f>
        <v>1409.3815539659724</v>
      </c>
      <c r="P12" s="163">
        <f>'[2]final energy LDF'!P12+'[3]final energy LDF'!P12+'[4]final energy LDF'!P12+'[5]final energy LDF'!P12+'[6]final energy LDF'!P12+'[7]final energy LDF'!P12+'[8]final energy LDF'!P12+'[9]final energy LDF'!P12+'[10]final energy LDF'!P12+'[11]final energy LDF'!P12</f>
        <v>1694.0861965016009</v>
      </c>
      <c r="Q12" s="163">
        <f>'[2]final energy LDF'!Q12+'[3]final energy LDF'!Q12+'[4]final energy LDF'!Q12+'[5]final energy LDF'!Q12+'[6]final energy LDF'!Q12+'[7]final energy LDF'!Q12+'[8]final energy LDF'!Q12+'[9]final energy LDF'!Q12+'[10]final energy LDF'!Q12+'[11]final energy LDF'!Q12</f>
        <v>2903.4714451248597</v>
      </c>
      <c r="R12" s="163">
        <f>'[2]final energy LDF'!R12+'[3]final energy LDF'!R12+'[4]final energy LDF'!R12+'[5]final energy LDF'!R12+'[6]final energy LDF'!R12+'[7]final energy LDF'!R12+'[8]final energy LDF'!R12+'[9]final energy LDF'!R12+'[10]final energy LDF'!R12+'[11]final energy LDF'!R12</f>
        <v>4242.8047910733167</v>
      </c>
      <c r="S12" s="163">
        <f>'[2]final energy LDF'!S12+'[3]final energy LDF'!S12+'[4]final energy LDF'!S12+'[5]final energy LDF'!S12+'[6]final energy LDF'!S12+'[7]final energy LDF'!S12+'[8]final energy LDF'!S12+'[9]final energy LDF'!S12+'[10]final energy LDF'!S12+'[11]final energy LDF'!S12</f>
        <v>5115.1290849082134</v>
      </c>
      <c r="T12" s="163">
        <f>'[2]final energy LDF'!T12+'[3]final energy LDF'!T12+'[4]final energy LDF'!T12+'[5]final energy LDF'!T12+'[6]final energy LDF'!T12+'[7]final energy LDF'!T12+'[8]final energy LDF'!T12+'[9]final energy LDF'!T12+'[10]final energy LDF'!T12+'[11]final energy LDF'!T12</f>
        <v>5615.6053540657749</v>
      </c>
      <c r="U12" s="163">
        <f>'[2]final energy LDF'!U12+'[3]final energy LDF'!U12+'[4]final energy LDF'!U12+'[5]final energy LDF'!U12+'[6]final energy LDF'!U12+'[7]final energy LDF'!U12+'[8]final energy LDF'!U12+'[9]final energy LDF'!U12+'[10]final energy LDF'!U12+'[11]final energy LDF'!U12</f>
        <v>6178.9893139413161</v>
      </c>
      <c r="V12" s="163">
        <f>'[2]final energy LDF'!V12+'[3]final energy LDF'!V12+'[4]final energy LDF'!V12+'[5]final energy LDF'!V12+'[6]final energy LDF'!V12+'[7]final energy LDF'!V12+'[8]final energy LDF'!V12+'[9]final energy LDF'!V12+'[10]final energy LDF'!V12+'[11]final energy LDF'!V12</f>
        <v>6777.1555828116652</v>
      </c>
    </row>
    <row r="13" spans="1:24" x14ac:dyDescent="0.15">
      <c r="A13" s="50" t="s">
        <v>245</v>
      </c>
      <c r="B13" s="50" t="s">
        <v>253</v>
      </c>
      <c r="C13" s="50" t="s">
        <v>272</v>
      </c>
      <c r="E13" s="50" t="s">
        <v>255</v>
      </c>
      <c r="F13" s="50" t="s">
        <v>249</v>
      </c>
      <c r="G13" s="50" t="s">
        <v>250</v>
      </c>
      <c r="H13" s="50" t="s">
        <v>251</v>
      </c>
      <c r="I13" s="50" t="s">
        <v>273</v>
      </c>
      <c r="J13" s="163">
        <f>'[2]final energy LDF'!J13+'[3]final energy LDF'!J13+'[4]final energy LDF'!J13+'[5]final energy LDF'!J13+'[6]final energy LDF'!J13+'[7]final energy LDF'!J13+'[8]final energy LDF'!J13+'[9]final energy LDF'!J13+'[10]final energy LDF'!J13+'[11]final energy LDF'!J13</f>
        <v>5.5899594292811159</v>
      </c>
      <c r="K13" s="163">
        <f>'[2]final energy LDF'!K13+'[3]final energy LDF'!K13+'[4]final energy LDF'!K13+'[5]final energy LDF'!K13+'[6]final energy LDF'!K13+'[7]final energy LDF'!K13+'[8]final energy LDF'!K13+'[9]final energy LDF'!K13+'[10]final energy LDF'!K13+'[11]final energy LDF'!K13</f>
        <v>6.0119792989216272</v>
      </c>
      <c r="L13" s="163">
        <f>'[2]final energy LDF'!L13+'[3]final energy LDF'!L13+'[4]final energy LDF'!L13+'[5]final energy LDF'!L13+'[6]final energy LDF'!L13+'[7]final energy LDF'!L13+'[8]final energy LDF'!L13+'[9]final energy LDF'!L13+'[10]final energy LDF'!L13+'[11]final energy LDF'!L13</f>
        <v>6.2829770457630802</v>
      </c>
      <c r="M13" s="163">
        <f>'[2]final energy LDF'!M13+'[3]final energy LDF'!M13+'[4]final energy LDF'!M13+'[5]final energy LDF'!M13+'[6]final energy LDF'!M13+'[7]final energy LDF'!M13+'[8]final energy LDF'!M13+'[9]final energy LDF'!M13+'[10]final energy LDF'!M13+'[11]final energy LDF'!M13</f>
        <v>6.8289590041187056</v>
      </c>
      <c r="N13" s="163">
        <f>'[2]final energy LDF'!N13+'[3]final energy LDF'!N13+'[4]final energy LDF'!N13+'[5]final energy LDF'!N13+'[6]final energy LDF'!N13+'[7]final energy LDF'!N13+'[8]final energy LDF'!N13+'[9]final energy LDF'!N13+'[10]final energy LDF'!N13+'[11]final energy LDF'!N13</f>
        <v>13.311932636772411</v>
      </c>
      <c r="O13" s="163">
        <f>'[2]final energy LDF'!O13+'[3]final energy LDF'!O13+'[4]final energy LDF'!O13+'[5]final energy LDF'!O13+'[6]final energy LDF'!O13+'[7]final energy LDF'!O13+'[8]final energy LDF'!O13+'[9]final energy LDF'!O13+'[10]final energy LDF'!O13+'[11]final energy LDF'!O13</f>
        <v>14.748883769112616</v>
      </c>
      <c r="P13" s="163">
        <f>'[2]final energy LDF'!P13+'[3]final energy LDF'!P13+'[4]final energy LDF'!P13+'[5]final energy LDF'!P13+'[6]final energy LDF'!P13+'[7]final energy LDF'!P13+'[8]final energy LDF'!P13+'[9]final energy LDF'!P13+'[10]final energy LDF'!P13+'[11]final energy LDF'!P13</f>
        <v>467.16430184852521</v>
      </c>
      <c r="Q13" s="163">
        <f>'[2]final energy LDF'!Q13+'[3]final energy LDF'!Q13+'[4]final energy LDF'!Q13+'[5]final energy LDF'!Q13+'[6]final energy LDF'!Q13+'[7]final energy LDF'!Q13+'[8]final energy LDF'!Q13+'[9]final energy LDF'!Q13+'[10]final energy LDF'!Q13+'[11]final energy LDF'!Q13</f>
        <v>2699.3973244783942</v>
      </c>
      <c r="R13" s="163">
        <f>'[2]final energy LDF'!R13+'[3]final energy LDF'!R13+'[4]final energy LDF'!R13+'[5]final energy LDF'!R13+'[6]final energy LDF'!R13+'[7]final energy LDF'!R13+'[8]final energy LDF'!R13+'[9]final energy LDF'!R13+'[10]final energy LDF'!R13+'[11]final energy LDF'!R13</f>
        <v>6299.5564828084289</v>
      </c>
      <c r="S13" s="163">
        <f>'[2]final energy LDF'!S13+'[3]final energy LDF'!S13+'[4]final energy LDF'!S13+'[5]final energy LDF'!S13+'[6]final energy LDF'!S13+'[7]final energy LDF'!S13+'[8]final energy LDF'!S13+'[9]final energy LDF'!S13+'[10]final energy LDF'!S13+'[11]final energy LDF'!S13</f>
        <v>8375.9811610477936</v>
      </c>
      <c r="T13" s="163">
        <f>'[2]final energy LDF'!T13+'[3]final energy LDF'!T13+'[4]final energy LDF'!T13+'[5]final energy LDF'!T13+'[6]final energy LDF'!T13+'[7]final energy LDF'!T13+'[8]final energy LDF'!T13+'[9]final energy LDF'!T13+'[10]final energy LDF'!T13+'[11]final energy LDF'!T13</f>
        <v>9130.0625889740095</v>
      </c>
      <c r="U13" s="163">
        <f>'[2]final energy LDF'!U13+'[3]final energy LDF'!U13+'[4]final energy LDF'!U13+'[5]final energy LDF'!U13+'[6]final energy LDF'!U13+'[7]final energy LDF'!U13+'[8]final energy LDF'!U13+'[9]final energy LDF'!U13+'[10]final energy LDF'!U13+'[11]final energy LDF'!U13</f>
        <v>9797.8123182209274</v>
      </c>
      <c r="V13" s="163">
        <f>'[2]final energy LDF'!V13+'[3]final energy LDF'!V13+'[4]final energy LDF'!V13+'[5]final energy LDF'!V13+'[6]final energy LDF'!V13+'[7]final energy LDF'!V13+'[8]final energy LDF'!V13+'[9]final energy LDF'!V13+'[10]final energy LDF'!V13+'[11]final energy LDF'!V13</f>
        <v>10461.129551497179</v>
      </c>
    </row>
    <row r="14" spans="1:24" x14ac:dyDescent="0.15">
      <c r="A14" s="162" t="s">
        <v>245</v>
      </c>
      <c r="B14" s="162" t="s">
        <v>253</v>
      </c>
      <c r="C14" s="162" t="s">
        <v>274</v>
      </c>
      <c r="D14" s="162"/>
      <c r="E14" s="162" t="s">
        <v>255</v>
      </c>
      <c r="F14" s="162" t="s">
        <v>249</v>
      </c>
      <c r="G14" s="162" t="s">
        <v>250</v>
      </c>
      <c r="H14" s="162" t="s">
        <v>251</v>
      </c>
      <c r="I14" s="162" t="s">
        <v>275</v>
      </c>
      <c r="J14" s="163">
        <f>'[2]final energy LDF'!J14+'[3]final energy LDF'!J14+'[4]final energy LDF'!J14+'[5]final energy LDF'!J14+'[6]final energy LDF'!J14+'[7]final energy LDF'!J14+'[8]final energy LDF'!J14+'[9]final energy LDF'!J14+'[10]final energy LDF'!J14+'[11]final energy LDF'!J14</f>
        <v>0</v>
      </c>
      <c r="K14" s="163">
        <f>'[2]final energy LDF'!K14+'[3]final energy LDF'!K14+'[4]final energy LDF'!K14+'[5]final energy LDF'!K14+'[6]final energy LDF'!K14+'[7]final energy LDF'!K14+'[8]final energy LDF'!K14+'[9]final energy LDF'!K14+'[10]final energy LDF'!K14+'[11]final energy LDF'!K14</f>
        <v>0</v>
      </c>
      <c r="L14" s="163">
        <f>'[2]final energy LDF'!L14+'[3]final energy LDF'!L14+'[4]final energy LDF'!L14+'[5]final energy LDF'!L14+'[6]final energy LDF'!L14+'[7]final energy LDF'!L14+'[8]final energy LDF'!L14+'[9]final energy LDF'!L14+'[10]final energy LDF'!L14+'[11]final energy LDF'!L14</f>
        <v>0</v>
      </c>
      <c r="M14" s="163">
        <f>'[2]final energy LDF'!M14+'[3]final energy LDF'!M14+'[4]final energy LDF'!M14+'[5]final energy LDF'!M14+'[6]final energy LDF'!M14+'[7]final energy LDF'!M14+'[8]final energy LDF'!M14+'[9]final energy LDF'!M14+'[10]final energy LDF'!M14+'[11]final energy LDF'!M14</f>
        <v>0</v>
      </c>
      <c r="N14" s="163">
        <f>'[2]final energy LDF'!N14+'[3]final energy LDF'!N14+'[4]final energy LDF'!N14+'[5]final energy LDF'!N14+'[6]final energy LDF'!N14+'[7]final energy LDF'!N14+'[8]final energy LDF'!N14+'[9]final energy LDF'!N14+'[10]final energy LDF'!N14+'[11]final energy LDF'!N14</f>
        <v>0</v>
      </c>
      <c r="O14" s="163">
        <f>'[2]final energy LDF'!O14+'[3]final energy LDF'!O14+'[4]final energy LDF'!O14+'[5]final energy LDF'!O14+'[6]final energy LDF'!O14+'[7]final energy LDF'!O14+'[8]final energy LDF'!O14+'[9]final energy LDF'!O14+'[10]final energy LDF'!O14+'[11]final energy LDF'!O14</f>
        <v>0</v>
      </c>
      <c r="P14" s="163">
        <f>'[2]final energy LDF'!P14+'[3]final energy LDF'!P14+'[4]final energy LDF'!P14+'[5]final energy LDF'!P14+'[6]final energy LDF'!P14+'[7]final energy LDF'!P14+'[8]final energy LDF'!P14+'[9]final energy LDF'!P14+'[10]final energy LDF'!P14+'[11]final energy LDF'!P14</f>
        <v>0</v>
      </c>
      <c r="Q14" s="163">
        <f>'[2]final energy LDF'!Q14+'[3]final energy LDF'!Q14+'[4]final energy LDF'!Q14+'[5]final energy LDF'!Q14+'[6]final energy LDF'!Q14+'[7]final energy LDF'!Q14+'[8]final energy LDF'!Q14+'[9]final energy LDF'!Q14+'[10]final energy LDF'!Q14+'[11]final energy LDF'!Q14</f>
        <v>55.123961419761805</v>
      </c>
      <c r="R14" s="163">
        <f>'[2]final energy LDF'!R14+'[3]final energy LDF'!R14+'[4]final energy LDF'!R14+'[5]final energy LDF'!R14+'[6]final energy LDF'!R14+'[7]final energy LDF'!R14+'[8]final energy LDF'!R14+'[9]final energy LDF'!R14+'[10]final energy LDF'!R14+'[11]final energy LDF'!R14</f>
        <v>867.84271946326851</v>
      </c>
      <c r="S14" s="163">
        <f>'[2]final energy LDF'!S14+'[3]final energy LDF'!S14+'[4]final energy LDF'!S14+'[5]final energy LDF'!S14+'[6]final energy LDF'!S14+'[7]final energy LDF'!S14+'[8]final energy LDF'!S14+'[9]final energy LDF'!S14+'[10]final energy LDF'!S14+'[11]final energy LDF'!S14</f>
        <v>2290.9516249229209</v>
      </c>
      <c r="T14" s="163">
        <f>'[2]final energy LDF'!T14+'[3]final energy LDF'!T14+'[4]final energy LDF'!T14+'[5]final energy LDF'!T14+'[6]final energy LDF'!T14+'[7]final energy LDF'!T14+'[8]final energy LDF'!T14+'[9]final energy LDF'!T14+'[10]final energy LDF'!T14+'[11]final energy LDF'!T14</f>
        <v>5746.91608243671</v>
      </c>
      <c r="U14" s="163">
        <f>'[2]final energy LDF'!U14+'[3]final energy LDF'!U14+'[4]final energy LDF'!U14+'[5]final energy LDF'!U14+'[6]final energy LDF'!U14+'[7]final energy LDF'!U14+'[8]final energy LDF'!U14+'[9]final energy LDF'!U14+'[10]final energy LDF'!U14+'[11]final energy LDF'!U14</f>
        <v>8921.4063955089605</v>
      </c>
      <c r="V14" s="163">
        <f>'[2]final energy LDF'!V14+'[3]final energy LDF'!V14+'[4]final energy LDF'!V14+'[5]final energy LDF'!V14+'[6]final energy LDF'!V14+'[7]final energy LDF'!V14+'[8]final energy LDF'!V14+'[9]final energy LDF'!V14+'[10]final energy LDF'!V14+'[11]final energy LDF'!V14</f>
        <v>9331.2623990739994</v>
      </c>
    </row>
    <row r="15" spans="1:24" x14ac:dyDescent="0.15">
      <c r="A15" s="50" t="s">
        <v>245</v>
      </c>
      <c r="B15" s="50" t="s">
        <v>276</v>
      </c>
      <c r="C15" s="50" t="s">
        <v>261</v>
      </c>
      <c r="E15" s="50" t="s">
        <v>255</v>
      </c>
      <c r="F15" s="50" t="s">
        <v>249</v>
      </c>
      <c r="G15" s="50" t="s">
        <v>250</v>
      </c>
      <c r="H15" s="50" t="s">
        <v>251</v>
      </c>
      <c r="I15" s="50" t="s">
        <v>277</v>
      </c>
      <c r="J15" s="163">
        <f>'[2]final energy LDF'!J15+'[3]final energy LDF'!J15+'[4]final energy LDF'!J15+'[5]final energy LDF'!J15+'[6]final energy LDF'!J15+'[7]final energy LDF'!J15+'[8]final energy LDF'!J15+'[9]final energy LDF'!J15+'[10]final energy LDF'!J15+'[11]final energy LDF'!J15</f>
        <v>0</v>
      </c>
      <c r="K15" s="163">
        <f>'[2]final energy LDF'!K15+'[3]final energy LDF'!K15+'[4]final energy LDF'!K15+'[5]final energy LDF'!K15+'[6]final energy LDF'!K15+'[7]final energy LDF'!K15+'[8]final energy LDF'!K15+'[9]final energy LDF'!K15+'[10]final energy LDF'!K15+'[11]final energy LDF'!K15</f>
        <v>0</v>
      </c>
      <c r="L15" s="163">
        <f>'[2]final energy LDF'!L15+'[3]final energy LDF'!L15+'[4]final energy LDF'!L15+'[5]final energy LDF'!L15+'[6]final energy LDF'!L15+'[7]final energy LDF'!L15+'[8]final energy LDF'!L15+'[9]final energy LDF'!L15+'[10]final energy LDF'!L15+'[11]final energy LDF'!L15</f>
        <v>0</v>
      </c>
      <c r="M15" s="163">
        <f>'[2]final energy LDF'!M15+'[3]final energy LDF'!M15+'[4]final energy LDF'!M15+'[5]final energy LDF'!M15+'[6]final energy LDF'!M15+'[7]final energy LDF'!M15+'[8]final energy LDF'!M15+'[9]final energy LDF'!M15+'[10]final energy LDF'!M15+'[11]final energy LDF'!M15</f>
        <v>0</v>
      </c>
      <c r="N15" s="163">
        <f>'[2]final energy LDF'!N15+'[3]final energy LDF'!N15+'[4]final energy LDF'!N15+'[5]final energy LDF'!N15+'[6]final energy LDF'!N15+'[7]final energy LDF'!N15+'[8]final energy LDF'!N15+'[9]final energy LDF'!N15+'[10]final energy LDF'!N15+'[11]final energy LDF'!N15</f>
        <v>0</v>
      </c>
      <c r="O15" s="163">
        <f>'[2]final energy LDF'!O15+'[3]final energy LDF'!O15+'[4]final energy LDF'!O15+'[5]final energy LDF'!O15+'[6]final energy LDF'!O15+'[7]final energy LDF'!O15+'[8]final energy LDF'!O15+'[9]final energy LDF'!O15+'[10]final energy LDF'!O15+'[11]final energy LDF'!O15</f>
        <v>0</v>
      </c>
      <c r="P15" s="163">
        <f>'[2]final energy LDF'!P15+'[3]final energy LDF'!P15+'[4]final energy LDF'!P15+'[5]final energy LDF'!P15+'[6]final energy LDF'!P15+'[7]final energy LDF'!P15+'[8]final energy LDF'!P15+'[9]final energy LDF'!P15+'[10]final energy LDF'!P15+'[11]final energy LDF'!P15</f>
        <v>88.009888856813632</v>
      </c>
      <c r="Q15" s="163">
        <f>'[2]final energy LDF'!Q15+'[3]final energy LDF'!Q15+'[4]final energy LDF'!Q15+'[5]final energy LDF'!Q15+'[6]final energy LDF'!Q15+'[7]final energy LDF'!Q15+'[8]final energy LDF'!Q15+'[9]final energy LDF'!Q15+'[10]final energy LDF'!Q15+'[11]final energy LDF'!Q15</f>
        <v>180.1668966704373</v>
      </c>
      <c r="R15" s="163">
        <f>'[2]final energy LDF'!R15+'[3]final energy LDF'!R15+'[4]final energy LDF'!R15+'[5]final energy LDF'!R15+'[6]final energy LDF'!R15+'[7]final energy LDF'!R15+'[8]final energy LDF'!R15+'[9]final energy LDF'!R15+'[10]final energy LDF'!R15+'[11]final energy LDF'!R15</f>
        <v>157.84130514279477</v>
      </c>
      <c r="S15" s="163">
        <f>'[2]final energy LDF'!S15+'[3]final energy LDF'!S15+'[4]final energy LDF'!S15+'[5]final energy LDF'!S15+'[6]final energy LDF'!S15+'[7]final energy LDF'!S15+'[8]final energy LDF'!S15+'[9]final energy LDF'!S15+'[10]final energy LDF'!S15+'[11]final energy LDF'!S15</f>
        <v>146.61670947834543</v>
      </c>
      <c r="T15" s="163">
        <f>'[2]final energy LDF'!T15+'[3]final energy LDF'!T15+'[4]final energy LDF'!T15+'[5]final energy LDF'!T15+'[6]final energy LDF'!T15+'[7]final energy LDF'!T15+'[8]final energy LDF'!T15+'[9]final energy LDF'!T15+'[10]final energy LDF'!T15+'[11]final energy LDF'!T15</f>
        <v>79.884557729619161</v>
      </c>
      <c r="U15" s="163">
        <f>'[2]final energy LDF'!U15+'[3]final energy LDF'!U15+'[4]final energy LDF'!U15+'[5]final energy LDF'!U15+'[6]final energy LDF'!U15+'[7]final energy LDF'!U15+'[8]final energy LDF'!U15+'[9]final energy LDF'!U15+'[10]final energy LDF'!U15+'[11]final energy LDF'!U15</f>
        <v>42.028044195558408</v>
      </c>
      <c r="V15" s="163">
        <f>'[2]final energy LDF'!V15+'[3]final energy LDF'!V15+'[4]final energy LDF'!V15+'[5]final energy LDF'!V15+'[6]final energy LDF'!V15+'[7]final energy LDF'!V15+'[8]final energy LDF'!V15+'[9]final energy LDF'!V15+'[10]final energy LDF'!V15+'[11]final energy LDF'!V15</f>
        <v>0</v>
      </c>
    </row>
    <row r="16" spans="1:24" x14ac:dyDescent="0.15">
      <c r="A16" s="162" t="s">
        <v>245</v>
      </c>
      <c r="B16" s="162" t="s">
        <v>276</v>
      </c>
      <c r="C16" s="162" t="s">
        <v>263</v>
      </c>
      <c r="D16" s="162"/>
      <c r="E16" s="162" t="s">
        <v>255</v>
      </c>
      <c r="F16" s="162" t="s">
        <v>249</v>
      </c>
      <c r="G16" s="162" t="s">
        <v>250</v>
      </c>
      <c r="H16" s="162" t="s">
        <v>251</v>
      </c>
      <c r="I16" s="162" t="s">
        <v>278</v>
      </c>
      <c r="J16" s="163">
        <f>'[2]final energy LDF'!J16+'[3]final energy LDF'!J16+'[4]final energy LDF'!J16+'[5]final energy LDF'!J16+'[6]final energy LDF'!J16+'[7]final energy LDF'!J16+'[8]final energy LDF'!J16+'[9]final energy LDF'!J16+'[10]final energy LDF'!J16+'[11]final energy LDF'!J16</f>
        <v>864.57543755132031</v>
      </c>
      <c r="K16" s="163">
        <f>'[2]final energy LDF'!K16+'[3]final energy LDF'!K16+'[4]final energy LDF'!K16+'[5]final energy LDF'!K16+'[6]final energy LDF'!K16+'[7]final energy LDF'!K16+'[8]final energy LDF'!K16+'[9]final energy LDF'!K16+'[10]final energy LDF'!K16+'[11]final energy LDF'!K16</f>
        <v>806.59257112006367</v>
      </c>
      <c r="L16" s="163">
        <f>'[2]final energy LDF'!L16+'[3]final energy LDF'!L16+'[4]final energy LDF'!L16+'[5]final energy LDF'!L16+'[6]final energy LDF'!L16+'[7]final energy LDF'!L16+'[8]final energy LDF'!L16+'[9]final energy LDF'!L16+'[10]final energy LDF'!L16+'[11]final energy LDF'!L16</f>
        <v>741.20958038418848</v>
      </c>
      <c r="M16" s="163">
        <f>'[2]final energy LDF'!M16+'[3]final energy LDF'!M16+'[4]final energy LDF'!M16+'[5]final energy LDF'!M16+'[6]final energy LDF'!M16+'[7]final energy LDF'!M16+'[8]final energy LDF'!M16+'[9]final energy LDF'!M16+'[10]final energy LDF'!M16+'[11]final energy LDF'!M16</f>
        <v>777.8974872785974</v>
      </c>
      <c r="N16" s="163">
        <f>'[2]final energy LDF'!N16+'[3]final energy LDF'!N16+'[4]final energy LDF'!N16+'[5]final energy LDF'!N16+'[6]final energy LDF'!N16+'[7]final energy LDF'!N16+'[8]final energy LDF'!N16+'[9]final energy LDF'!N16+'[10]final energy LDF'!N16+'[11]final energy LDF'!N16</f>
        <v>732.22681339096266</v>
      </c>
      <c r="O16" s="163">
        <f>'[2]final energy LDF'!O16+'[3]final energy LDF'!O16+'[4]final energy LDF'!O16+'[5]final energy LDF'!O16+'[6]final energy LDF'!O16+'[7]final energy LDF'!O16+'[8]final energy LDF'!O16+'[9]final energy LDF'!O16+'[10]final energy LDF'!O16+'[11]final energy LDF'!O16</f>
        <v>733.02914877086744</v>
      </c>
      <c r="P16" s="163">
        <f>'[2]final energy LDF'!P16+'[3]final energy LDF'!P16+'[4]final energy LDF'!P16+'[5]final energy LDF'!P16+'[6]final energy LDF'!P16+'[7]final energy LDF'!P16+'[8]final energy LDF'!P16+'[9]final energy LDF'!P16+'[10]final energy LDF'!P16+'[11]final energy LDF'!P16</f>
        <v>632.19591312667148</v>
      </c>
      <c r="Q16" s="163">
        <f>'[2]final energy LDF'!Q16+'[3]final energy LDF'!Q16+'[4]final energy LDF'!Q16+'[5]final energy LDF'!Q16+'[6]final energy LDF'!Q16+'[7]final energy LDF'!Q16+'[8]final energy LDF'!Q16+'[9]final energy LDF'!Q16+'[10]final energy LDF'!Q16+'[11]final energy LDF'!Q16</f>
        <v>426.85684276080315</v>
      </c>
      <c r="R16" s="163">
        <f>'[2]final energy LDF'!R16+'[3]final energy LDF'!R16+'[4]final energy LDF'!R16+'[5]final energy LDF'!R16+'[6]final energy LDF'!R16+'[7]final energy LDF'!R16+'[8]final energy LDF'!R16+'[9]final energy LDF'!R16+'[10]final energy LDF'!R16+'[11]final energy LDF'!R16</f>
        <v>236.76195771419211</v>
      </c>
      <c r="S16" s="163">
        <f>'[2]final energy LDF'!S16+'[3]final energy LDF'!S16+'[4]final energy LDF'!S16+'[5]final energy LDF'!S16+'[6]final energy LDF'!S16+'[7]final energy LDF'!S16+'[8]final energy LDF'!S16+'[9]final energy LDF'!S16+'[10]final energy LDF'!S16+'[11]final energy LDF'!S16</f>
        <v>146.61670947834543</v>
      </c>
      <c r="T16" s="163">
        <f>'[2]final energy LDF'!T16+'[3]final energy LDF'!T16+'[4]final energy LDF'!T16+'[5]final energy LDF'!T16+'[6]final energy LDF'!T16+'[7]final energy LDF'!T16+'[8]final energy LDF'!T16+'[9]final energy LDF'!T16+'[10]final energy LDF'!T16+'[11]final energy LDF'!T16</f>
        <v>53.256371819746114</v>
      </c>
      <c r="U16" s="163">
        <f>'[2]final energy LDF'!U16+'[3]final energy LDF'!U16+'[4]final energy LDF'!U16+'[5]final energy LDF'!U16+'[6]final energy LDF'!U16+'[7]final energy LDF'!U16+'[8]final energy LDF'!U16+'[9]final energy LDF'!U16+'[10]final energy LDF'!U16+'[11]final energy LDF'!U16</f>
        <v>18.012018940953602</v>
      </c>
      <c r="V16" s="163">
        <f>'[2]final energy LDF'!V16+'[3]final energy LDF'!V16+'[4]final energy LDF'!V16+'[5]final energy LDF'!V16+'[6]final energy LDF'!V16+'[7]final energy LDF'!V16+'[8]final energy LDF'!V16+'[9]final energy LDF'!V16+'[10]final energy LDF'!V16+'[11]final energy LDF'!V16</f>
        <v>0</v>
      </c>
    </row>
    <row r="17" spans="1:22" x14ac:dyDescent="0.15">
      <c r="A17" s="50" t="s">
        <v>245</v>
      </c>
      <c r="B17" s="50" t="s">
        <v>279</v>
      </c>
      <c r="C17" s="50" t="s">
        <v>280</v>
      </c>
      <c r="E17" s="50" t="s">
        <v>255</v>
      </c>
      <c r="F17" s="50" t="s">
        <v>249</v>
      </c>
      <c r="G17" s="50" t="s">
        <v>250</v>
      </c>
      <c r="H17" s="50" t="s">
        <v>251</v>
      </c>
      <c r="I17" s="50" t="s">
        <v>281</v>
      </c>
      <c r="J17" s="163">
        <f>'[2]final energy LDF'!J17+'[3]final energy LDF'!J17+'[4]final energy LDF'!J17+'[5]final energy LDF'!J17+'[6]final energy LDF'!J17+'[7]final energy LDF'!J17+'[8]final energy LDF'!J17+'[9]final energy LDF'!J17+'[10]final energy LDF'!J17+'[11]final energy LDF'!J17</f>
        <v>23339.007069999996</v>
      </c>
      <c r="K17" s="163">
        <f>'[2]final energy LDF'!K17+'[3]final energy LDF'!K17+'[4]final energy LDF'!K17+'[5]final energy LDF'!K17+'[6]final energy LDF'!K17+'[7]final energy LDF'!K17+'[8]final energy LDF'!K17+'[9]final energy LDF'!K17+'[10]final energy LDF'!K17+'[11]final energy LDF'!K17</f>
        <v>24581.39141</v>
      </c>
      <c r="L17" s="163">
        <f>'[2]final energy LDF'!L17+'[3]final energy LDF'!L17+'[4]final energy LDF'!L17+'[5]final energy LDF'!L17+'[6]final energy LDF'!L17+'[7]final energy LDF'!L17+'[8]final energy LDF'!L17+'[9]final energy LDF'!L17+'[10]final energy LDF'!L17+'[11]final energy LDF'!L17</f>
        <v>23821.472769999997</v>
      </c>
      <c r="M17" s="163">
        <f>'[2]final energy LDF'!M17+'[3]final energy LDF'!M17+'[4]final energy LDF'!M17+'[5]final energy LDF'!M17+'[6]final energy LDF'!M17+'[7]final energy LDF'!M17+'[8]final energy LDF'!M17+'[9]final energy LDF'!M17+'[10]final energy LDF'!M17+'[11]final energy LDF'!M17</f>
        <v>24828.195490000006</v>
      </c>
      <c r="N17" s="163">
        <f>'[2]final energy LDF'!N17+'[3]final energy LDF'!N17+'[4]final energy LDF'!N17+'[5]final energy LDF'!N17+'[6]final energy LDF'!N17+'[7]final energy LDF'!N17+'[8]final energy LDF'!N17+'[9]final energy LDF'!N17+'[10]final energy LDF'!N17+'[11]final energy LDF'!N17</f>
        <v>24656.3161</v>
      </c>
      <c r="O17" s="163">
        <f>'[2]final energy LDF'!O17+'[3]final energy LDF'!O17+'[4]final energy LDF'!O17+'[5]final energy LDF'!O17+'[6]final energy LDF'!O17+'[7]final energy LDF'!O17+'[8]final energy LDF'!O17+'[9]final energy LDF'!O17+'[10]final energy LDF'!O17+'[11]final energy LDF'!O17</f>
        <v>25734.943019999999</v>
      </c>
      <c r="P17" s="163">
        <f>'[2]final energy LDF'!P17+'[3]final energy LDF'!P17+'[4]final energy LDF'!P17+'[5]final energy LDF'!P17+'[6]final energy LDF'!P17+'[7]final energy LDF'!P17+'[8]final energy LDF'!P17+'[9]final energy LDF'!P17+'[10]final energy LDF'!P17+'[11]final energy LDF'!P17</f>
        <v>23989.28655698588</v>
      </c>
      <c r="Q17" s="163">
        <f>'[2]final energy LDF'!Q17+'[3]final energy LDF'!Q17+'[4]final energy LDF'!Q17+'[5]final energy LDF'!Q17+'[6]final energy LDF'!Q17+'[7]final energy LDF'!Q17+'[8]final energy LDF'!Q17+'[9]final energy LDF'!Q17+'[10]final energy LDF'!Q17+'[11]final energy LDF'!Q17</f>
        <v>23252.814395102436</v>
      </c>
      <c r="R17" s="163">
        <f>'[2]final energy LDF'!R17+'[3]final energy LDF'!R17+'[4]final energy LDF'!R17+'[5]final energy LDF'!R17+'[6]final energy LDF'!R17+'[7]final energy LDF'!R17+'[8]final energy LDF'!R17+'[9]final energy LDF'!R17+'[10]final energy LDF'!R17+'[11]final energy LDF'!R17</f>
        <v>22298.569311691626</v>
      </c>
      <c r="S17" s="163">
        <f>'[2]final energy LDF'!S17+'[3]final energy LDF'!S17+'[4]final energy LDF'!S17+'[5]final energy LDF'!S17+'[6]final energy LDF'!S17+'[7]final energy LDF'!S17+'[8]final energy LDF'!S17+'[9]final energy LDF'!S17+'[10]final energy LDF'!S17+'[11]final energy LDF'!S17</f>
        <v>20868.296487212872</v>
      </c>
      <c r="T17" s="163">
        <f>'[2]final energy LDF'!T17+'[3]final energy LDF'!T17+'[4]final energy LDF'!T17+'[5]final energy LDF'!T17+'[6]final energy LDF'!T17+'[7]final energy LDF'!T17+'[8]final energy LDF'!T17+'[9]final energy LDF'!T17+'[10]final energy LDF'!T17+'[11]final energy LDF'!T17</f>
        <v>19394.923692152828</v>
      </c>
      <c r="U17" s="163">
        <f>'[2]final energy LDF'!U17+'[3]final energy LDF'!U17+'[4]final energy LDF'!U17+'[5]final energy LDF'!U17+'[6]final energy LDF'!U17+'[7]final energy LDF'!U17+'[8]final energy LDF'!U17+'[9]final energy LDF'!U17+'[10]final energy LDF'!U17+'[11]final energy LDF'!U17</f>
        <v>17472.662828875666</v>
      </c>
      <c r="V17" s="163">
        <f>'[2]final energy LDF'!V17+'[3]final energy LDF'!V17+'[4]final energy LDF'!V17+'[5]final energy LDF'!V17+'[6]final energy LDF'!V17+'[7]final energy LDF'!V17+'[8]final energy LDF'!V17+'[9]final energy LDF'!V17+'[10]final energy LDF'!V17+'[11]final energy LDF'!V17</f>
        <v>15814.400111136725</v>
      </c>
    </row>
    <row r="18" spans="1:22" x14ac:dyDescent="0.15">
      <c r="A18" s="50" t="s">
        <v>245</v>
      </c>
      <c r="B18" s="50" t="s">
        <v>279</v>
      </c>
      <c r="C18" s="50" t="s">
        <v>261</v>
      </c>
      <c r="E18" s="50" t="s">
        <v>255</v>
      </c>
      <c r="F18" s="50" t="s">
        <v>249</v>
      </c>
      <c r="G18" s="50" t="s">
        <v>250</v>
      </c>
      <c r="H18" s="50" t="s">
        <v>251</v>
      </c>
      <c r="I18" s="50" t="s">
        <v>282</v>
      </c>
      <c r="J18" s="163">
        <f>'[2]final energy LDF'!J18+'[3]final energy LDF'!J18+'[4]final energy LDF'!J18+'[5]final energy LDF'!J18+'[6]final energy LDF'!J18+'[7]final energy LDF'!J18+'[8]final energy LDF'!J18+'[9]final energy LDF'!J18+'[10]final energy LDF'!J18+'[11]final energy LDF'!J18</f>
        <v>5125.8867100000007</v>
      </c>
      <c r="K18" s="163">
        <f>'[2]final energy LDF'!K18+'[3]final energy LDF'!K18+'[4]final energy LDF'!K18+'[5]final energy LDF'!K18+'[6]final energy LDF'!K18+'[7]final energy LDF'!K18+'[8]final energy LDF'!K18+'[9]final energy LDF'!K18+'[10]final energy LDF'!K18+'[11]final energy LDF'!K18</f>
        <v>5286.8115000000007</v>
      </c>
      <c r="L18" s="163">
        <f>'[2]final energy LDF'!L18+'[3]final energy LDF'!L18+'[4]final energy LDF'!L18+'[5]final energy LDF'!L18+'[6]final energy LDF'!L18+'[7]final energy LDF'!L18+'[8]final energy LDF'!L18+'[9]final energy LDF'!L18+'[10]final energy LDF'!L18+'[11]final energy LDF'!L18</f>
        <v>5481.9944000000005</v>
      </c>
      <c r="M18" s="163">
        <f>'[2]final energy LDF'!M18+'[3]final energy LDF'!M18+'[4]final energy LDF'!M18+'[5]final energy LDF'!M18+'[6]final energy LDF'!M18+'[7]final energy LDF'!M18+'[8]final energy LDF'!M18+'[9]final energy LDF'!M18+'[10]final energy LDF'!M18+'[11]final energy LDF'!M18</f>
        <v>5949.2534800000003</v>
      </c>
      <c r="N18" s="163">
        <f>'[2]final energy LDF'!N18+'[3]final energy LDF'!N18+'[4]final energy LDF'!N18+'[5]final energy LDF'!N18+'[6]final energy LDF'!N18+'[7]final energy LDF'!N18+'[8]final energy LDF'!N18+'[9]final energy LDF'!N18+'[10]final energy LDF'!N18+'[11]final energy LDF'!N18</f>
        <v>6671.9679100000003</v>
      </c>
      <c r="O18" s="163">
        <f>'[2]final energy LDF'!O18+'[3]final energy LDF'!O18+'[4]final energy LDF'!O18+'[5]final energy LDF'!O18+'[6]final energy LDF'!O18+'[7]final energy LDF'!O18+'[8]final energy LDF'!O18+'[9]final energy LDF'!O18+'[10]final energy LDF'!O18+'[11]final energy LDF'!O18</f>
        <v>6741.0791399999998</v>
      </c>
      <c r="P18" s="163">
        <f>'[2]final energy LDF'!P18+'[3]final energy LDF'!P18+'[4]final energy LDF'!P18+'[5]final energy LDF'!P18+'[6]final energy LDF'!P18+'[7]final energy LDF'!P18+'[8]final energy LDF'!P18+'[9]final energy LDF'!P18+'[10]final energy LDF'!P18+'[11]final energy LDF'!P18</f>
        <v>7272.1425357826847</v>
      </c>
      <c r="Q18" s="163">
        <f>'[2]final energy LDF'!Q18+'[3]final energy LDF'!Q18+'[4]final energy LDF'!Q18+'[5]final energy LDF'!Q18+'[6]final energy LDF'!Q18+'[7]final energy LDF'!Q18+'[8]final energy LDF'!Q18+'[9]final energy LDF'!Q18+'[10]final energy LDF'!Q18+'[11]final energy LDF'!Q18</f>
        <v>7421.6872518457885</v>
      </c>
      <c r="R18" s="163">
        <f>'[2]final energy LDF'!R18+'[3]final energy LDF'!R18+'[4]final energy LDF'!R18+'[5]final energy LDF'!R18+'[6]final energy LDF'!R18+'[7]final energy LDF'!R18+'[8]final energy LDF'!R18+'[9]final energy LDF'!R18+'[10]final energy LDF'!R18+'[11]final energy LDF'!R18</f>
        <v>7829.3798116445041</v>
      </c>
      <c r="S18" s="163">
        <f>'[2]final energy LDF'!S18+'[3]final energy LDF'!S18+'[4]final energy LDF'!S18+'[5]final energy LDF'!S18+'[6]final energy LDF'!S18+'[7]final energy LDF'!S18+'[8]final energy LDF'!S18+'[9]final energy LDF'!S18+'[10]final energy LDF'!S18+'[11]final energy LDF'!S18</f>
        <v>8111.5263585378898</v>
      </c>
      <c r="T18" s="163">
        <f>'[2]final energy LDF'!T18+'[3]final energy LDF'!T18+'[4]final energy LDF'!T18+'[5]final energy LDF'!T18+'[6]final energy LDF'!T18+'[7]final energy LDF'!T18+'[8]final energy LDF'!T18+'[9]final energy LDF'!T18+'[10]final energy LDF'!T18+'[11]final energy LDF'!T18</f>
        <v>8408.5332824045872</v>
      </c>
      <c r="U18" s="163">
        <f>'[2]final energy LDF'!U18+'[3]final energy LDF'!U18+'[4]final energy LDF'!U18+'[5]final energy LDF'!U18+'[6]final energy LDF'!U18+'[7]final energy LDF'!U18+'[8]final energy LDF'!U18+'[9]final energy LDF'!U18+'[10]final energy LDF'!U18+'[11]final energy LDF'!U18</f>
        <v>8645.3381912719215</v>
      </c>
      <c r="V18" s="163">
        <f>'[2]final energy LDF'!V18+'[3]final energy LDF'!V18+'[4]final energy LDF'!V18+'[5]final energy LDF'!V18+'[6]final energy LDF'!V18+'[7]final energy LDF'!V18+'[8]final energy LDF'!V18+'[9]final energy LDF'!V18+'[10]final energy LDF'!V18+'[11]final energy LDF'!V18</f>
        <v>8802.7111930330011</v>
      </c>
    </row>
    <row r="19" spans="1:22" x14ac:dyDescent="0.15">
      <c r="A19" s="162" t="s">
        <v>245</v>
      </c>
      <c r="B19" s="162" t="s">
        <v>279</v>
      </c>
      <c r="C19" s="162" t="s">
        <v>267</v>
      </c>
      <c r="D19" s="162"/>
      <c r="E19" s="162" t="s">
        <v>255</v>
      </c>
      <c r="F19" s="162" t="s">
        <v>249</v>
      </c>
      <c r="G19" s="162" t="s">
        <v>250</v>
      </c>
      <c r="H19" s="162" t="s">
        <v>251</v>
      </c>
      <c r="I19" s="162" t="s">
        <v>283</v>
      </c>
      <c r="J19" s="163">
        <f>'[2]final energy LDF'!J19+'[3]final energy LDF'!J19+'[4]final energy LDF'!J19+'[5]final energy LDF'!J19+'[6]final energy LDF'!J19+'[7]final energy LDF'!J19+'[8]final energy LDF'!J19+'[9]final energy LDF'!J19+'[10]final energy LDF'!J19+'[11]final energy LDF'!J19</f>
        <v>1416.7660799999999</v>
      </c>
      <c r="K19" s="163">
        <f>'[2]final energy LDF'!K19+'[3]final energy LDF'!K19+'[4]final energy LDF'!K19+'[5]final energy LDF'!K19+'[6]final energy LDF'!K19+'[7]final energy LDF'!K19+'[8]final energy LDF'!K19+'[9]final energy LDF'!K19+'[10]final energy LDF'!K19+'[11]final energy LDF'!K19</f>
        <v>1708.23937</v>
      </c>
      <c r="L19" s="163">
        <f>'[2]final energy LDF'!L19+'[3]final energy LDF'!L19+'[4]final energy LDF'!L19+'[5]final energy LDF'!L19+'[6]final energy LDF'!L19+'[7]final energy LDF'!L19+'[8]final energy LDF'!L19+'[9]final energy LDF'!L19+'[10]final energy LDF'!L19+'[11]final energy LDF'!L19</f>
        <v>1764.9483999999998</v>
      </c>
      <c r="M19" s="163">
        <f>'[2]final energy LDF'!M19+'[3]final energy LDF'!M19+'[4]final energy LDF'!M19+'[5]final energy LDF'!M19+'[6]final energy LDF'!M19+'[7]final energy LDF'!M19+'[8]final energy LDF'!M19+'[9]final energy LDF'!M19+'[10]final energy LDF'!M19+'[11]final energy LDF'!M19</f>
        <v>1763.69813</v>
      </c>
      <c r="N19" s="163">
        <f>'[2]final energy LDF'!N19+'[3]final energy LDF'!N19+'[4]final energy LDF'!N19+'[5]final energy LDF'!N19+'[6]final energy LDF'!N19+'[7]final energy LDF'!N19+'[8]final energy LDF'!N19+'[9]final energy LDF'!N19+'[10]final energy LDF'!N19+'[11]final energy LDF'!N19</f>
        <v>2037.7813300000003</v>
      </c>
      <c r="O19" s="163">
        <f>'[2]final energy LDF'!O19+'[3]final energy LDF'!O19+'[4]final energy LDF'!O19+'[5]final energy LDF'!O19+'[6]final energy LDF'!O19+'[7]final energy LDF'!O19+'[8]final energy LDF'!O19+'[9]final energy LDF'!O19+'[10]final energy LDF'!O19+'[11]final energy LDF'!O19</f>
        <v>2525.9321400000003</v>
      </c>
      <c r="P19" s="163">
        <f>'[2]final energy LDF'!P19+'[3]final energy LDF'!P19+'[4]final energy LDF'!P19+'[5]final energy LDF'!P19+'[6]final energy LDF'!P19+'[7]final energy LDF'!P19+'[8]final energy LDF'!P19+'[9]final energy LDF'!P19+'[10]final energy LDF'!P19+'[11]final energy LDF'!P19</f>
        <v>3101.4097174087301</v>
      </c>
      <c r="Q19" s="163">
        <f>'[2]final energy LDF'!Q19+'[3]final energy LDF'!Q19+'[4]final energy LDF'!Q19+'[5]final energy LDF'!Q19+'[6]final energy LDF'!Q19+'[7]final energy LDF'!Q19+'[8]final energy LDF'!Q19+'[9]final energy LDF'!Q19+'[10]final energy LDF'!Q19+'[11]final energy LDF'!Q19</f>
        <v>3786.7219705093626</v>
      </c>
      <c r="R19" s="163">
        <f>'[2]final energy LDF'!R19+'[3]final energy LDF'!R19+'[4]final energy LDF'!R19+'[5]final energy LDF'!R19+'[6]final energy LDF'!R19+'[7]final energy LDF'!R19+'[8]final energy LDF'!R19+'[9]final energy LDF'!R19+'[10]final energy LDF'!R19+'[11]final energy LDF'!R19</f>
        <v>4463.4760583582511</v>
      </c>
      <c r="S19" s="163">
        <f>'[2]final energy LDF'!S19+'[3]final energy LDF'!S19+'[4]final energy LDF'!S19+'[5]final energy LDF'!S19+'[6]final energy LDF'!S19+'[7]final energy LDF'!S19+'[8]final energy LDF'!S19+'[9]final energy LDF'!S19+'[10]final energy LDF'!S19+'[11]final energy LDF'!S19</f>
        <v>5170.8421678965578</v>
      </c>
      <c r="T19" s="163">
        <f>'[2]final energy LDF'!T19+'[3]final energy LDF'!T19+'[4]final energy LDF'!T19+'[5]final energy LDF'!T19+'[6]final energy LDF'!T19+'[7]final energy LDF'!T19+'[8]final energy LDF'!T19+'[9]final energy LDF'!T19+'[10]final energy LDF'!T19+'[11]final energy LDF'!T19</f>
        <v>5786.5185460237599</v>
      </c>
      <c r="U19" s="163">
        <f>'[2]final energy LDF'!U19+'[3]final energy LDF'!U19+'[4]final energy LDF'!U19+'[5]final energy LDF'!U19+'[6]final energy LDF'!U19+'[7]final energy LDF'!U19+'[8]final energy LDF'!U19+'[9]final energy LDF'!U19+'[10]final energy LDF'!U19+'[11]final energy LDF'!U19</f>
        <v>6292.1900247123885</v>
      </c>
      <c r="V19" s="163">
        <f>'[2]final energy LDF'!V19+'[3]final energy LDF'!V19+'[4]final energy LDF'!V19+'[5]final energy LDF'!V19+'[6]final energy LDF'!V19+'[7]final energy LDF'!V19+'[8]final energy LDF'!V19+'[9]final energy LDF'!V19+'[10]final energy LDF'!V19+'[11]final energy LDF'!V19</f>
        <v>6517.3217132618856</v>
      </c>
    </row>
    <row r="20" spans="1:22" s="167" customFormat="1" ht="12" customHeight="1" x14ac:dyDescent="0.15">
      <c r="A20" s="164" t="s">
        <v>245</v>
      </c>
      <c r="B20" s="165" t="s">
        <v>284</v>
      </c>
      <c r="C20" s="165" t="s">
        <v>285</v>
      </c>
      <c r="D20" s="165"/>
      <c r="E20" s="164" t="s">
        <v>248</v>
      </c>
      <c r="F20" s="165" t="s">
        <v>249</v>
      </c>
      <c r="G20" s="165" t="s">
        <v>250</v>
      </c>
      <c r="H20" s="165" t="s">
        <v>251</v>
      </c>
      <c r="I20" s="165" t="s">
        <v>286</v>
      </c>
      <c r="J20" s="166">
        <f>'[2]final energy LDF'!J20+'[3]final energy LDF'!J20+'[4]final energy LDF'!J20+'[5]final energy LDF'!J20+'[6]final energy LDF'!J20+'[7]final energy LDF'!J20+'[8]final energy LDF'!J20+'[9]final energy LDF'!J20+'[10]final energy LDF'!J20+'[11]final energy LDF'!J20</f>
        <v>7464.4062434739353</v>
      </c>
      <c r="K20" s="166">
        <f>'[2]final energy LDF'!K20+'[3]final energy LDF'!K20+'[4]final energy LDF'!K20+'[5]final energy LDF'!K20+'[6]final energy LDF'!K20+'[7]final energy LDF'!K20+'[8]final energy LDF'!K20+'[9]final energy LDF'!K20+'[10]final energy LDF'!K20+'[11]final energy LDF'!K20</f>
        <v>8112.634340583274</v>
      </c>
      <c r="L20" s="166">
        <f>'[2]final energy LDF'!L20+'[3]final energy LDF'!L20+'[4]final energy LDF'!L20+'[5]final energy LDF'!L20+'[6]final energy LDF'!L20+'[7]final energy LDF'!L20+'[8]final energy LDF'!L20+'[9]final energy LDF'!L20+'[10]final energy LDF'!L20+'[11]final energy LDF'!L20</f>
        <v>8464.9464864755664</v>
      </c>
      <c r="M20" s="166">
        <f>'[2]final energy LDF'!M20+'[3]final energy LDF'!M20+'[4]final energy LDF'!M20+'[5]final energy LDF'!M20+'[6]final energy LDF'!M20+'[7]final energy LDF'!M20+'[8]final energy LDF'!M20+'[9]final energy LDF'!M20+'[10]final energy LDF'!M20+'[11]final energy LDF'!M20</f>
        <v>8907.8970470351596</v>
      </c>
      <c r="N20" s="166">
        <f>'[2]final energy LDF'!N20+'[3]final energy LDF'!N20+'[4]final energy LDF'!N20+'[5]final energy LDF'!N20+'[6]final energy LDF'!N20+'[7]final energy LDF'!N20+'[8]final energy LDF'!N20+'[9]final energy LDF'!N20+'[10]final energy LDF'!N20+'[11]final energy LDF'!N20</f>
        <v>9249.4019811438375</v>
      </c>
      <c r="O20" s="166">
        <f>'[2]final energy LDF'!O20+'[3]final energy LDF'!O20+'[4]final energy LDF'!O20+'[5]final energy LDF'!O20+'[6]final energy LDF'!O20+'[7]final energy LDF'!O20+'[8]final energy LDF'!O20+'[9]final energy LDF'!O20+'[10]final energy LDF'!O20+'[11]final energy LDF'!O20</f>
        <v>9971.385141313649</v>
      </c>
      <c r="P20" s="166">
        <f>'[2]final energy LDF'!P20+'[3]final energy LDF'!P20+'[4]final energy LDF'!P20+'[5]final energy LDF'!P20+'[6]final energy LDF'!P20+'[7]final energy LDF'!P20+'[8]final energy LDF'!P20+'[9]final energy LDF'!P20+'[10]final energy LDF'!P20+'[11]final energy LDF'!P20</f>
        <v>11063.639194007927</v>
      </c>
      <c r="Q20" s="166">
        <f>'[2]final energy LDF'!Q20+'[3]final energy LDF'!Q20+'[4]final energy LDF'!Q20+'[5]final energy LDF'!Q20+'[6]final energy LDF'!Q20+'[7]final energy LDF'!Q20+'[8]final energy LDF'!Q20+'[9]final energy LDF'!Q20+'[10]final energy LDF'!Q20+'[11]final energy LDF'!Q20</f>
        <v>11159.232172395599</v>
      </c>
      <c r="R20" s="166">
        <f>'[2]final energy LDF'!R20+'[3]final energy LDF'!R20+'[4]final energy LDF'!R20+'[5]final energy LDF'!R20+'[6]final energy LDF'!R20+'[7]final energy LDF'!R20+'[8]final energy LDF'!R20+'[9]final energy LDF'!R20+'[10]final energy LDF'!R20+'[11]final energy LDF'!R20</f>
        <v>11179.693312084817</v>
      </c>
      <c r="S20" s="166">
        <f>'[2]final energy LDF'!S20+'[3]final energy LDF'!S20+'[4]final energy LDF'!S20+'[5]final energy LDF'!S20+'[6]final energy LDF'!S20+'[7]final energy LDF'!S20+'[8]final energy LDF'!S20+'[9]final energy LDF'!S20+'[10]final energy LDF'!S20+'[11]final energy LDF'!S20</f>
        <v>11602.499079338202</v>
      </c>
      <c r="T20" s="166">
        <f>'[2]final energy LDF'!T20+'[3]final energy LDF'!T20+'[4]final energy LDF'!T20+'[5]final energy LDF'!T20+'[6]final energy LDF'!T20+'[7]final energy LDF'!T20+'[8]final energy LDF'!T20+'[9]final energy LDF'!T20+'[10]final energy LDF'!T20+'[11]final energy LDF'!T20</f>
        <v>12490.841184589919</v>
      </c>
      <c r="U20" s="166">
        <f>'[2]final energy LDF'!U20+'[3]final energy LDF'!U20+'[4]final energy LDF'!U20+'[5]final energy LDF'!U20+'[6]final energy LDF'!U20+'[7]final energy LDF'!U20+'[8]final energy LDF'!U20+'[9]final energy LDF'!U20+'[10]final energy LDF'!U20+'[11]final energy LDF'!U20</f>
        <v>13452.964357716184</v>
      </c>
      <c r="V20" s="166">
        <f>'[2]final energy LDF'!V20+'[3]final energy LDF'!V20+'[4]final energy LDF'!V20+'[5]final energy LDF'!V20+'[6]final energy LDF'!V20+'[7]final energy LDF'!V20+'[8]final energy LDF'!V20+'[9]final energy LDF'!V20+'[10]final energy LDF'!V20+'[11]final energy LDF'!V20</f>
        <v>14255.951417482855</v>
      </c>
    </row>
    <row r="21" spans="1:22" x14ac:dyDescent="0.15">
      <c r="A21" s="50" t="s">
        <v>245</v>
      </c>
      <c r="B21" s="50" t="s">
        <v>287</v>
      </c>
      <c r="C21" s="50" t="s">
        <v>254</v>
      </c>
      <c r="E21" s="50" t="s">
        <v>255</v>
      </c>
      <c r="F21" s="50" t="s">
        <v>249</v>
      </c>
      <c r="G21" s="50" t="s">
        <v>250</v>
      </c>
      <c r="H21" s="50" t="s">
        <v>251</v>
      </c>
      <c r="I21" s="50" t="s">
        <v>288</v>
      </c>
      <c r="J21" s="163">
        <f>'[2]final energy LDF'!J21+'[3]final energy LDF'!J21+'[4]final energy LDF'!J21+'[5]final energy LDF'!J21+'[6]final energy LDF'!J21+'[7]final energy LDF'!J21+'[8]final energy LDF'!J21+'[9]final energy LDF'!J21+'[10]final energy LDF'!J21+'[11]final energy LDF'!J21</f>
        <v>30390.426605818044</v>
      </c>
      <c r="K21" s="163">
        <f>'[2]final energy LDF'!K21+'[3]final energy LDF'!K21+'[4]final energy LDF'!K21+'[5]final energy LDF'!K21+'[6]final energy LDF'!K21+'[7]final energy LDF'!K21+'[8]final energy LDF'!K21+'[9]final energy LDF'!K21+'[10]final energy LDF'!K21+'[11]final energy LDF'!K21</f>
        <v>30465.717231769464</v>
      </c>
      <c r="L21" s="163">
        <f>'[2]final energy LDF'!L21+'[3]final energy LDF'!L21+'[4]final energy LDF'!L21+'[5]final energy LDF'!L21+'[6]final energy LDF'!L21+'[7]final energy LDF'!L21+'[8]final energy LDF'!L21+'[9]final energy LDF'!L21+'[10]final energy LDF'!L21+'[11]final energy LDF'!L21</f>
        <v>30497.857927296678</v>
      </c>
      <c r="M21" s="163">
        <f>'[2]final energy LDF'!M21+'[3]final energy LDF'!M21+'[4]final energy LDF'!M21+'[5]final energy LDF'!M21+'[6]final energy LDF'!M21+'[7]final energy LDF'!M21+'[8]final energy LDF'!M21+'[9]final energy LDF'!M21+'[10]final energy LDF'!M21+'[11]final energy LDF'!M21</f>
        <v>30574.73686478124</v>
      </c>
      <c r="N21" s="163">
        <f>'[2]final energy LDF'!N21+'[3]final energy LDF'!N21+'[4]final energy LDF'!N21+'[5]final energy LDF'!N21+'[6]final energy LDF'!N21+'[7]final energy LDF'!N21+'[8]final energy LDF'!N21+'[9]final energy LDF'!N21+'[10]final energy LDF'!N21+'[11]final energy LDF'!N21</f>
        <v>30561.039620575884</v>
      </c>
      <c r="O21" s="163">
        <f>'[2]final energy LDF'!O21+'[3]final energy LDF'!O21+'[4]final energy LDF'!O21+'[5]final energy LDF'!O21+'[6]final energy LDF'!O21+'[7]final energy LDF'!O21+'[8]final energy LDF'!O21+'[9]final energy LDF'!O21+'[10]final energy LDF'!O21+'[11]final energy LDF'!O21</f>
        <v>31146.084221290359</v>
      </c>
      <c r="P21" s="163">
        <f>'[2]final energy LDF'!P21+'[3]final energy LDF'!P21+'[4]final energy LDF'!P21+'[5]final energy LDF'!P21+'[6]final energy LDF'!P21+'[7]final energy LDF'!P21+'[8]final energy LDF'!P21+'[9]final energy LDF'!P21+'[10]final energy LDF'!P21+'[11]final energy LDF'!P21</f>
        <v>31146.029197104199</v>
      </c>
      <c r="Q21" s="163">
        <f>'[2]final energy LDF'!Q21+'[3]final energy LDF'!Q21+'[4]final energy LDF'!Q21+'[5]final energy LDF'!Q21+'[6]final energy LDF'!Q21+'[7]final energy LDF'!Q21+'[8]final energy LDF'!Q21+'[9]final energy LDF'!Q21+'[10]final energy LDF'!Q21+'[11]final energy LDF'!Q21</f>
        <v>30336.319258610085</v>
      </c>
      <c r="R21" s="163">
        <f>'[2]final energy LDF'!R21+'[3]final energy LDF'!R21+'[4]final energy LDF'!R21+'[5]final energy LDF'!R21+'[6]final energy LDF'!R21+'[7]final energy LDF'!R21+'[8]final energy LDF'!R21+'[9]final energy LDF'!R21+'[10]final energy LDF'!R21+'[11]final energy LDF'!R21</f>
        <v>27071.134045938463</v>
      </c>
      <c r="S21" s="163">
        <f>'[2]final energy LDF'!S21+'[3]final energy LDF'!S21+'[4]final energy LDF'!S21+'[5]final energy LDF'!S21+'[6]final energy LDF'!S21+'[7]final energy LDF'!S21+'[8]final energy LDF'!S21+'[9]final energy LDF'!S21+'[10]final energy LDF'!S21+'[11]final energy LDF'!S21</f>
        <v>22920.790880065448</v>
      </c>
      <c r="T21" s="163">
        <f>'[2]final energy LDF'!T21+'[3]final energy LDF'!T21+'[4]final energy LDF'!T21+'[5]final energy LDF'!T21+'[6]final energy LDF'!T21+'[7]final energy LDF'!T21+'[8]final energy LDF'!T21+'[9]final energy LDF'!T21+'[10]final energy LDF'!T21+'[11]final energy LDF'!T21</f>
        <v>19522.793652661774</v>
      </c>
      <c r="U21" s="163">
        <f>'[2]final energy LDF'!U21+'[3]final energy LDF'!U21+'[4]final energy LDF'!U21+'[5]final energy LDF'!U21+'[6]final energy LDF'!U21+'[7]final energy LDF'!U21+'[8]final energy LDF'!U21+'[9]final energy LDF'!U21+'[10]final energy LDF'!U21+'[11]final energy LDF'!U21</f>
        <v>15235.545685059969</v>
      </c>
      <c r="V21" s="163">
        <f>'[2]final energy LDF'!V21+'[3]final energy LDF'!V21+'[4]final energy LDF'!V21+'[5]final energy LDF'!V21+'[6]final energy LDF'!V21+'[7]final energy LDF'!V21+'[8]final energy LDF'!V21+'[9]final energy LDF'!V21+'[10]final energy LDF'!V21+'[11]final energy LDF'!V21</f>
        <v>11068.244726142348</v>
      </c>
    </row>
    <row r="22" spans="1:22" x14ac:dyDescent="0.15">
      <c r="A22" s="50" t="s">
        <v>245</v>
      </c>
      <c r="B22" s="50" t="s">
        <v>287</v>
      </c>
      <c r="C22" s="50" t="s">
        <v>289</v>
      </c>
      <c r="E22" s="50" t="s">
        <v>255</v>
      </c>
      <c r="F22" s="50" t="s">
        <v>249</v>
      </c>
      <c r="G22" s="50" t="s">
        <v>250</v>
      </c>
      <c r="H22" s="50" t="s">
        <v>251</v>
      </c>
      <c r="I22" s="50" t="s">
        <v>290</v>
      </c>
      <c r="J22" s="163">
        <f>'[2]final energy LDF'!J22+'[3]final energy LDF'!J22+'[4]final energy LDF'!J22+'[5]final energy LDF'!J22+'[6]final energy LDF'!J22+'[7]final energy LDF'!J22+'[8]final energy LDF'!J22+'[9]final energy LDF'!J22+'[10]final energy LDF'!J22+'[11]final energy LDF'!J22</f>
        <v>1179.0071338352661</v>
      </c>
      <c r="K22" s="163">
        <f>'[2]final energy LDF'!K22+'[3]final energy LDF'!K22+'[4]final energy LDF'!K22+'[5]final energy LDF'!K22+'[6]final energy LDF'!K22+'[7]final energy LDF'!K22+'[8]final energy LDF'!K22+'[9]final energy LDF'!K22+'[10]final energy LDF'!K22+'[11]final energy LDF'!K22</f>
        <v>1258.0090104825688</v>
      </c>
      <c r="L22" s="163">
        <f>'[2]final energy LDF'!L22+'[3]final energy LDF'!L22+'[4]final energy LDF'!L22+'[5]final energy LDF'!L22+'[6]final energy LDF'!L22+'[7]final energy LDF'!L22+'[8]final energy LDF'!L22+'[9]final energy LDF'!L22+'[10]final energy LDF'!L22+'[11]final energy LDF'!L22</f>
        <v>1294.5654365767143</v>
      </c>
      <c r="M22" s="163">
        <f>'[2]final energy LDF'!M22+'[3]final energy LDF'!M22+'[4]final energy LDF'!M22+'[5]final energy LDF'!M22+'[6]final energy LDF'!M22+'[7]final energy LDF'!M22+'[8]final energy LDF'!M22+'[9]final energy LDF'!M22+'[10]final energy LDF'!M22+'[11]final energy LDF'!M22</f>
        <v>1340.7370870897669</v>
      </c>
      <c r="N22" s="163">
        <f>'[2]final energy LDF'!N22+'[3]final energy LDF'!N22+'[4]final energy LDF'!N22+'[5]final energy LDF'!N22+'[6]final energy LDF'!N22+'[7]final energy LDF'!N22+'[8]final energy LDF'!N22+'[9]final energy LDF'!N22+'[10]final energy LDF'!N22+'[11]final energy LDF'!N22</f>
        <v>1515.9144799944791</v>
      </c>
      <c r="O22" s="163">
        <f>'[2]final energy LDF'!O22+'[3]final energy LDF'!O22+'[4]final energy LDF'!O22+'[5]final energy LDF'!O22+'[6]final energy LDF'!O22+'[7]final energy LDF'!O22+'[8]final energy LDF'!O22+'[9]final energy LDF'!O22+'[10]final energy LDF'!O22+'[11]final energy LDF'!O22</f>
        <v>1613.5827789624868</v>
      </c>
      <c r="P22" s="163">
        <f>'[2]final energy LDF'!P22+'[3]final energy LDF'!P22+'[4]final energy LDF'!P22+'[5]final energy LDF'!P22+'[6]final energy LDF'!P22+'[7]final energy LDF'!P22+'[8]final energy LDF'!P22+'[9]final energy LDF'!P22+'[10]final energy LDF'!P22+'[11]final energy LDF'!P22</f>
        <v>1510.5087324330013</v>
      </c>
      <c r="Q22" s="163">
        <f>'[2]final energy LDF'!Q22+'[3]final energy LDF'!Q22+'[4]final energy LDF'!Q22+'[5]final energy LDF'!Q22+'[6]final energy LDF'!Q22+'[7]final energy LDF'!Q22+'[8]final energy LDF'!Q22+'[9]final energy LDF'!Q22+'[10]final energy LDF'!Q22+'[11]final energy LDF'!Q22</f>
        <v>1295.3312111827802</v>
      </c>
      <c r="R22" s="163">
        <f>'[2]final energy LDF'!R22+'[3]final energy LDF'!R22+'[4]final energy LDF'!R22+'[5]final energy LDF'!R22+'[6]final energy LDF'!R22+'[7]final energy LDF'!R22+'[8]final energy LDF'!R22+'[9]final energy LDF'!R22+'[10]final energy LDF'!R22+'[11]final energy LDF'!R22</f>
        <v>954.57650368758107</v>
      </c>
      <c r="S22" s="163">
        <f>'[2]final energy LDF'!S22+'[3]final energy LDF'!S22+'[4]final energy LDF'!S22+'[5]final energy LDF'!S22+'[6]final energy LDF'!S22+'[7]final energy LDF'!S22+'[8]final energy LDF'!S22+'[9]final energy LDF'!S22+'[10]final energy LDF'!S22+'[11]final energy LDF'!S22</f>
        <v>621.34220069070432</v>
      </c>
      <c r="T22" s="163">
        <f>'[2]final energy LDF'!T22+'[3]final energy LDF'!T22+'[4]final energy LDF'!T22+'[5]final energy LDF'!T22+'[6]final energy LDF'!T22+'[7]final energy LDF'!T22+'[8]final energy LDF'!T22+'[9]final energy LDF'!T22+'[10]final energy LDF'!T22+'[11]final energy LDF'!T22</f>
        <v>504.15763043942923</v>
      </c>
      <c r="U22" s="163">
        <f>'[2]final energy LDF'!U22+'[3]final energy LDF'!U22+'[4]final energy LDF'!U22+'[5]final energy LDF'!U22+'[6]final energy LDF'!U22+'[7]final energy LDF'!U22+'[8]final energy LDF'!U22+'[9]final energy LDF'!U22+'[10]final energy LDF'!U22+'[11]final energy LDF'!U22</f>
        <v>381.53474164320323</v>
      </c>
      <c r="V22" s="163">
        <f>'[2]final energy LDF'!V22+'[3]final energy LDF'!V22+'[4]final energy LDF'!V22+'[5]final energy LDF'!V22+'[6]final energy LDF'!V22+'[7]final energy LDF'!V22+'[8]final energy LDF'!V22+'[9]final energy LDF'!V22+'[10]final energy LDF'!V22+'[11]final energy LDF'!V22</f>
        <v>2.6055871669582479E-3</v>
      </c>
    </row>
    <row r="23" spans="1:22" x14ac:dyDescent="0.15">
      <c r="A23" s="50" t="s">
        <v>245</v>
      </c>
      <c r="B23" s="50" t="s">
        <v>287</v>
      </c>
      <c r="C23" s="50" t="s">
        <v>257</v>
      </c>
      <c r="E23" s="50" t="s">
        <v>255</v>
      </c>
      <c r="F23" s="50" t="s">
        <v>249</v>
      </c>
      <c r="G23" s="50" t="s">
        <v>250</v>
      </c>
      <c r="H23" s="50" t="s">
        <v>251</v>
      </c>
      <c r="I23" s="50" t="s">
        <v>291</v>
      </c>
      <c r="J23" s="163">
        <f>'[2]final energy LDF'!J23+'[3]final energy LDF'!J23+'[4]final energy LDF'!J23+'[5]final energy LDF'!J23+'[6]final energy LDF'!J23+'[7]final energy LDF'!J23+'[8]final energy LDF'!J23+'[9]final energy LDF'!J23+'[10]final energy LDF'!J23+'[11]final energy LDF'!J23</f>
        <v>6124.6643521587148</v>
      </c>
      <c r="K23" s="163">
        <f>'[2]final energy LDF'!K23+'[3]final energy LDF'!K23+'[4]final energy LDF'!K23+'[5]final energy LDF'!K23+'[6]final energy LDF'!K23+'[7]final energy LDF'!K23+'[8]final energy LDF'!K23+'[9]final energy LDF'!K23+'[10]final energy LDF'!K23+'[11]final energy LDF'!K23</f>
        <v>6194.5584087837224</v>
      </c>
      <c r="L23" s="163">
        <f>'[2]final energy LDF'!L23+'[3]final energy LDF'!L23+'[4]final energy LDF'!L23+'[5]final energy LDF'!L23+'[6]final energy LDF'!L23+'[7]final energy LDF'!L23+'[8]final energy LDF'!L23+'[9]final energy LDF'!L23+'[10]final energy LDF'!L23+'[11]final energy LDF'!L23</f>
        <v>6075.335705100596</v>
      </c>
      <c r="M23" s="163">
        <f>'[2]final energy LDF'!M23+'[3]final energy LDF'!M23+'[4]final energy LDF'!M23+'[5]final energy LDF'!M23+'[6]final energy LDF'!M23+'[7]final energy LDF'!M23+'[8]final energy LDF'!M23+'[9]final energy LDF'!M23+'[10]final energy LDF'!M23+'[11]final energy LDF'!M23</f>
        <v>6351.876268447556</v>
      </c>
      <c r="N23" s="163">
        <f>'[2]final energy LDF'!N23+'[3]final energy LDF'!N23+'[4]final energy LDF'!N23+'[5]final energy LDF'!N23+'[6]final energy LDF'!N23+'[7]final energy LDF'!N23+'[8]final energy LDF'!N23+'[9]final energy LDF'!N23+'[10]final energy LDF'!N23+'[11]final energy LDF'!N23</f>
        <v>6559.1102445631141</v>
      </c>
      <c r="O23" s="163">
        <f>'[2]final energy LDF'!O23+'[3]final energy LDF'!O23+'[4]final energy LDF'!O23+'[5]final energy LDF'!O23+'[6]final energy LDF'!O23+'[7]final energy LDF'!O23+'[8]final energy LDF'!O23+'[9]final energy LDF'!O23+'[10]final energy LDF'!O23+'[11]final energy LDF'!O23</f>
        <v>6153.9084186918399</v>
      </c>
      <c r="P23" s="163">
        <f>'[2]final energy LDF'!P23+'[3]final energy LDF'!P23+'[4]final energy LDF'!P23+'[5]final energy LDF'!P23+'[6]final energy LDF'!P23+'[7]final energy LDF'!P23+'[8]final energy LDF'!P23+'[9]final energy LDF'!P23+'[10]final energy LDF'!P23+'[11]final energy LDF'!P23</f>
        <v>6448.3136496596817</v>
      </c>
      <c r="Q23" s="163">
        <f>'[2]final energy LDF'!Q23+'[3]final energy LDF'!Q23+'[4]final energy LDF'!Q23+'[5]final energy LDF'!Q23+'[6]final energy LDF'!Q23+'[7]final energy LDF'!Q23+'[8]final energy LDF'!Q23+'[9]final energy LDF'!Q23+'[10]final energy LDF'!Q23+'[11]final energy LDF'!Q23</f>
        <v>7194.8120230150489</v>
      </c>
      <c r="R23" s="163">
        <f>'[2]final energy LDF'!R23+'[3]final energy LDF'!R23+'[4]final energy LDF'!R23+'[5]final energy LDF'!R23+'[6]final energy LDF'!R23+'[7]final energy LDF'!R23+'[8]final energy LDF'!R23+'[9]final energy LDF'!R23+'[10]final energy LDF'!R23+'[11]final energy LDF'!R23</f>
        <v>7531.9202765592072</v>
      </c>
      <c r="S23" s="163">
        <f>'[2]final energy LDF'!S23+'[3]final energy LDF'!S23+'[4]final energy LDF'!S23+'[5]final energy LDF'!S23+'[6]final energy LDF'!S23+'[7]final energy LDF'!S23+'[8]final energy LDF'!S23+'[9]final energy LDF'!S23+'[10]final energy LDF'!S23+'[11]final energy LDF'!S23</f>
        <v>7822.6582795426193</v>
      </c>
      <c r="T23" s="163">
        <f>'[2]final energy LDF'!T23+'[3]final energy LDF'!T23+'[4]final energy LDF'!T23+'[5]final energy LDF'!T23+'[6]final energy LDF'!T23+'[7]final energy LDF'!T23+'[8]final energy LDF'!T23+'[9]final energy LDF'!T23+'[10]final energy LDF'!T23+'[11]final energy LDF'!T23</f>
        <v>8059.5563217647559</v>
      </c>
      <c r="U23" s="163">
        <f>'[2]final energy LDF'!U23+'[3]final energy LDF'!U23+'[4]final energy LDF'!U23+'[5]final energy LDF'!U23+'[6]final energy LDF'!U23+'[7]final energy LDF'!U23+'[8]final energy LDF'!U23+'[9]final energy LDF'!U23+'[10]final energy LDF'!U23+'[11]final energy LDF'!U23</f>
        <v>7758.6913892915818</v>
      </c>
      <c r="V23" s="163">
        <f>'[2]final energy LDF'!V23+'[3]final energy LDF'!V23+'[4]final energy LDF'!V23+'[5]final energy LDF'!V23+'[6]final energy LDF'!V23+'[7]final energy LDF'!V23+'[8]final energy LDF'!V23+'[9]final energy LDF'!V23+'[10]final energy LDF'!V23+'[11]final energy LDF'!V23</f>
        <v>7635.3410699643337</v>
      </c>
    </row>
    <row r="24" spans="1:22" x14ac:dyDescent="0.15">
      <c r="A24" s="50" t="s">
        <v>245</v>
      </c>
      <c r="B24" s="50" t="s">
        <v>287</v>
      </c>
      <c r="C24" s="50" t="s">
        <v>259</v>
      </c>
      <c r="E24" s="50" t="s">
        <v>255</v>
      </c>
      <c r="F24" s="50" t="s">
        <v>249</v>
      </c>
      <c r="G24" s="50" t="s">
        <v>250</v>
      </c>
      <c r="H24" s="50" t="s">
        <v>251</v>
      </c>
      <c r="I24" s="50" t="s">
        <v>292</v>
      </c>
      <c r="J24" s="163">
        <f>'[2]final energy LDF'!J24+'[3]final energy LDF'!J24+'[4]final energy LDF'!J24+'[5]final energy LDF'!J24+'[6]final energy LDF'!J24+'[7]final energy LDF'!J24+'[8]final energy LDF'!J24+'[9]final energy LDF'!J24+'[10]final energy LDF'!J24+'[11]final energy LDF'!J24</f>
        <v>16817.410339327536</v>
      </c>
      <c r="K24" s="163">
        <f>'[2]final energy LDF'!K24+'[3]final energy LDF'!K24+'[4]final energy LDF'!K24+'[5]final energy LDF'!K24+'[6]final energy LDF'!K24+'[7]final energy LDF'!K24+'[8]final energy LDF'!K24+'[9]final energy LDF'!K24+'[10]final energy LDF'!K24+'[11]final energy LDF'!K24</f>
        <v>15808.431340485549</v>
      </c>
      <c r="L24" s="163">
        <f>'[2]final energy LDF'!L24+'[3]final energy LDF'!L24+'[4]final energy LDF'!L24+'[5]final energy LDF'!L24+'[6]final energy LDF'!L24+'[7]final energy LDF'!L24+'[8]final energy LDF'!L24+'[9]final energy LDF'!L24+'[10]final energy LDF'!L24+'[11]final energy LDF'!L24</f>
        <v>15397.66331011329</v>
      </c>
      <c r="M24" s="163">
        <f>'[2]final energy LDF'!M24+'[3]final energy LDF'!M24+'[4]final energy LDF'!M24+'[5]final energy LDF'!M24+'[6]final energy LDF'!M24+'[7]final energy LDF'!M24+'[8]final energy LDF'!M24+'[9]final energy LDF'!M24+'[10]final energy LDF'!M24+'[11]final energy LDF'!M24</f>
        <v>15548.563951216745</v>
      </c>
      <c r="N24" s="163">
        <f>'[2]final energy LDF'!N24+'[3]final energy LDF'!N24+'[4]final energy LDF'!N24+'[5]final energy LDF'!N24+'[6]final energy LDF'!N24+'[7]final energy LDF'!N24+'[8]final energy LDF'!N24+'[9]final energy LDF'!N24+'[10]final energy LDF'!N24+'[11]final energy LDF'!N24</f>
        <v>15272.564118065773</v>
      </c>
      <c r="O24" s="163">
        <f>'[2]final energy LDF'!O24+'[3]final energy LDF'!O24+'[4]final energy LDF'!O24+'[5]final energy LDF'!O24+'[6]final energy LDF'!O24+'[7]final energy LDF'!O24+'[8]final energy LDF'!O24+'[9]final energy LDF'!O24+'[10]final energy LDF'!O24+'[11]final energy LDF'!O24</f>
        <v>15505.91636755425</v>
      </c>
      <c r="P24" s="163">
        <f>'[2]final energy LDF'!P24+'[3]final energy LDF'!P24+'[4]final energy LDF'!P24+'[5]final energy LDF'!P24+'[6]final energy LDF'!P24+'[7]final energy LDF'!P24+'[8]final energy LDF'!P24+'[9]final energy LDF'!P24+'[10]final energy LDF'!P24+'[11]final energy LDF'!P24</f>
        <v>14916.794600396168</v>
      </c>
      <c r="Q24" s="163">
        <f>'[2]final energy LDF'!Q24+'[3]final energy LDF'!Q24+'[4]final energy LDF'!Q24+'[5]final energy LDF'!Q24+'[6]final energy LDF'!Q24+'[7]final energy LDF'!Q24+'[8]final energy LDF'!Q24+'[9]final energy LDF'!Q24+'[10]final energy LDF'!Q24+'[11]final energy LDF'!Q24</f>
        <v>8400.5744602570503</v>
      </c>
      <c r="R24" s="163">
        <f>'[2]final energy LDF'!R24+'[3]final energy LDF'!R24+'[4]final energy LDF'!R24+'[5]final energy LDF'!R24+'[6]final energy LDF'!R24+'[7]final energy LDF'!R24+'[8]final energy LDF'!R24+'[9]final energy LDF'!R24+'[10]final energy LDF'!R24+'[11]final energy LDF'!R24</f>
        <v>2668.9114304320451</v>
      </c>
      <c r="S24" s="163">
        <f>'[2]final energy LDF'!S24+'[3]final energy LDF'!S24+'[4]final energy LDF'!S24+'[5]final energy LDF'!S24+'[6]final energy LDF'!S24+'[7]final energy LDF'!S24+'[8]final energy LDF'!S24+'[9]final energy LDF'!S24+'[10]final energy LDF'!S24+'[11]final energy LDF'!S24</f>
        <v>874.82244692503741</v>
      </c>
      <c r="T24" s="163">
        <f>'[2]final energy LDF'!T24+'[3]final energy LDF'!T24+'[4]final energy LDF'!T24+'[5]final energy LDF'!T24+'[6]final energy LDF'!T24+'[7]final energy LDF'!T24+'[8]final energy LDF'!T24+'[9]final energy LDF'!T24+'[10]final energy LDF'!T24+'[11]final energy LDF'!T24</f>
        <v>181.56622537557408</v>
      </c>
      <c r="U24" s="163">
        <f>'[2]final energy LDF'!U24+'[3]final energy LDF'!U24+'[4]final energy LDF'!U24+'[5]final energy LDF'!U24+'[6]final energy LDF'!U24+'[7]final energy LDF'!U24+'[8]final energy LDF'!U24+'[9]final energy LDF'!U24+'[10]final energy LDF'!U24+'[11]final energy LDF'!U24</f>
        <v>0</v>
      </c>
      <c r="V24" s="163">
        <f>'[2]final energy LDF'!V24+'[3]final energy LDF'!V24+'[4]final energy LDF'!V24+'[5]final energy LDF'!V24+'[6]final energy LDF'!V24+'[7]final energy LDF'!V24+'[8]final energy LDF'!V24+'[9]final energy LDF'!V24+'[10]final energy LDF'!V24+'[11]final energy LDF'!V24</f>
        <v>3.5672357606384796E-11</v>
      </c>
    </row>
    <row r="25" spans="1:22" x14ac:dyDescent="0.15">
      <c r="A25" s="50" t="s">
        <v>245</v>
      </c>
      <c r="B25" s="50" t="s">
        <v>287</v>
      </c>
      <c r="C25" s="50" t="s">
        <v>261</v>
      </c>
      <c r="E25" s="50" t="s">
        <v>255</v>
      </c>
      <c r="F25" s="50" t="s">
        <v>249</v>
      </c>
      <c r="G25" s="50" t="s">
        <v>250</v>
      </c>
      <c r="H25" s="50" t="s">
        <v>251</v>
      </c>
      <c r="I25" s="50" t="s">
        <v>293</v>
      </c>
      <c r="J25" s="163">
        <f>'[2]final energy LDF'!J25+'[3]final energy LDF'!J25+'[4]final energy LDF'!J25+'[5]final energy LDF'!J25+'[6]final energy LDF'!J25+'[7]final energy LDF'!J25+'[8]final energy LDF'!J25+'[9]final energy LDF'!J25+'[10]final energy LDF'!J25+'[11]final energy LDF'!J25</f>
        <v>24075.483530665268</v>
      </c>
      <c r="K25" s="163">
        <f>'[2]final energy LDF'!K25+'[3]final energy LDF'!K25+'[4]final energy LDF'!K25+'[5]final energy LDF'!K25+'[6]final energy LDF'!K25+'[7]final energy LDF'!K25+'[8]final energy LDF'!K25+'[9]final energy LDF'!K25+'[10]final energy LDF'!K25+'[11]final energy LDF'!K25</f>
        <v>24826.078973357773</v>
      </c>
      <c r="L25" s="163">
        <f>'[2]final energy LDF'!L25+'[3]final energy LDF'!L25+'[4]final energy LDF'!L25+'[5]final energy LDF'!L25+'[6]final energy LDF'!L25+'[7]final energy LDF'!L25+'[8]final energy LDF'!L25+'[9]final energy LDF'!L25+'[10]final energy LDF'!L25+'[11]final energy LDF'!L25</f>
        <v>24740.381531503332</v>
      </c>
      <c r="M25" s="163">
        <f>'[2]final energy LDF'!M25+'[3]final energy LDF'!M25+'[4]final energy LDF'!M25+'[5]final energy LDF'!M25+'[6]final energy LDF'!M25+'[7]final energy LDF'!M25+'[8]final energy LDF'!M25+'[9]final energy LDF'!M25+'[10]final energy LDF'!M25+'[11]final energy LDF'!M25</f>
        <v>25701.01274365855</v>
      </c>
      <c r="N25" s="163">
        <f>'[2]final energy LDF'!N25+'[3]final energy LDF'!N25+'[4]final energy LDF'!N25+'[5]final energy LDF'!N25+'[6]final energy LDF'!N25+'[7]final energy LDF'!N25+'[8]final energy LDF'!N25+'[9]final energy LDF'!N25+'[10]final energy LDF'!N25+'[11]final energy LDF'!N25</f>
        <v>24558.61621501746</v>
      </c>
      <c r="O25" s="163">
        <f>'[2]final energy LDF'!O25+'[3]final energy LDF'!O25+'[4]final energy LDF'!O25+'[5]final energy LDF'!O25+'[6]final energy LDF'!O25+'[7]final energy LDF'!O25+'[8]final energy LDF'!O25+'[9]final energy LDF'!O25+'[10]final energy LDF'!O25+'[11]final energy LDF'!O25</f>
        <v>25772.622176009878</v>
      </c>
      <c r="P25" s="163">
        <f>'[2]final energy LDF'!P25+'[3]final energy LDF'!P25+'[4]final energy LDF'!P25+'[5]final energy LDF'!P25+'[6]final energy LDF'!P25+'[7]final energy LDF'!P25+'[8]final energy LDF'!P25+'[9]final energy LDF'!P25+'[10]final energy LDF'!P25+'[11]final energy LDF'!P25</f>
        <v>26903.085288104237</v>
      </c>
      <c r="Q25" s="163">
        <f>'[2]final energy LDF'!Q25+'[3]final energy LDF'!Q25+'[4]final energy LDF'!Q25+'[5]final energy LDF'!Q25+'[6]final energy LDF'!Q25+'[7]final energy LDF'!Q25+'[8]final energy LDF'!Q25+'[9]final energy LDF'!Q25+'[10]final energy LDF'!Q25+'[11]final energy LDF'!Q25</f>
        <v>21965.93774949366</v>
      </c>
      <c r="R25" s="163">
        <f>'[2]final energy LDF'!R25+'[3]final energy LDF'!R25+'[4]final energy LDF'!R25+'[5]final energy LDF'!R25+'[6]final energy LDF'!R25+'[7]final energy LDF'!R25+'[8]final energy LDF'!R25+'[9]final energy LDF'!R25+'[10]final energy LDF'!R25+'[11]final energy LDF'!R25</f>
        <v>14911.971313221986</v>
      </c>
      <c r="S25" s="163">
        <f>'[2]final energy LDF'!S25+'[3]final energy LDF'!S25+'[4]final energy LDF'!S25+'[5]final energy LDF'!S25+'[6]final energy LDF'!S25+'[7]final energy LDF'!S25+'[8]final energy LDF'!S25+'[9]final energy LDF'!S25+'[10]final energy LDF'!S25+'[11]final energy LDF'!S25</f>
        <v>9248.9382363176919</v>
      </c>
      <c r="T25" s="163">
        <f>'[2]final energy LDF'!T25+'[3]final energy LDF'!T25+'[4]final energy LDF'!T25+'[5]final energy LDF'!T25+'[6]final energy LDF'!T25+'[7]final energy LDF'!T25+'[8]final energy LDF'!T25+'[9]final energy LDF'!T25+'[10]final energy LDF'!T25+'[11]final energy LDF'!T25</f>
        <v>3991.6628830786308</v>
      </c>
      <c r="U25" s="163">
        <f>'[2]final energy LDF'!U25+'[3]final energy LDF'!U25+'[4]final energy LDF'!U25+'[5]final energy LDF'!U25+'[6]final energy LDF'!U25+'[7]final energy LDF'!U25+'[8]final energy LDF'!U25+'[9]final energy LDF'!U25+'[10]final energy LDF'!U25+'[11]final energy LDF'!U25</f>
        <v>1052.5695478849607</v>
      </c>
      <c r="V25" s="163">
        <f>'[2]final energy LDF'!V25+'[3]final energy LDF'!V25+'[4]final energy LDF'!V25+'[5]final energy LDF'!V25+'[6]final energy LDF'!V25+'[7]final energy LDF'!V25+'[8]final energy LDF'!V25+'[9]final energy LDF'!V25+'[10]final energy LDF'!V25+'[11]final energy LDF'!V25</f>
        <v>0</v>
      </c>
    </row>
    <row r="26" spans="1:22" x14ac:dyDescent="0.15">
      <c r="A26" s="50" t="s">
        <v>245</v>
      </c>
      <c r="B26" s="50" t="s">
        <v>287</v>
      </c>
      <c r="C26" s="50" t="s">
        <v>263</v>
      </c>
      <c r="E26" s="50" t="s">
        <v>255</v>
      </c>
      <c r="F26" s="50" t="s">
        <v>249</v>
      </c>
      <c r="G26" s="50" t="s">
        <v>250</v>
      </c>
      <c r="H26" s="50" t="s">
        <v>251</v>
      </c>
      <c r="I26" s="50" t="s">
        <v>294</v>
      </c>
      <c r="J26" s="163">
        <f>'[2]final energy LDF'!J26+'[3]final energy LDF'!J26+'[4]final energy LDF'!J26+'[5]final energy LDF'!J26+'[6]final energy LDF'!J26+'[7]final energy LDF'!J26+'[8]final energy LDF'!J26+'[9]final energy LDF'!J26+'[10]final energy LDF'!J26+'[11]final energy LDF'!J26</f>
        <v>0</v>
      </c>
      <c r="K26" s="163">
        <f>'[2]final energy LDF'!K26+'[3]final energy LDF'!K26+'[4]final energy LDF'!K26+'[5]final energy LDF'!K26+'[6]final energy LDF'!K26+'[7]final energy LDF'!K26+'[8]final energy LDF'!K26+'[9]final energy LDF'!K26+'[10]final energy LDF'!K26+'[11]final energy LDF'!K26</f>
        <v>0</v>
      </c>
      <c r="L26" s="163">
        <f>'[2]final energy LDF'!L26+'[3]final energy LDF'!L26+'[4]final energy LDF'!L26+'[5]final energy LDF'!L26+'[6]final energy LDF'!L26+'[7]final energy LDF'!L26+'[8]final energy LDF'!L26+'[9]final energy LDF'!L26+'[10]final energy LDF'!L26+'[11]final energy LDF'!L26</f>
        <v>0</v>
      </c>
      <c r="M26" s="163">
        <f>'[2]final energy LDF'!M26+'[3]final energy LDF'!M26+'[4]final energy LDF'!M26+'[5]final energy LDF'!M26+'[6]final energy LDF'!M26+'[7]final energy LDF'!M26+'[8]final energy LDF'!M26+'[9]final energy LDF'!M26+'[10]final energy LDF'!M26+'[11]final energy LDF'!M26</f>
        <v>0</v>
      </c>
      <c r="N26" s="163">
        <f>'[2]final energy LDF'!N26+'[3]final energy LDF'!N26+'[4]final energy LDF'!N26+'[5]final energy LDF'!N26+'[6]final energy LDF'!N26+'[7]final energy LDF'!N26+'[8]final energy LDF'!N26+'[9]final energy LDF'!N26+'[10]final energy LDF'!N26+'[11]final energy LDF'!N26</f>
        <v>0</v>
      </c>
      <c r="O26" s="163">
        <f>'[2]final energy LDF'!O26+'[3]final energy LDF'!O26+'[4]final energy LDF'!O26+'[5]final energy LDF'!O26+'[6]final energy LDF'!O26+'[7]final energy LDF'!O26+'[8]final energy LDF'!O26+'[9]final energy LDF'!O26+'[10]final energy LDF'!O26+'[11]final energy LDF'!O26</f>
        <v>0</v>
      </c>
      <c r="P26" s="163">
        <f>'[2]final energy LDF'!P26+'[3]final energy LDF'!P26+'[4]final energy LDF'!P26+'[5]final energy LDF'!P26+'[6]final energy LDF'!P26+'[7]final energy LDF'!P26+'[8]final energy LDF'!P26+'[9]final energy LDF'!P26+'[10]final energy LDF'!P26+'[11]final energy LDF'!P26</f>
        <v>0</v>
      </c>
      <c r="Q26" s="163">
        <f>'[2]final energy LDF'!Q26+'[3]final energy LDF'!Q26+'[4]final energy LDF'!Q26+'[5]final energy LDF'!Q26+'[6]final energy LDF'!Q26+'[7]final energy LDF'!Q26+'[8]final energy LDF'!Q26+'[9]final energy LDF'!Q26+'[10]final energy LDF'!Q26+'[11]final energy LDF'!Q26</f>
        <v>0</v>
      </c>
      <c r="R26" s="163">
        <f>'[2]final energy LDF'!R26+'[3]final energy LDF'!R26+'[4]final energy LDF'!R26+'[5]final energy LDF'!R26+'[6]final energy LDF'!R26+'[7]final energy LDF'!R26+'[8]final energy LDF'!R26+'[9]final energy LDF'!R26+'[10]final energy LDF'!R26+'[11]final energy LDF'!R26</f>
        <v>0</v>
      </c>
      <c r="S26" s="163">
        <f>'[2]final energy LDF'!S26+'[3]final energy LDF'!S26+'[4]final energy LDF'!S26+'[5]final energy LDF'!S26+'[6]final energy LDF'!S26+'[7]final energy LDF'!S26+'[8]final energy LDF'!S26+'[9]final energy LDF'!S26+'[10]final energy LDF'!S26+'[11]final energy LDF'!S26</f>
        <v>0</v>
      </c>
      <c r="T26" s="163">
        <f>'[2]final energy LDF'!T26+'[3]final energy LDF'!T26+'[4]final energy LDF'!T26+'[5]final energy LDF'!T26+'[6]final energy LDF'!T26+'[7]final energy LDF'!T26+'[8]final energy LDF'!T26+'[9]final energy LDF'!T26+'[10]final energy LDF'!T26+'[11]final energy LDF'!T26</f>
        <v>0</v>
      </c>
      <c r="U26" s="163">
        <f>'[2]final energy LDF'!U26+'[3]final energy LDF'!U26+'[4]final energy LDF'!U26+'[5]final energy LDF'!U26+'[6]final energy LDF'!U26+'[7]final energy LDF'!U26+'[8]final energy LDF'!U26+'[9]final energy LDF'!U26+'[10]final energy LDF'!U26+'[11]final energy LDF'!U26</f>
        <v>0</v>
      </c>
      <c r="V26" s="163">
        <f>'[2]final energy LDF'!V26+'[3]final energy LDF'!V26+'[4]final energy LDF'!V26+'[5]final energy LDF'!V26+'[6]final energy LDF'!V26+'[7]final energy LDF'!V26+'[8]final energy LDF'!V26+'[9]final energy LDF'!V26+'[10]final energy LDF'!V26+'[11]final energy LDF'!V26</f>
        <v>0</v>
      </c>
    </row>
    <row r="27" spans="1:22" x14ac:dyDescent="0.15">
      <c r="A27" s="50" t="s">
        <v>245</v>
      </c>
      <c r="B27" s="50" t="s">
        <v>287</v>
      </c>
      <c r="C27" s="50" t="s">
        <v>265</v>
      </c>
      <c r="E27" s="50" t="s">
        <v>255</v>
      </c>
      <c r="F27" s="50" t="s">
        <v>249</v>
      </c>
      <c r="G27" s="50" t="s">
        <v>250</v>
      </c>
      <c r="H27" s="50" t="s">
        <v>251</v>
      </c>
      <c r="I27" s="50" t="s">
        <v>295</v>
      </c>
      <c r="J27" s="163">
        <f>'[2]final energy LDF'!J27+'[3]final energy LDF'!J27+'[4]final energy LDF'!J27+'[5]final energy LDF'!J27+'[6]final energy LDF'!J27+'[7]final energy LDF'!J27+'[8]final energy LDF'!J27+'[9]final energy LDF'!J27+'[10]final energy LDF'!J27+'[11]final energy LDF'!J27</f>
        <v>201.10399775825474</v>
      </c>
      <c r="K27" s="163">
        <f>'[2]final energy LDF'!K27+'[3]final energy LDF'!K27+'[4]final energy LDF'!K27+'[5]final energy LDF'!K27+'[6]final energy LDF'!K27+'[7]final energy LDF'!K27+'[8]final energy LDF'!K27+'[9]final energy LDF'!K27+'[10]final energy LDF'!K27+'[11]final energy LDF'!K27</f>
        <v>230.64863958330636</v>
      </c>
      <c r="L27" s="163">
        <f>'[2]final energy LDF'!L27+'[3]final energy LDF'!L27+'[4]final energy LDF'!L27+'[5]final energy LDF'!L27+'[6]final energy LDF'!L27+'[7]final energy LDF'!L27+'[8]final energy LDF'!L27+'[9]final energy LDF'!L27+'[10]final energy LDF'!L27+'[11]final energy LDF'!L27</f>
        <v>238.5860907171494</v>
      </c>
      <c r="M27" s="163">
        <f>'[2]final energy LDF'!M27+'[3]final energy LDF'!M27+'[4]final energy LDF'!M27+'[5]final energy LDF'!M27+'[6]final energy LDF'!M27+'[7]final energy LDF'!M27+'[8]final energy LDF'!M27+'[9]final energy LDF'!M27+'[10]final energy LDF'!M27+'[11]final energy LDF'!M27</f>
        <v>260.34595714431998</v>
      </c>
      <c r="N27" s="163">
        <f>'[2]final energy LDF'!N27+'[3]final energy LDF'!N27+'[4]final energy LDF'!N27+'[5]final energy LDF'!N27+'[6]final energy LDF'!N27+'[7]final energy LDF'!N27+'[8]final energy LDF'!N27+'[9]final energy LDF'!N27+'[10]final energy LDF'!N27+'[11]final energy LDF'!N27</f>
        <v>286.65610920531043</v>
      </c>
      <c r="O27" s="163">
        <f>'[2]final energy LDF'!O27+'[3]final energy LDF'!O27+'[4]final energy LDF'!O27+'[5]final energy LDF'!O27+'[6]final energy LDF'!O27+'[7]final energy LDF'!O27+'[8]final energy LDF'!O27+'[9]final energy LDF'!O27+'[10]final energy LDF'!O27+'[11]final energy LDF'!O27</f>
        <v>347.75460222025265</v>
      </c>
      <c r="P27" s="163">
        <f>'[2]final energy LDF'!P27+'[3]final energy LDF'!P27+'[4]final energy LDF'!P27+'[5]final energy LDF'!P27+'[6]final energy LDF'!P27+'[7]final energy LDF'!P27+'[8]final energy LDF'!P27+'[9]final energy LDF'!P27+'[10]final energy LDF'!P27+'[11]final energy LDF'!P27</f>
        <v>529.25363509718909</v>
      </c>
      <c r="Q27" s="163">
        <f>'[2]final energy LDF'!Q27+'[3]final energy LDF'!Q27+'[4]final energy LDF'!Q27+'[5]final energy LDF'!Q27+'[6]final energy LDF'!Q27+'[7]final energy LDF'!Q27+'[8]final energy LDF'!Q27+'[9]final energy LDF'!Q27+'[10]final energy LDF'!Q27+'[11]final energy LDF'!Q27</f>
        <v>1686.1485088932102</v>
      </c>
      <c r="R27" s="163">
        <f>'[2]final energy LDF'!R27+'[3]final energy LDF'!R27+'[4]final energy LDF'!R27+'[5]final energy LDF'!R27+'[6]final energy LDF'!R27+'[7]final energy LDF'!R27+'[8]final energy LDF'!R27+'[9]final energy LDF'!R27+'[10]final energy LDF'!R27+'[11]final energy LDF'!R27</f>
        <v>2997.2848538164408</v>
      </c>
      <c r="S27" s="163">
        <f>'[2]final energy LDF'!S27+'[3]final energy LDF'!S27+'[4]final energy LDF'!S27+'[5]final energy LDF'!S27+'[6]final energy LDF'!S27+'[7]final energy LDF'!S27+'[8]final energy LDF'!S27+'[9]final energy LDF'!S27+'[10]final energy LDF'!S27+'[11]final energy LDF'!S27</f>
        <v>4322.0958572772761</v>
      </c>
      <c r="T27" s="163">
        <f>'[2]final energy LDF'!T27+'[3]final energy LDF'!T27+'[4]final energy LDF'!T27+'[5]final energy LDF'!T27+'[6]final energy LDF'!T27+'[7]final energy LDF'!T27+'[8]final energy LDF'!T27+'[9]final energy LDF'!T27+'[10]final energy LDF'!T27+'[11]final energy LDF'!T27</f>
        <v>5623.2911866396717</v>
      </c>
      <c r="U27" s="163">
        <f>'[2]final energy LDF'!U27+'[3]final energy LDF'!U27+'[4]final energy LDF'!U27+'[5]final energy LDF'!U27+'[6]final energy LDF'!U27+'[7]final energy LDF'!U27+'[8]final energy LDF'!U27+'[9]final energy LDF'!U27+'[10]final energy LDF'!U27+'[11]final energy LDF'!U27</f>
        <v>6900.0637824313098</v>
      </c>
      <c r="V27" s="163">
        <f>'[2]final energy LDF'!V27+'[3]final energy LDF'!V27+'[4]final energy LDF'!V27+'[5]final energy LDF'!V27+'[6]final energy LDF'!V27+'[7]final energy LDF'!V27+'[8]final energy LDF'!V27+'[9]final energy LDF'!V27+'[10]final energy LDF'!V27+'[11]final energy LDF'!V27</f>
        <v>8176.95092812237</v>
      </c>
    </row>
    <row r="28" spans="1:22" x14ac:dyDescent="0.15">
      <c r="A28" s="50" t="s">
        <v>245</v>
      </c>
      <c r="B28" s="50" t="s">
        <v>287</v>
      </c>
      <c r="C28" s="50" t="s">
        <v>267</v>
      </c>
      <c r="E28" s="50" t="s">
        <v>255</v>
      </c>
      <c r="F28" s="50" t="s">
        <v>249</v>
      </c>
      <c r="G28" s="50" t="s">
        <v>250</v>
      </c>
      <c r="H28" s="50" t="s">
        <v>251</v>
      </c>
      <c r="I28" s="50" t="s">
        <v>296</v>
      </c>
      <c r="J28" s="163">
        <f>'[2]final energy LDF'!J28+'[3]final energy LDF'!J28+'[4]final energy LDF'!J28+'[5]final energy LDF'!J28+'[6]final energy LDF'!J28+'[7]final energy LDF'!J28+'[8]final energy LDF'!J28+'[9]final energy LDF'!J28+'[10]final energy LDF'!J28+'[11]final energy LDF'!J28</f>
        <v>5397.117916143332</v>
      </c>
      <c r="K28" s="163">
        <f>'[2]final energy LDF'!K28+'[3]final energy LDF'!K28+'[4]final energy LDF'!K28+'[5]final energy LDF'!K28+'[6]final energy LDF'!K28+'[7]final energy LDF'!K28+'[8]final energy LDF'!K28+'[9]final energy LDF'!K28+'[10]final energy LDF'!K28+'[11]final energy LDF'!K28</f>
        <v>5475.6658195787813</v>
      </c>
      <c r="L28" s="163">
        <f>'[2]final energy LDF'!L28+'[3]final energy LDF'!L28+'[4]final energy LDF'!L28+'[5]final energy LDF'!L28+'[6]final energy LDF'!L28+'[7]final energy LDF'!L28+'[8]final energy LDF'!L28+'[9]final energy LDF'!L28+'[10]final energy LDF'!L28+'[11]final energy LDF'!L28</f>
        <v>6214.2764470964803</v>
      </c>
      <c r="M28" s="163">
        <f>'[2]final energy LDF'!M28+'[3]final energy LDF'!M28+'[4]final energy LDF'!M28+'[5]final energy LDF'!M28+'[6]final energy LDF'!M28+'[7]final energy LDF'!M28+'[8]final energy LDF'!M28+'[9]final energy LDF'!M28+'[10]final energy LDF'!M28+'[11]final energy LDF'!M28</f>
        <v>5959.7037281047651</v>
      </c>
      <c r="N28" s="163">
        <f>'[2]final energy LDF'!N28+'[3]final energy LDF'!N28+'[4]final energy LDF'!N28+'[5]final energy LDF'!N28+'[6]final energy LDF'!N28+'[7]final energy LDF'!N28+'[8]final energy LDF'!N28+'[9]final energy LDF'!N28+'[10]final energy LDF'!N28+'[11]final energy LDF'!N28</f>
        <v>6230.7725484313587</v>
      </c>
      <c r="O28" s="163">
        <f>'[2]final energy LDF'!O28+'[3]final energy LDF'!O28+'[4]final energy LDF'!O28+'[5]final energy LDF'!O28+'[6]final energy LDF'!O28+'[7]final energy LDF'!O28+'[8]final energy LDF'!O28+'[9]final energy LDF'!O28+'[10]final energy LDF'!O28+'[11]final energy LDF'!O28</f>
        <v>6176.9533230687503</v>
      </c>
      <c r="P28" s="163">
        <f>'[2]final energy LDF'!P28+'[3]final energy LDF'!P28+'[4]final energy LDF'!P28+'[5]final energy LDF'!P28+'[6]final energy LDF'!P28+'[7]final energy LDF'!P28+'[8]final energy LDF'!P28+'[9]final energy LDF'!P28+'[10]final energy LDF'!P28+'[11]final energy LDF'!P28</f>
        <v>4370.0841351996423</v>
      </c>
      <c r="Q28" s="163">
        <f>'[2]final energy LDF'!Q28+'[3]final energy LDF'!Q28+'[4]final energy LDF'!Q28+'[5]final energy LDF'!Q28+'[6]final energy LDF'!Q28+'[7]final energy LDF'!Q28+'[8]final energy LDF'!Q28+'[9]final energy LDF'!Q28+'[10]final energy LDF'!Q28+'[11]final energy LDF'!Q28</f>
        <v>1698.1457436765734</v>
      </c>
      <c r="R28" s="163">
        <f>'[2]final energy LDF'!R28+'[3]final energy LDF'!R28+'[4]final energy LDF'!R28+'[5]final energy LDF'!R28+'[6]final energy LDF'!R28+'[7]final energy LDF'!R28+'[8]final energy LDF'!R28+'[9]final energy LDF'!R28+'[10]final energy LDF'!R28+'[11]final energy LDF'!R28</f>
        <v>-3.2803552700871486E-2</v>
      </c>
      <c r="S28" s="163">
        <f>'[2]final energy LDF'!S28+'[3]final energy LDF'!S28+'[4]final energy LDF'!S28+'[5]final energy LDF'!S28+'[6]final energy LDF'!S28+'[7]final energy LDF'!S28+'[8]final energy LDF'!S28+'[9]final energy LDF'!S28+'[10]final energy LDF'!S28+'[11]final energy LDF'!S28</f>
        <v>-5.0710003818557983E-4</v>
      </c>
      <c r="T28" s="163">
        <f>'[2]final energy LDF'!T28+'[3]final energy LDF'!T28+'[4]final energy LDF'!T28+'[5]final energy LDF'!T28+'[6]final energy LDF'!T28+'[7]final energy LDF'!T28+'[8]final energy LDF'!T28+'[9]final energy LDF'!T28+'[10]final energy LDF'!T28+'[11]final energy LDF'!T28</f>
        <v>4.239660950108512E-5</v>
      </c>
      <c r="U28" s="163">
        <f>'[2]final energy LDF'!U28+'[3]final energy LDF'!U28+'[4]final energy LDF'!U28+'[5]final energy LDF'!U28+'[6]final energy LDF'!U28+'[7]final energy LDF'!U28+'[8]final energy LDF'!U28+'[9]final energy LDF'!U28+'[10]final energy LDF'!U28+'[11]final energy LDF'!U28</f>
        <v>4.2085872813705345E-5</v>
      </c>
      <c r="V28" s="163">
        <f>'[2]final energy LDF'!V28+'[3]final energy LDF'!V28+'[4]final energy LDF'!V28+'[5]final energy LDF'!V28+'[6]final energy LDF'!V28+'[7]final energy LDF'!V28+'[8]final energy LDF'!V28+'[9]final energy LDF'!V28+'[10]final energy LDF'!V28+'[11]final energy LDF'!V28</f>
        <v>4.4813289427411961E-5</v>
      </c>
    </row>
    <row r="29" spans="1:22" x14ac:dyDescent="0.15">
      <c r="A29" s="50" t="s">
        <v>245</v>
      </c>
      <c r="B29" s="50" t="s">
        <v>287</v>
      </c>
      <c r="C29" s="50" t="s">
        <v>269</v>
      </c>
      <c r="E29" s="50" t="s">
        <v>255</v>
      </c>
      <c r="F29" s="50" t="s">
        <v>249</v>
      </c>
      <c r="G29" s="50" t="s">
        <v>250</v>
      </c>
      <c r="H29" s="50" t="s">
        <v>251</v>
      </c>
      <c r="I29" s="50" t="s">
        <v>297</v>
      </c>
      <c r="J29" s="163">
        <f>'[2]final energy LDF'!J29+'[3]final energy LDF'!J29+'[4]final energy LDF'!J29+'[5]final energy LDF'!J29+'[6]final energy LDF'!J29+'[7]final energy LDF'!J29+'[8]final energy LDF'!J29+'[9]final energy LDF'!J29+'[10]final energy LDF'!J29+'[11]final energy LDF'!J29</f>
        <v>341.65529425687538</v>
      </c>
      <c r="K29" s="163">
        <f>'[2]final energy LDF'!K29+'[3]final energy LDF'!K29+'[4]final energy LDF'!K29+'[5]final energy LDF'!K29+'[6]final energy LDF'!K29+'[7]final energy LDF'!K29+'[8]final energy LDF'!K29+'[9]final energy LDF'!K29+'[10]final energy LDF'!K29+'[11]final energy LDF'!K29</f>
        <v>325.47547305349048</v>
      </c>
      <c r="L29" s="163">
        <f>'[2]final energy LDF'!L29+'[3]final energy LDF'!L29+'[4]final energy LDF'!L29+'[5]final energy LDF'!L29+'[6]final energy LDF'!L29+'[7]final energy LDF'!L29+'[8]final energy LDF'!L29+'[9]final energy LDF'!L29+'[10]final energy LDF'!L29+'[11]final energy LDF'!L29</f>
        <v>369.08874355450092</v>
      </c>
      <c r="M29" s="163">
        <f>'[2]final energy LDF'!M29+'[3]final energy LDF'!M29+'[4]final energy LDF'!M29+'[5]final energy LDF'!M29+'[6]final energy LDF'!M29+'[7]final energy LDF'!M29+'[8]final energy LDF'!M29+'[9]final energy LDF'!M29+'[10]final energy LDF'!M29+'[11]final energy LDF'!M29</f>
        <v>367.07765179209912</v>
      </c>
      <c r="N29" s="163">
        <f>'[2]final energy LDF'!N29+'[3]final energy LDF'!N29+'[4]final energy LDF'!N29+'[5]final energy LDF'!N29+'[6]final energy LDF'!N29+'[7]final energy LDF'!N29+'[8]final energy LDF'!N29+'[9]final energy LDF'!N29+'[10]final energy LDF'!N29+'[11]final energy LDF'!N29</f>
        <v>369.4510985709025</v>
      </c>
      <c r="O29" s="163">
        <f>'[2]final energy LDF'!O29+'[3]final energy LDF'!O29+'[4]final energy LDF'!O29+'[5]final energy LDF'!O29+'[6]final energy LDF'!O29+'[7]final energy LDF'!O29+'[8]final energy LDF'!O29+'[9]final energy LDF'!O29+'[10]final energy LDF'!O29+'[11]final energy LDF'!O29</f>
        <v>228.67401683049548</v>
      </c>
      <c r="P29" s="163">
        <f>'[2]final energy LDF'!P29+'[3]final energy LDF'!P29+'[4]final energy LDF'!P29+'[5]final energy LDF'!P29+'[6]final energy LDF'!P29+'[7]final energy LDF'!P29+'[8]final energy LDF'!P29+'[9]final energy LDF'!P29+'[10]final energy LDF'!P29+'[11]final energy LDF'!P29</f>
        <v>206.00232290625709</v>
      </c>
      <c r="Q29" s="163">
        <f>'[2]final energy LDF'!Q29+'[3]final energy LDF'!Q29+'[4]final energy LDF'!Q29+'[5]final energy LDF'!Q29+'[6]final energy LDF'!Q29+'[7]final energy LDF'!Q29+'[8]final energy LDF'!Q29+'[9]final energy LDF'!Q29+'[10]final energy LDF'!Q29+'[11]final energy LDF'!Q29</f>
        <v>52.363306499127603</v>
      </c>
      <c r="R29" s="163">
        <f>'[2]final energy LDF'!R29+'[3]final energy LDF'!R29+'[4]final energy LDF'!R29+'[5]final energy LDF'!R29+'[6]final energy LDF'!R29+'[7]final energy LDF'!R29+'[8]final energy LDF'!R29+'[9]final energy LDF'!R29+'[10]final energy LDF'!R29+'[11]final energy LDF'!R29</f>
        <v>0</v>
      </c>
      <c r="S29" s="163">
        <f>'[2]final energy LDF'!S29+'[3]final energy LDF'!S29+'[4]final energy LDF'!S29+'[5]final energy LDF'!S29+'[6]final energy LDF'!S29+'[7]final energy LDF'!S29+'[8]final energy LDF'!S29+'[9]final energy LDF'!S29+'[10]final energy LDF'!S29+'[11]final energy LDF'!S29</f>
        <v>0</v>
      </c>
      <c r="T29" s="163">
        <f>'[2]final energy LDF'!T29+'[3]final energy LDF'!T29+'[4]final energy LDF'!T29+'[5]final energy LDF'!T29+'[6]final energy LDF'!T29+'[7]final energy LDF'!T29+'[8]final energy LDF'!T29+'[9]final energy LDF'!T29+'[10]final energy LDF'!T29+'[11]final energy LDF'!T29</f>
        <v>0</v>
      </c>
      <c r="U29" s="163">
        <f>'[2]final energy LDF'!U29+'[3]final energy LDF'!U29+'[4]final energy LDF'!U29+'[5]final energy LDF'!U29+'[6]final energy LDF'!U29+'[7]final energy LDF'!U29+'[8]final energy LDF'!U29+'[9]final energy LDF'!U29+'[10]final energy LDF'!U29+'[11]final energy LDF'!U29</f>
        <v>0</v>
      </c>
      <c r="V29" s="163">
        <f>'[2]final energy LDF'!V29+'[3]final energy LDF'!V29+'[4]final energy LDF'!V29+'[5]final energy LDF'!V29+'[6]final energy LDF'!V29+'[7]final energy LDF'!V29+'[8]final energy LDF'!V29+'[9]final energy LDF'!V29+'[10]final energy LDF'!V29+'[11]final energy LDF'!V29</f>
        <v>0</v>
      </c>
    </row>
    <row r="30" spans="1:22" s="168" customFormat="1" x14ac:dyDescent="0.15">
      <c r="A30" s="168" t="s">
        <v>245</v>
      </c>
      <c r="B30" s="168" t="s">
        <v>287</v>
      </c>
      <c r="C30" s="168" t="s">
        <v>285</v>
      </c>
      <c r="E30" s="168" t="s">
        <v>248</v>
      </c>
      <c r="F30" s="168" t="s">
        <v>249</v>
      </c>
      <c r="G30" s="168" t="s">
        <v>250</v>
      </c>
      <c r="H30" s="168" t="s">
        <v>251</v>
      </c>
      <c r="I30" s="168" t="s">
        <v>298</v>
      </c>
      <c r="J30" s="169">
        <f>'[2]final energy LDF'!J30+'[3]final energy LDF'!J30+'[4]final energy LDF'!J30+'[5]final energy LDF'!J30+'[6]final energy LDF'!J30+'[7]final energy LDF'!J30+'[8]final energy LDF'!J30+'[9]final energy LDF'!J30+'[10]final energy LDF'!J30+'[11]final energy LDF'!J30</f>
        <v>1172.7522370768361</v>
      </c>
      <c r="K30" s="169">
        <f>'[2]final energy LDF'!K30+'[3]final energy LDF'!K30+'[4]final energy LDF'!K30+'[5]final energy LDF'!K30+'[6]final energy LDF'!K30+'[7]final energy LDF'!K30+'[8]final energy LDF'!K30+'[9]final energy LDF'!K30+'[10]final energy LDF'!K30+'[11]final energy LDF'!K30</f>
        <v>1190.5709066393135</v>
      </c>
      <c r="L30" s="169">
        <f>'[2]final energy LDF'!L30+'[3]final energy LDF'!L30+'[4]final energy LDF'!L30+'[5]final energy LDF'!L30+'[6]final energy LDF'!L30+'[7]final energy LDF'!L30+'[8]final energy LDF'!L30+'[9]final energy LDF'!L30+'[10]final energy LDF'!L30+'[11]final energy LDF'!L30</f>
        <v>1212.4111190791336</v>
      </c>
      <c r="M30" s="169">
        <f>'[2]final energy LDF'!M30+'[3]final energy LDF'!M30+'[4]final energy LDF'!M30+'[5]final energy LDF'!M30+'[6]final energy LDF'!M30+'[7]final energy LDF'!M30+'[8]final energy LDF'!M30+'[9]final energy LDF'!M30+'[10]final energy LDF'!M30+'[11]final energy LDF'!M30</f>
        <v>1231.3515446292765</v>
      </c>
      <c r="N30" s="169">
        <f>'[2]final energy LDF'!N30+'[3]final energy LDF'!N30+'[4]final energy LDF'!N30+'[5]final energy LDF'!N30+'[6]final energy LDF'!N30+'[7]final energy LDF'!N30+'[8]final energy LDF'!N30+'[9]final energy LDF'!N30+'[10]final energy LDF'!N30+'[11]final energy LDF'!N30</f>
        <v>1268.6382049641647</v>
      </c>
      <c r="O30" s="169">
        <f>'[2]final energy LDF'!O30+'[3]final energy LDF'!O30+'[4]final energy LDF'!O30+'[5]final energy LDF'!O30+'[6]final energy LDF'!O30+'[7]final energy LDF'!O30+'[8]final energy LDF'!O30+'[9]final energy LDF'!O30+'[10]final energy LDF'!O30+'[11]final energy LDF'!O30</f>
        <v>1317.4573725721978</v>
      </c>
      <c r="P30" s="169">
        <f>'[2]final energy LDF'!P30+'[3]final energy LDF'!P30+'[4]final energy LDF'!P30+'[5]final energy LDF'!P30+'[6]final energy LDF'!P30+'[7]final energy LDF'!P30+'[8]final energy LDF'!P30+'[9]final energy LDF'!P30+'[10]final energy LDF'!P30+'[11]final energy LDF'!P30</f>
        <v>1487.168811404664</v>
      </c>
      <c r="Q30" s="169">
        <f>'[2]final energy LDF'!Q30+'[3]final energy LDF'!Q30+'[4]final energy LDF'!Q30+'[5]final energy LDF'!Q30+'[6]final energy LDF'!Q30+'[7]final energy LDF'!Q30+'[8]final energy LDF'!Q30+'[9]final energy LDF'!Q30+'[10]final energy LDF'!Q30+'[11]final energy LDF'!Q30</f>
        <v>2480.2757593804045</v>
      </c>
      <c r="R30" s="169">
        <f>'[2]final energy LDF'!R30+'[3]final energy LDF'!R30+'[4]final energy LDF'!R30+'[5]final energy LDF'!R30+'[6]final energy LDF'!R30+'[7]final energy LDF'!R30+'[8]final energy LDF'!R30+'[9]final energy LDF'!R30+'[10]final energy LDF'!R30+'[11]final energy LDF'!R30</f>
        <v>3409.2508685132152</v>
      </c>
      <c r="S30" s="169">
        <f>'[2]final energy LDF'!S30+'[3]final energy LDF'!S30+'[4]final energy LDF'!S30+'[5]final energy LDF'!S30+'[6]final energy LDF'!S30+'[7]final energy LDF'!S30+'[8]final energy LDF'!S30+'[9]final energy LDF'!S30+'[10]final energy LDF'!S30+'[11]final energy LDF'!S30</f>
        <v>4230.9689535769166</v>
      </c>
      <c r="T30" s="169">
        <f>'[2]final energy LDF'!T30+'[3]final energy LDF'!T30+'[4]final energy LDF'!T30+'[5]final energy LDF'!T30+'[6]final energy LDF'!T30+'[7]final energy LDF'!T30+'[8]final energy LDF'!T30+'[9]final energy LDF'!T30+'[10]final energy LDF'!T30+'[11]final energy LDF'!T30</f>
        <v>4942.9419688361349</v>
      </c>
      <c r="U30" s="169">
        <f>'[2]final energy LDF'!U30+'[3]final energy LDF'!U30+'[4]final energy LDF'!U30+'[5]final energy LDF'!U30+'[6]final energy LDF'!U30+'[7]final energy LDF'!U30+'[8]final energy LDF'!U30+'[9]final energy LDF'!U30+'[10]final energy LDF'!U30+'[11]final energy LDF'!U30</f>
        <v>5639.4745912875724</v>
      </c>
      <c r="V30" s="169">
        <f>'[2]final energy LDF'!V30+'[3]final energy LDF'!V30+'[4]final energy LDF'!V30+'[5]final energy LDF'!V30+'[6]final energy LDF'!V30+'[7]final energy LDF'!V30+'[8]final energy LDF'!V30+'[9]final energy LDF'!V30+'[10]final energy LDF'!V30+'[11]final energy LDF'!V30</f>
        <v>6421.400259785697</v>
      </c>
    </row>
    <row r="31" spans="1:22" x14ac:dyDescent="0.15">
      <c r="A31" s="50" t="s">
        <v>245</v>
      </c>
      <c r="B31" s="50" t="s">
        <v>287</v>
      </c>
      <c r="C31" s="50" t="s">
        <v>272</v>
      </c>
      <c r="E31" s="50" t="s">
        <v>255</v>
      </c>
      <c r="F31" s="50" t="s">
        <v>249</v>
      </c>
      <c r="G31" s="50" t="s">
        <v>250</v>
      </c>
      <c r="H31" s="50" t="s">
        <v>251</v>
      </c>
      <c r="I31" s="50" t="s">
        <v>299</v>
      </c>
      <c r="J31" s="163">
        <f>'[2]final energy LDF'!J31+'[3]final energy LDF'!J31+'[4]final energy LDF'!J31+'[5]final energy LDF'!J31+'[6]final energy LDF'!J31+'[7]final energy LDF'!J31+'[8]final energy LDF'!J31+'[9]final energy LDF'!J31+'[10]final energy LDF'!J31+'[11]final energy LDF'!J31</f>
        <v>291.08441684092793</v>
      </c>
      <c r="K31" s="163">
        <f>'[2]final energy LDF'!K31+'[3]final energy LDF'!K31+'[4]final energy LDF'!K31+'[5]final energy LDF'!K31+'[6]final energy LDF'!K31+'[7]final energy LDF'!K31+'[8]final energy LDF'!K31+'[9]final energy LDF'!K31+'[10]final energy LDF'!K31+'[11]final energy LDF'!K31</f>
        <v>376.44651874495537</v>
      </c>
      <c r="L31" s="163">
        <f>'[2]final energy LDF'!L31+'[3]final energy LDF'!L31+'[4]final energy LDF'!L31+'[5]final energy LDF'!L31+'[6]final energy LDF'!L31+'[7]final energy LDF'!L31+'[8]final energy LDF'!L31+'[9]final energy LDF'!L31+'[10]final energy LDF'!L31+'[11]final energy LDF'!L31</f>
        <v>538.88417540425996</v>
      </c>
      <c r="M31" s="163">
        <f>'[2]final energy LDF'!M31+'[3]final energy LDF'!M31+'[4]final energy LDF'!M31+'[5]final energy LDF'!M31+'[6]final energy LDF'!M31+'[7]final energy LDF'!M31+'[8]final energy LDF'!M31+'[9]final energy LDF'!M31+'[10]final energy LDF'!M31+'[11]final energy LDF'!M31</f>
        <v>633.98651408129126</v>
      </c>
      <c r="N31" s="163">
        <f>'[2]final energy LDF'!N31+'[3]final energy LDF'!N31+'[4]final energy LDF'!N31+'[5]final energy LDF'!N31+'[6]final energy LDF'!N31+'[7]final energy LDF'!N31+'[8]final energy LDF'!N31+'[9]final energy LDF'!N31+'[10]final energy LDF'!N31+'[11]final energy LDF'!N31</f>
        <v>827.30586159495817</v>
      </c>
      <c r="O31" s="163">
        <f>'[2]final energy LDF'!O31+'[3]final energy LDF'!O31+'[4]final energy LDF'!O31+'[5]final energy LDF'!O31+'[6]final energy LDF'!O31+'[7]final energy LDF'!O31+'[8]final energy LDF'!O31+'[9]final energy LDF'!O31+'[10]final energy LDF'!O31+'[11]final energy LDF'!O31</f>
        <v>1230.1727470435903</v>
      </c>
      <c r="P31" s="163">
        <f>'[2]final energy LDF'!P31+'[3]final energy LDF'!P31+'[4]final energy LDF'!P31+'[5]final energy LDF'!P31+'[6]final energy LDF'!P31+'[7]final energy LDF'!P31+'[8]final energy LDF'!P31+'[9]final energy LDF'!P31+'[10]final energy LDF'!P31+'[11]final energy LDF'!P31</f>
        <v>1797.6704274491753</v>
      </c>
      <c r="Q31" s="163">
        <f>'[2]final energy LDF'!Q31+'[3]final energy LDF'!Q31+'[4]final energy LDF'!Q31+'[5]final energy LDF'!Q31+'[6]final energy LDF'!Q31+'[7]final energy LDF'!Q31+'[8]final energy LDF'!Q31+'[9]final energy LDF'!Q31+'[10]final energy LDF'!Q31+'[11]final energy LDF'!Q31</f>
        <v>4306.0767167297836</v>
      </c>
      <c r="R31" s="163">
        <f>'[2]final energy LDF'!R31+'[3]final energy LDF'!R31+'[4]final energy LDF'!R31+'[5]final energy LDF'!R31+'[6]final energy LDF'!R31+'[7]final energy LDF'!R31+'[8]final energy LDF'!R31+'[9]final energy LDF'!R31+'[10]final energy LDF'!R31+'[11]final energy LDF'!R31</f>
        <v>6871.9778420983284</v>
      </c>
      <c r="S31" s="163">
        <f>'[2]final energy LDF'!S31+'[3]final energy LDF'!S31+'[4]final energy LDF'!S31+'[5]final energy LDF'!S31+'[6]final energy LDF'!S31+'[7]final energy LDF'!S31+'[8]final energy LDF'!S31+'[9]final energy LDF'!S31+'[10]final energy LDF'!S31+'[11]final energy LDF'!S31</f>
        <v>8873.3401660772233</v>
      </c>
      <c r="T31" s="163">
        <f>'[2]final energy LDF'!T31+'[3]final energy LDF'!T31+'[4]final energy LDF'!T31+'[5]final energy LDF'!T31+'[6]final energy LDF'!T31+'[7]final energy LDF'!T31+'[8]final energy LDF'!T31+'[9]final energy LDF'!T31+'[10]final energy LDF'!T31+'[11]final energy LDF'!T31</f>
        <v>10756.883532532504</v>
      </c>
      <c r="U31" s="163">
        <f>'[2]final energy LDF'!U31+'[3]final energy LDF'!U31+'[4]final energy LDF'!U31+'[5]final energy LDF'!U31+'[6]final energy LDF'!U31+'[7]final energy LDF'!U31+'[8]final energy LDF'!U31+'[9]final energy LDF'!U31+'[10]final energy LDF'!U31+'[11]final energy LDF'!U31</f>
        <v>12069.180079371983</v>
      </c>
      <c r="V31" s="163">
        <f>'[2]final energy LDF'!V31+'[3]final energy LDF'!V31+'[4]final energy LDF'!V31+'[5]final energy LDF'!V31+'[6]final energy LDF'!V31+'[7]final energy LDF'!V31+'[8]final energy LDF'!V31+'[9]final energy LDF'!V31+'[10]final energy LDF'!V31+'[11]final energy LDF'!V31</f>
        <v>12622.341952311101</v>
      </c>
    </row>
    <row r="32" spans="1:22" x14ac:dyDescent="0.15">
      <c r="A32" s="162" t="s">
        <v>245</v>
      </c>
      <c r="B32" s="162" t="s">
        <v>287</v>
      </c>
      <c r="C32" s="162" t="s">
        <v>274</v>
      </c>
      <c r="D32" s="162"/>
      <c r="E32" s="162" t="s">
        <v>255</v>
      </c>
      <c r="F32" s="162" t="s">
        <v>249</v>
      </c>
      <c r="G32" s="162" t="s">
        <v>250</v>
      </c>
      <c r="H32" s="162" t="s">
        <v>251</v>
      </c>
      <c r="I32" s="162" t="s">
        <v>300</v>
      </c>
      <c r="J32" s="163">
        <f>'[2]final energy LDF'!J32+'[3]final energy LDF'!J32+'[4]final energy LDF'!J32+'[5]final energy LDF'!J32+'[6]final energy LDF'!J32+'[7]final energy LDF'!J32+'[8]final energy LDF'!J32+'[9]final energy LDF'!J32+'[10]final energy LDF'!J32+'[11]final energy LDF'!J32</f>
        <v>0</v>
      </c>
      <c r="K32" s="163">
        <f>'[2]final energy LDF'!K32+'[3]final energy LDF'!K32+'[4]final energy LDF'!K32+'[5]final energy LDF'!K32+'[6]final energy LDF'!K32+'[7]final energy LDF'!K32+'[8]final energy LDF'!K32+'[9]final energy LDF'!K32+'[10]final energy LDF'!K32+'[11]final energy LDF'!K32</f>
        <v>0</v>
      </c>
      <c r="L32" s="163">
        <f>'[2]final energy LDF'!L32+'[3]final energy LDF'!L32+'[4]final energy LDF'!L32+'[5]final energy LDF'!L32+'[6]final energy LDF'!L32+'[7]final energy LDF'!L32+'[8]final energy LDF'!L32+'[9]final energy LDF'!L32+'[10]final energy LDF'!L32+'[11]final energy LDF'!L32</f>
        <v>0</v>
      </c>
      <c r="M32" s="163">
        <f>'[2]final energy LDF'!M32+'[3]final energy LDF'!M32+'[4]final energy LDF'!M32+'[5]final energy LDF'!M32+'[6]final energy LDF'!M32+'[7]final energy LDF'!M32+'[8]final energy LDF'!M32+'[9]final energy LDF'!M32+'[10]final energy LDF'!M32+'[11]final energy LDF'!M32</f>
        <v>0</v>
      </c>
      <c r="N32" s="163">
        <f>'[2]final energy LDF'!N32+'[3]final energy LDF'!N32+'[4]final energy LDF'!N32+'[5]final energy LDF'!N32+'[6]final energy LDF'!N32+'[7]final energy LDF'!N32+'[8]final energy LDF'!N32+'[9]final energy LDF'!N32+'[10]final energy LDF'!N32+'[11]final energy LDF'!N32</f>
        <v>0</v>
      </c>
      <c r="O32" s="163">
        <f>'[2]final energy LDF'!O32+'[3]final energy LDF'!O32+'[4]final energy LDF'!O32+'[5]final energy LDF'!O32+'[6]final energy LDF'!O32+'[7]final energy LDF'!O32+'[8]final energy LDF'!O32+'[9]final energy LDF'!O32+'[10]final energy LDF'!O32+'[11]final energy LDF'!O32</f>
        <v>0</v>
      </c>
      <c r="P32" s="163">
        <f>'[2]final energy LDF'!P32+'[3]final energy LDF'!P32+'[4]final energy LDF'!P32+'[5]final energy LDF'!P32+'[6]final energy LDF'!P32+'[7]final energy LDF'!P32+'[8]final energy LDF'!P32+'[9]final energy LDF'!P32+'[10]final energy LDF'!P32+'[11]final energy LDF'!P32</f>
        <v>0</v>
      </c>
      <c r="Q32" s="163">
        <f>'[2]final energy LDF'!Q32+'[3]final energy LDF'!Q32+'[4]final energy LDF'!Q32+'[5]final energy LDF'!Q32+'[6]final energy LDF'!Q32+'[7]final energy LDF'!Q32+'[8]final energy LDF'!Q32+'[9]final energy LDF'!Q32+'[10]final energy LDF'!Q32+'[11]final energy LDF'!Q32</f>
        <v>65.386289103767339</v>
      </c>
      <c r="R32" s="163">
        <f>'[2]final energy LDF'!R32+'[3]final energy LDF'!R32+'[4]final energy LDF'!R32+'[5]final energy LDF'!R32+'[6]final energy LDF'!R32+'[7]final energy LDF'!R32+'[8]final energy LDF'!R32+'[9]final energy LDF'!R32+'[10]final energy LDF'!R32+'[11]final energy LDF'!R32</f>
        <v>667.31987464655901</v>
      </c>
      <c r="S32" s="163">
        <f>'[2]final energy LDF'!S32+'[3]final energy LDF'!S32+'[4]final energy LDF'!S32+'[5]final energy LDF'!S32+'[6]final energy LDF'!S32+'[7]final energy LDF'!S32+'[8]final energy LDF'!S32+'[9]final energy LDF'!S32+'[10]final energy LDF'!S32+'[11]final energy LDF'!S32</f>
        <v>1441.0665877714548</v>
      </c>
      <c r="T32" s="163">
        <f>'[2]final energy LDF'!T32+'[3]final energy LDF'!T32+'[4]final energy LDF'!T32+'[5]final energy LDF'!T32+'[6]final energy LDF'!T32+'[7]final energy LDF'!T32+'[8]final energy LDF'!T32+'[9]final energy LDF'!T32+'[10]final energy LDF'!T32+'[11]final energy LDF'!T32</f>
        <v>2410.639780513035</v>
      </c>
      <c r="U32" s="163">
        <f>'[2]final energy LDF'!U32+'[3]final energy LDF'!U32+'[4]final energy LDF'!U32+'[5]final energy LDF'!U32+'[6]final energy LDF'!U32+'[7]final energy LDF'!U32+'[8]final energy LDF'!U32+'[9]final energy LDF'!U32+'[10]final energy LDF'!U32+'[11]final energy LDF'!U32</f>
        <v>3098.5867433156022</v>
      </c>
      <c r="V32" s="163">
        <f>'[2]final energy LDF'!V32+'[3]final energy LDF'!V32+'[4]final energy LDF'!V32+'[5]final energy LDF'!V32+'[6]final energy LDF'!V32+'[7]final energy LDF'!V32+'[8]final energy LDF'!V32+'[9]final energy LDF'!V32+'[10]final energy LDF'!V32+'[11]final energy LDF'!V32</f>
        <v>2926.9739664882386</v>
      </c>
    </row>
    <row r="33" spans="1:25" x14ac:dyDescent="0.15">
      <c r="A33" s="50" t="s">
        <v>245</v>
      </c>
      <c r="B33" s="50" t="s">
        <v>301</v>
      </c>
      <c r="C33" s="50" t="s">
        <v>261</v>
      </c>
      <c r="E33" s="50" t="s">
        <v>255</v>
      </c>
      <c r="F33" s="50" t="s">
        <v>249</v>
      </c>
      <c r="G33" s="50" t="s">
        <v>250</v>
      </c>
      <c r="H33" s="50" t="s">
        <v>251</v>
      </c>
      <c r="I33" s="50" t="s">
        <v>302</v>
      </c>
      <c r="J33" s="163">
        <f>'[2]final energy LDF'!J33+'[3]final energy LDF'!J33+'[4]final energy LDF'!J33+'[5]final energy LDF'!J33+'[6]final energy LDF'!J33+'[7]final energy LDF'!J33+'[8]final energy LDF'!J33+'[9]final energy LDF'!J33+'[10]final energy LDF'!J33+'[11]final energy LDF'!J33</f>
        <v>0</v>
      </c>
      <c r="K33" s="163">
        <f>'[2]final energy LDF'!K33+'[3]final energy LDF'!K33+'[4]final energy LDF'!K33+'[5]final energy LDF'!K33+'[6]final energy LDF'!K33+'[7]final energy LDF'!K33+'[8]final energy LDF'!K33+'[9]final energy LDF'!K33+'[10]final energy LDF'!K33+'[11]final energy LDF'!K33</f>
        <v>0</v>
      </c>
      <c r="L33" s="163">
        <f>'[2]final energy LDF'!L33+'[3]final energy LDF'!L33+'[4]final energy LDF'!L33+'[5]final energy LDF'!L33+'[6]final energy LDF'!L33+'[7]final energy LDF'!L33+'[8]final energy LDF'!L33+'[9]final energy LDF'!L33+'[10]final energy LDF'!L33+'[11]final energy LDF'!L33</f>
        <v>0</v>
      </c>
      <c r="M33" s="163">
        <f>'[2]final energy LDF'!M33+'[3]final energy LDF'!M33+'[4]final energy LDF'!M33+'[5]final energy LDF'!M33+'[6]final energy LDF'!M33+'[7]final energy LDF'!M33+'[8]final energy LDF'!M33+'[9]final energy LDF'!M33+'[10]final energy LDF'!M33+'[11]final energy LDF'!M33</f>
        <v>0</v>
      </c>
      <c r="N33" s="163">
        <f>'[2]final energy LDF'!N33+'[3]final energy LDF'!N33+'[4]final energy LDF'!N33+'[5]final energy LDF'!N33+'[6]final energy LDF'!N33+'[7]final energy LDF'!N33+'[8]final energy LDF'!N33+'[9]final energy LDF'!N33+'[10]final energy LDF'!N33+'[11]final energy LDF'!N33</f>
        <v>0</v>
      </c>
      <c r="O33" s="163">
        <f>'[2]final energy LDF'!O33+'[3]final energy LDF'!O33+'[4]final energy LDF'!O33+'[5]final energy LDF'!O33+'[6]final energy LDF'!O33+'[7]final energy LDF'!O33+'[8]final energy LDF'!O33+'[9]final energy LDF'!O33+'[10]final energy LDF'!O33+'[11]final energy LDF'!O33</f>
        <v>0</v>
      </c>
      <c r="P33" s="163">
        <f>'[2]final energy LDF'!P33+'[3]final energy LDF'!P33+'[4]final energy LDF'!P33+'[5]final energy LDF'!P33+'[6]final energy LDF'!P33+'[7]final energy LDF'!P33+'[8]final energy LDF'!P33+'[9]final energy LDF'!P33+'[10]final energy LDF'!P33+'[11]final energy LDF'!P33</f>
        <v>281.73880115755395</v>
      </c>
      <c r="Q33" s="163">
        <f>'[2]final energy LDF'!Q33+'[3]final energy LDF'!Q33+'[4]final energy LDF'!Q33+'[5]final energy LDF'!Q33+'[6]final energy LDF'!Q33+'[7]final energy LDF'!Q33+'[8]final energy LDF'!Q33+'[9]final energy LDF'!Q33+'[10]final energy LDF'!Q33+'[11]final energy LDF'!Q33</f>
        <v>435.28520814567321</v>
      </c>
      <c r="R33" s="163">
        <f>'[2]final energy LDF'!R33+'[3]final energy LDF'!R33+'[4]final energy LDF'!R33+'[5]final energy LDF'!R33+'[6]final energy LDF'!R33+'[7]final energy LDF'!R33+'[8]final energy LDF'!R33+'[9]final energy LDF'!R33+'[10]final energy LDF'!R33+'[11]final energy LDF'!R33</f>
        <v>398.77710032525152</v>
      </c>
      <c r="S33" s="163">
        <f>'[2]final energy LDF'!S33+'[3]final energy LDF'!S33+'[4]final energy LDF'!S33+'[5]final energy LDF'!S33+'[6]final energy LDF'!S33+'[7]final energy LDF'!S33+'[8]final energy LDF'!S33+'[9]final energy LDF'!S33+'[10]final energy LDF'!S33+'[11]final energy LDF'!S33</f>
        <v>308.47152467488149</v>
      </c>
      <c r="T33" s="163">
        <f>'[2]final energy LDF'!T33+'[3]final energy LDF'!T33+'[4]final energy LDF'!T33+'[5]final energy LDF'!T33+'[6]final energy LDF'!T33+'[7]final energy LDF'!T33+'[8]final energy LDF'!T33+'[9]final energy LDF'!T33+'[10]final energy LDF'!T33+'[11]final energy LDF'!T33</f>
        <v>198.4119560141651</v>
      </c>
      <c r="U33" s="163">
        <f>'[2]final energy LDF'!U33+'[3]final energy LDF'!U33+'[4]final energy LDF'!U33+'[5]final energy LDF'!U33+'[6]final energy LDF'!U33+'[7]final energy LDF'!U33+'[8]final energy LDF'!U33+'[9]final energy LDF'!U33+'[10]final energy LDF'!U33+'[11]final energy LDF'!U33</f>
        <v>71.491803856500368</v>
      </c>
      <c r="V33" s="163">
        <f>'[2]final energy LDF'!V33+'[3]final energy LDF'!V33+'[4]final energy LDF'!V33+'[5]final energy LDF'!V33+'[6]final energy LDF'!V33+'[7]final energy LDF'!V33+'[8]final energy LDF'!V33+'[9]final energy LDF'!V33+'[10]final energy LDF'!V33+'[11]final energy LDF'!V33</f>
        <v>0</v>
      </c>
    </row>
    <row r="34" spans="1:25" x14ac:dyDescent="0.15">
      <c r="A34" s="162" t="s">
        <v>245</v>
      </c>
      <c r="B34" s="162" t="s">
        <v>301</v>
      </c>
      <c r="C34" s="162" t="s">
        <v>263</v>
      </c>
      <c r="D34" s="162"/>
      <c r="E34" s="162" t="s">
        <v>255</v>
      </c>
      <c r="F34" s="162" t="s">
        <v>249</v>
      </c>
      <c r="G34" s="162" t="s">
        <v>250</v>
      </c>
      <c r="H34" s="162" t="s">
        <v>251</v>
      </c>
      <c r="I34" s="162" t="s">
        <v>303</v>
      </c>
      <c r="J34" s="163">
        <f>'[2]final energy LDF'!J34+'[3]final energy LDF'!J34+'[4]final energy LDF'!J34+'[5]final energy LDF'!J34+'[6]final energy LDF'!J34+'[7]final energy LDF'!J34+'[8]final energy LDF'!J34+'[9]final energy LDF'!J34+'[10]final energy LDF'!J34+'[11]final energy LDF'!J34</f>
        <v>2458.0979529113752</v>
      </c>
      <c r="K34" s="163">
        <f>'[2]final energy LDF'!K34+'[3]final energy LDF'!K34+'[4]final energy LDF'!K34+'[5]final energy LDF'!K34+'[6]final energy LDF'!K34+'[7]final energy LDF'!K34+'[8]final energy LDF'!K34+'[9]final energy LDF'!K34+'[10]final energy LDF'!K34+'[11]final energy LDF'!K34</f>
        <v>2352.6063640199654</v>
      </c>
      <c r="L34" s="163">
        <f>'[2]final energy LDF'!L34+'[3]final energy LDF'!L34+'[4]final energy LDF'!L34+'[5]final energy LDF'!L34+'[6]final energy LDF'!L34+'[7]final energy LDF'!L34+'[8]final energy LDF'!L34+'[9]final energy LDF'!L34+'[10]final energy LDF'!L34+'[11]final energy LDF'!L34</f>
        <v>2248.1330725399675</v>
      </c>
      <c r="M34" s="163">
        <f>'[2]final energy LDF'!M34+'[3]final energy LDF'!M34+'[4]final energy LDF'!M34+'[5]final energy LDF'!M34+'[6]final energy LDF'!M34+'[7]final energy LDF'!M34+'[8]final energy LDF'!M34+'[9]final energy LDF'!M34+'[10]final energy LDF'!M34+'[11]final energy LDF'!M34</f>
        <v>2241.427283556603</v>
      </c>
      <c r="N34" s="163">
        <f>'[2]final energy LDF'!N34+'[3]final energy LDF'!N34+'[4]final energy LDF'!N34+'[5]final energy LDF'!N34+'[6]final energy LDF'!N34+'[7]final energy LDF'!N34+'[8]final energy LDF'!N34+'[9]final energy LDF'!N34+'[10]final energy LDF'!N34+'[11]final energy LDF'!N34</f>
        <v>2340.8288039625568</v>
      </c>
      <c r="O34" s="163">
        <f>'[2]final energy LDF'!O34+'[3]final energy LDF'!O34+'[4]final energy LDF'!O34+'[5]final energy LDF'!O34+'[6]final energy LDF'!O34+'[7]final energy LDF'!O34+'[8]final energy LDF'!O34+'[9]final energy LDF'!O34+'[10]final energy LDF'!O34+'[11]final energy LDF'!O34</f>
        <v>2327.1777995536549</v>
      </c>
      <c r="P34" s="163">
        <f>'[2]final energy LDF'!P34+'[3]final energy LDF'!P34+'[4]final energy LDF'!P34+'[5]final energy LDF'!P34+'[6]final energy LDF'!P34+'[7]final energy LDF'!P34+'[8]final energy LDF'!P34+'[9]final energy LDF'!P34+'[10]final energy LDF'!P34+'[11]final energy LDF'!P34</f>
        <v>1895.2953769976182</v>
      </c>
      <c r="Q34" s="163">
        <f>'[2]final energy LDF'!Q34+'[3]final energy LDF'!Q34+'[4]final energy LDF'!Q34+'[5]final energy LDF'!Q34+'[6]final energy LDF'!Q34+'[7]final energy LDF'!Q34+'[8]final energy LDF'!Q34+'[9]final energy LDF'!Q34+'[10]final energy LDF'!Q34+'[11]final energy LDF'!Q34</f>
        <v>1198.1029856732366</v>
      </c>
      <c r="R34" s="163">
        <f>'[2]final energy LDF'!R34+'[3]final energy LDF'!R34+'[4]final energy LDF'!R34+'[5]final energy LDF'!R34+'[6]final energy LDF'!R34+'[7]final energy LDF'!R34+'[8]final energy LDF'!R34+'[9]final energy LDF'!R34+'[10]final energy LDF'!R34+'[11]final energy LDF'!R34</f>
        <v>683.30066975585567</v>
      </c>
      <c r="S34" s="163">
        <f>'[2]final energy LDF'!S34+'[3]final energy LDF'!S34+'[4]final energy LDF'!S34+'[5]final energy LDF'!S34+'[6]final energy LDF'!S34+'[7]final energy LDF'!S34+'[8]final energy LDF'!S34+'[9]final energy LDF'!S34+'[10]final energy LDF'!S34+'[11]final energy LDF'!S34</f>
        <v>308.47152467488149</v>
      </c>
      <c r="T34" s="163">
        <f>'[2]final energy LDF'!T34+'[3]final energy LDF'!T34+'[4]final energy LDF'!T34+'[5]final energy LDF'!T34+'[6]final energy LDF'!T34+'[7]final energy LDF'!T34+'[8]final energy LDF'!T34+'[9]final energy LDF'!T34+'[10]final energy LDF'!T34+'[11]final energy LDF'!T34</f>
        <v>148.62426652790901</v>
      </c>
      <c r="U34" s="163">
        <f>'[2]final energy LDF'!U34+'[3]final energy LDF'!U34+'[4]final energy LDF'!U34+'[5]final energy LDF'!U34+'[6]final energy LDF'!U34+'[7]final energy LDF'!U34+'[8]final energy LDF'!U34+'[9]final energy LDF'!U34+'[10]final energy LDF'!U34+'[11]final energy LDF'!U34</f>
        <v>33.770958432004221</v>
      </c>
      <c r="V34" s="163">
        <f>'[2]final energy LDF'!V34+'[3]final energy LDF'!V34+'[4]final energy LDF'!V34+'[5]final energy LDF'!V34+'[6]final energy LDF'!V34+'[7]final energy LDF'!V34+'[8]final energy LDF'!V34+'[9]final energy LDF'!V34+'[10]final energy LDF'!V34+'[11]final energy LDF'!V34</f>
        <v>0</v>
      </c>
    </row>
    <row r="35" spans="1:25" x14ac:dyDescent="0.15">
      <c r="A35" s="50" t="s">
        <v>245</v>
      </c>
      <c r="B35" s="50" t="s">
        <v>304</v>
      </c>
      <c r="C35" s="50" t="s">
        <v>305</v>
      </c>
      <c r="E35" s="50" t="s">
        <v>255</v>
      </c>
      <c r="F35" s="50" t="s">
        <v>249</v>
      </c>
      <c r="G35" s="50" t="s">
        <v>250</v>
      </c>
      <c r="H35" s="50" t="s">
        <v>251</v>
      </c>
      <c r="I35" s="50" t="s">
        <v>306</v>
      </c>
      <c r="J35" s="163">
        <f>'[2]final energy LDF'!J35+'[3]final energy LDF'!J35+'[4]final energy LDF'!J35+'[5]final energy LDF'!J35+'[6]final energy LDF'!J35+'[7]final energy LDF'!J35+'[8]final energy LDF'!J35+'[9]final energy LDF'!J35+'[10]final energy LDF'!J35+'[11]final energy LDF'!J35</f>
        <v>808.09626664198174</v>
      </c>
      <c r="K35" s="163">
        <f>'[2]final energy LDF'!K35+'[3]final energy LDF'!K35+'[4]final energy LDF'!K35+'[5]final energy LDF'!K35+'[6]final energy LDF'!K35+'[7]final energy LDF'!K35+'[8]final energy LDF'!K35+'[9]final energy LDF'!K35+'[10]final energy LDF'!K35+'[11]final energy LDF'!K35</f>
        <v>1390.1309084847808</v>
      </c>
      <c r="L35" s="163">
        <f>'[2]final energy LDF'!L35+'[3]final energy LDF'!L35+'[4]final energy LDF'!L35+'[5]final energy LDF'!L35+'[6]final energy LDF'!L35+'[7]final energy LDF'!L35+'[8]final energy LDF'!L35+'[9]final energy LDF'!L35+'[10]final energy LDF'!L35+'[11]final energy LDF'!L35</f>
        <v>2136.6698404904064</v>
      </c>
      <c r="M35" s="163">
        <f>'[2]final energy LDF'!M35+'[3]final energy LDF'!M35+'[4]final energy LDF'!M35+'[5]final energy LDF'!M35+'[6]final energy LDF'!M35+'[7]final energy LDF'!M35+'[8]final energy LDF'!M35+'[9]final energy LDF'!M35+'[10]final energy LDF'!M35+'[11]final energy LDF'!M35</f>
        <v>2376.5330312498513</v>
      </c>
      <c r="N35" s="163">
        <f>'[2]final energy LDF'!N35+'[3]final energy LDF'!N35+'[4]final energy LDF'!N35+'[5]final energy LDF'!N35+'[6]final energy LDF'!N35+'[7]final energy LDF'!N35+'[8]final energy LDF'!N35+'[9]final energy LDF'!N35+'[10]final energy LDF'!N35+'[11]final energy LDF'!N35</f>
        <v>2753.5026592950453</v>
      </c>
      <c r="O35" s="163">
        <f>'[2]final energy LDF'!O35+'[3]final energy LDF'!O35+'[4]final energy LDF'!O35+'[5]final energy LDF'!O35+'[6]final energy LDF'!O35+'[7]final energy LDF'!O35+'[8]final energy LDF'!O35+'[9]final energy LDF'!O35+'[10]final energy LDF'!O35+'[11]final energy LDF'!O35</f>
        <v>3163.163742700136</v>
      </c>
      <c r="P35" s="163">
        <f>'[2]final energy LDF'!P35+'[3]final energy LDF'!P35+'[4]final energy LDF'!P35+'[5]final energy LDF'!P35+'[6]final energy LDF'!P35+'[7]final energy LDF'!P35+'[8]final energy LDF'!P35+'[9]final energy LDF'!P35+'[10]final energy LDF'!P35+'[11]final energy LDF'!P35</f>
        <v>4125.7443239464083</v>
      </c>
      <c r="Q35" s="163">
        <f>'[2]final energy LDF'!Q35+'[3]final energy LDF'!Q35+'[4]final energy LDF'!Q35+'[5]final energy LDF'!Q35+'[6]final energy LDF'!Q35+'[7]final energy LDF'!Q35+'[8]final energy LDF'!Q35+'[9]final energy LDF'!Q35+'[10]final energy LDF'!Q35+'[11]final energy LDF'!Q35</f>
        <v>9334.415353296481</v>
      </c>
      <c r="R35" s="163">
        <f>'[2]final energy LDF'!R35+'[3]final energy LDF'!R35+'[4]final energy LDF'!R35+'[5]final energy LDF'!R35+'[6]final energy LDF'!R35+'[7]final energy LDF'!R35+'[8]final energy LDF'!R35+'[9]final energy LDF'!R35+'[10]final energy LDF'!R35+'[11]final energy LDF'!R35</f>
        <v>10458.681218058635</v>
      </c>
      <c r="S35" s="163">
        <f>'[2]final energy LDF'!S35+'[3]final energy LDF'!S35+'[4]final energy LDF'!S35+'[5]final energy LDF'!S35+'[6]final energy LDF'!S35+'[7]final energy LDF'!S35+'[8]final energy LDF'!S35+'[9]final energy LDF'!S35+'[10]final energy LDF'!S35+'[11]final energy LDF'!S35</f>
        <v>11896.860988445114</v>
      </c>
      <c r="T35" s="163">
        <f>'[2]final energy LDF'!T35+'[3]final energy LDF'!T35+'[4]final energy LDF'!T35+'[5]final energy LDF'!T35+'[6]final energy LDF'!T35+'[7]final energy LDF'!T35+'[8]final energy LDF'!T35+'[9]final energy LDF'!T35+'[10]final energy LDF'!T35+'[11]final energy LDF'!T35</f>
        <v>13782.996023844991</v>
      </c>
      <c r="U35" s="163">
        <f>'[2]final energy LDF'!U35+'[3]final energy LDF'!U35+'[4]final energy LDF'!U35+'[5]final energy LDF'!U35+'[6]final energy LDF'!U35+'[7]final energy LDF'!U35+'[8]final energy LDF'!U35+'[9]final energy LDF'!U35+'[10]final energy LDF'!U35+'[11]final energy LDF'!U35</f>
        <v>13829.783212483348</v>
      </c>
      <c r="V35" s="163">
        <f>'[2]final energy LDF'!V35+'[3]final energy LDF'!V35+'[4]final energy LDF'!V35+'[5]final energy LDF'!V35+'[6]final energy LDF'!V35+'[7]final energy LDF'!V35+'[8]final energy LDF'!V35+'[9]final energy LDF'!V35+'[10]final energy LDF'!V35+'[11]final energy LDF'!V35</f>
        <v>12021.588071813911</v>
      </c>
    </row>
    <row r="36" spans="1:25" x14ac:dyDescent="0.15">
      <c r="A36" s="50" t="s">
        <v>245</v>
      </c>
      <c r="B36" s="50" t="s">
        <v>304</v>
      </c>
      <c r="C36" s="50" t="s">
        <v>307</v>
      </c>
      <c r="E36" s="50" t="s">
        <v>248</v>
      </c>
      <c r="F36" s="50" t="s">
        <v>249</v>
      </c>
      <c r="G36" s="50" t="s">
        <v>250</v>
      </c>
      <c r="H36" s="50" t="s">
        <v>251</v>
      </c>
      <c r="I36" s="50" t="s">
        <v>308</v>
      </c>
      <c r="J36" s="163">
        <f>'[2]final energy LDF'!J36+'[3]final energy LDF'!J36+'[4]final energy LDF'!J36+'[5]final energy LDF'!J36+'[6]final energy LDF'!J36+'[7]final energy LDF'!J36+'[8]final energy LDF'!J36+'[9]final energy LDF'!J36+'[10]final energy LDF'!J36+'[11]final energy LDF'!J36</f>
        <v>265.12395833333335</v>
      </c>
      <c r="K36" s="163">
        <f>'[2]final energy LDF'!K36+'[3]final energy LDF'!K36+'[4]final energy LDF'!K36+'[5]final energy LDF'!K36+'[6]final energy LDF'!K36+'[7]final energy LDF'!K36+'[8]final energy LDF'!K36+'[9]final energy LDF'!K36+'[10]final energy LDF'!K36+'[11]final energy LDF'!K36</f>
        <v>301.36129444444504</v>
      </c>
      <c r="L36" s="163">
        <f>'[2]final energy LDF'!L36+'[3]final energy LDF'!L36+'[4]final energy LDF'!L36+'[5]final energy LDF'!L36+'[6]final energy LDF'!L36+'[7]final energy LDF'!L36+'[8]final energy LDF'!L36+'[9]final energy LDF'!L36+'[10]final energy LDF'!L36+'[11]final energy LDF'!L36</f>
        <v>317.40405277777791</v>
      </c>
      <c r="M36" s="163">
        <f>'[2]final energy LDF'!M36+'[3]final energy LDF'!M36+'[4]final energy LDF'!M36+'[5]final energy LDF'!M36+'[6]final energy LDF'!M36+'[7]final energy LDF'!M36+'[8]final energy LDF'!M36+'[9]final energy LDF'!M36+'[10]final energy LDF'!M36+'[11]final energy LDF'!M36</f>
        <v>350.75589166666612</v>
      </c>
      <c r="N36" s="163">
        <f>'[2]final energy LDF'!N36+'[3]final energy LDF'!N36+'[4]final energy LDF'!N36+'[5]final energy LDF'!N36+'[6]final energy LDF'!N36+'[7]final energy LDF'!N36+'[8]final energy LDF'!N36+'[9]final energy LDF'!N36+'[10]final energy LDF'!N36+'[11]final energy LDF'!N36</f>
        <v>389.24536388888868</v>
      </c>
      <c r="O36" s="163">
        <f>'[2]final energy LDF'!O36+'[3]final energy LDF'!O36+'[4]final energy LDF'!O36+'[5]final energy LDF'!O36+'[6]final energy LDF'!O36+'[7]final energy LDF'!O36+'[8]final energy LDF'!O36+'[9]final energy LDF'!O36+'[10]final energy LDF'!O36+'[11]final energy LDF'!O36</f>
        <v>417.53600555555516</v>
      </c>
      <c r="P36" s="163">
        <f>'[2]final energy LDF'!P36+'[3]final energy LDF'!P36+'[4]final energy LDF'!P36+'[5]final energy LDF'!P36+'[6]final energy LDF'!P36+'[7]final energy LDF'!P36+'[8]final energy LDF'!P36+'[9]final energy LDF'!P36+'[10]final energy LDF'!P36+'[11]final energy LDF'!P36</f>
        <v>515.36273856702269</v>
      </c>
      <c r="Q36" s="163">
        <f>'[2]final energy LDF'!Q36+'[3]final energy LDF'!Q36+'[4]final energy LDF'!Q36+'[5]final energy LDF'!Q36+'[6]final energy LDF'!Q36+'[7]final energy LDF'!Q36+'[8]final energy LDF'!Q36+'[9]final energy LDF'!Q36+'[10]final energy LDF'!Q36+'[11]final energy LDF'!Q36</f>
        <v>1369.4551576659319</v>
      </c>
      <c r="R36" s="163">
        <f>'[2]final energy LDF'!R36+'[3]final energy LDF'!R36+'[4]final energy LDF'!R36+'[5]final energy LDF'!R36+'[6]final energy LDF'!R36+'[7]final energy LDF'!R36+'[8]final energy LDF'!R36+'[9]final energy LDF'!R36+'[10]final energy LDF'!R36+'[11]final energy LDF'!R36</f>
        <v>3065.0096807195578</v>
      </c>
      <c r="S36" s="163">
        <f>'[2]final energy LDF'!S36+'[3]final energy LDF'!S36+'[4]final energy LDF'!S36+'[5]final energy LDF'!S36+'[6]final energy LDF'!S36+'[7]final energy LDF'!S36+'[8]final energy LDF'!S36+'[9]final energy LDF'!S36+'[10]final energy LDF'!S36+'[11]final energy LDF'!S36</f>
        <v>4883.7487837977578</v>
      </c>
      <c r="T36" s="163">
        <f>'[2]final energy LDF'!T36+'[3]final energy LDF'!T36+'[4]final energy LDF'!T36+'[5]final energy LDF'!T36+'[6]final energy LDF'!T36+'[7]final energy LDF'!T36+'[8]final energy LDF'!T36+'[9]final energy LDF'!T36+'[10]final energy LDF'!T36+'[11]final energy LDF'!T36</f>
        <v>5383.4091558703767</v>
      </c>
      <c r="U36" s="163">
        <f>'[2]final energy LDF'!U36+'[3]final energy LDF'!U36+'[4]final energy LDF'!U36+'[5]final energy LDF'!U36+'[6]final energy LDF'!U36+'[7]final energy LDF'!U36+'[8]final energy LDF'!U36+'[9]final energy LDF'!U36+'[10]final energy LDF'!U36+'[11]final energy LDF'!U36</f>
        <v>5317.3281717302052</v>
      </c>
      <c r="V36" s="163">
        <f>'[2]final energy LDF'!V36+'[3]final energy LDF'!V36+'[4]final energy LDF'!V36+'[5]final energy LDF'!V36+'[6]final energy LDF'!V36+'[7]final energy LDF'!V36+'[8]final energy LDF'!V36+'[9]final energy LDF'!V36+'[10]final energy LDF'!V36+'[11]final energy LDF'!V36</f>
        <v>5232.986512974031</v>
      </c>
    </row>
    <row r="37" spans="1:25" x14ac:dyDescent="0.15">
      <c r="A37" s="50" t="s">
        <v>245</v>
      </c>
      <c r="B37" s="50" t="s">
        <v>304</v>
      </c>
      <c r="C37" s="50" t="s">
        <v>259</v>
      </c>
      <c r="E37" s="50" t="s">
        <v>255</v>
      </c>
      <c r="F37" s="50" t="s">
        <v>249</v>
      </c>
      <c r="G37" s="50" t="s">
        <v>250</v>
      </c>
      <c r="H37" s="50" t="s">
        <v>251</v>
      </c>
      <c r="I37" s="50" t="s">
        <v>309</v>
      </c>
      <c r="J37" s="163">
        <f>'[2]final energy LDF'!J37+'[3]final energy LDF'!J37+'[4]final energy LDF'!J37+'[5]final energy LDF'!J37+'[6]final energy LDF'!J37+'[7]final energy LDF'!J37+'[8]final energy LDF'!J37+'[9]final energy LDF'!J37+'[10]final energy LDF'!J37+'[11]final energy LDF'!J37</f>
        <v>1774.7419422525816</v>
      </c>
      <c r="K37" s="163">
        <f>'[2]final energy LDF'!K37+'[3]final energy LDF'!K37+'[4]final energy LDF'!K37+'[5]final energy LDF'!K37+'[6]final energy LDF'!K37+'[7]final energy LDF'!K37+'[8]final energy LDF'!K37+'[9]final energy LDF'!K37+'[10]final energy LDF'!K37+'[11]final energy LDF'!K37</f>
        <v>1937.801910621982</v>
      </c>
      <c r="L37" s="163">
        <f>'[2]final energy LDF'!L37+'[3]final energy LDF'!L37+'[4]final energy LDF'!L37+'[5]final energy LDF'!L37+'[6]final energy LDF'!L37+'[7]final energy LDF'!L37+'[8]final energy LDF'!L37+'[9]final energy LDF'!L37+'[10]final energy LDF'!L37+'[11]final energy LDF'!L37</f>
        <v>1820.7639817923616</v>
      </c>
      <c r="M37" s="163">
        <f>'[2]final energy LDF'!M37+'[3]final energy LDF'!M37+'[4]final energy LDF'!M37+'[5]final energy LDF'!M37+'[6]final energy LDF'!M37+'[7]final energy LDF'!M37+'[8]final energy LDF'!M37+'[9]final energy LDF'!M37+'[10]final energy LDF'!M37+'[11]final energy LDF'!M37</f>
        <v>1800.0123820998733</v>
      </c>
      <c r="N37" s="163">
        <f>'[2]final energy LDF'!N37+'[3]final energy LDF'!N37+'[4]final energy LDF'!N37+'[5]final energy LDF'!N37+'[6]final energy LDF'!N37+'[7]final energy LDF'!N37+'[8]final energy LDF'!N37+'[9]final energy LDF'!N37+'[10]final energy LDF'!N37+'[11]final energy LDF'!N37</f>
        <v>2216.6962479330396</v>
      </c>
      <c r="O37" s="163">
        <f>'[2]final energy LDF'!O37+'[3]final energy LDF'!O37+'[4]final energy LDF'!O37+'[5]final energy LDF'!O37+'[6]final energy LDF'!O37+'[7]final energy LDF'!O37+'[8]final energy LDF'!O37+'[9]final energy LDF'!O37+'[10]final energy LDF'!O37+'[11]final energy LDF'!O37</f>
        <v>2130.4862900999969</v>
      </c>
      <c r="P37" s="163">
        <f>'[2]final energy LDF'!P37+'[3]final energy LDF'!P37+'[4]final energy LDF'!P37+'[5]final energy LDF'!P37+'[6]final energy LDF'!P37+'[7]final energy LDF'!P37+'[8]final energy LDF'!P37+'[9]final energy LDF'!P37+'[10]final energy LDF'!P37+'[11]final energy LDF'!P37</f>
        <v>2202.5374452735432</v>
      </c>
      <c r="Q37" s="163">
        <f>'[2]final energy LDF'!Q37+'[3]final energy LDF'!Q37+'[4]final energy LDF'!Q37+'[5]final energy LDF'!Q37+'[6]final energy LDF'!Q37+'[7]final energy LDF'!Q37+'[8]final energy LDF'!Q37+'[9]final energy LDF'!Q37+'[10]final energy LDF'!Q37+'[11]final energy LDF'!Q37</f>
        <v>2157.8622274032955</v>
      </c>
      <c r="R37" s="163">
        <f>'[2]final energy LDF'!R37+'[3]final energy LDF'!R37+'[4]final energy LDF'!R37+'[5]final energy LDF'!R37+'[6]final energy LDF'!R37+'[7]final energy LDF'!R37+'[8]final energy LDF'!R37+'[9]final energy LDF'!R37+'[10]final energy LDF'!R37+'[11]final energy LDF'!R37</f>
        <v>1867.6998441424153</v>
      </c>
      <c r="S37" s="163">
        <f>'[2]final energy LDF'!S37+'[3]final energy LDF'!S37+'[4]final energy LDF'!S37+'[5]final energy LDF'!S37+'[6]final energy LDF'!S37+'[7]final energy LDF'!S37+'[8]final energy LDF'!S37+'[9]final energy LDF'!S37+'[10]final energy LDF'!S37+'[11]final energy LDF'!S37</f>
        <v>1254.9675651845778</v>
      </c>
      <c r="T37" s="163">
        <f>'[2]final energy LDF'!T37+'[3]final energy LDF'!T37+'[4]final energy LDF'!T37+'[5]final energy LDF'!T37+'[6]final energy LDF'!T37+'[7]final energy LDF'!T37+'[8]final energy LDF'!T37+'[9]final energy LDF'!T37+'[10]final energy LDF'!T37+'[11]final energy LDF'!T37</f>
        <v>221.16717582698169</v>
      </c>
      <c r="U37" s="163">
        <f>'[2]final energy LDF'!U37+'[3]final energy LDF'!U37+'[4]final energy LDF'!U37+'[5]final energy LDF'!U37+'[6]final energy LDF'!U37+'[7]final energy LDF'!U37+'[8]final energy LDF'!U37+'[9]final energy LDF'!U37+'[10]final energy LDF'!U37+'[11]final energy LDF'!U37</f>
        <v>3.405629834600338</v>
      </c>
      <c r="V37" s="163">
        <f>'[2]final energy LDF'!V37+'[3]final energy LDF'!V37+'[4]final energy LDF'!V37+'[5]final energy LDF'!V37+'[6]final energy LDF'!V37+'[7]final energy LDF'!V37+'[8]final energy LDF'!V37+'[9]final energy LDF'!V37+'[10]final energy LDF'!V37+'[11]final energy LDF'!V37</f>
        <v>0</v>
      </c>
    </row>
    <row r="38" spans="1:25" x14ac:dyDescent="0.15">
      <c r="A38" s="50" t="s">
        <v>245</v>
      </c>
      <c r="B38" s="50" t="s">
        <v>304</v>
      </c>
      <c r="C38" s="50" t="s">
        <v>261</v>
      </c>
      <c r="E38" s="50" t="s">
        <v>255</v>
      </c>
      <c r="F38" s="50" t="s">
        <v>249</v>
      </c>
      <c r="G38" s="50" t="s">
        <v>250</v>
      </c>
      <c r="H38" s="50" t="s">
        <v>251</v>
      </c>
      <c r="I38" s="50" t="s">
        <v>310</v>
      </c>
      <c r="J38" s="163">
        <f>'[2]final energy LDF'!J38+'[3]final energy LDF'!J38+'[4]final energy LDF'!J38+'[5]final energy LDF'!J38+'[6]final energy LDF'!J38+'[7]final energy LDF'!J38+'[8]final energy LDF'!J38+'[9]final energy LDF'!J38+'[10]final energy LDF'!J38+'[11]final energy LDF'!J38</f>
        <v>3087.5078500000009</v>
      </c>
      <c r="K38" s="163">
        <f>'[2]final energy LDF'!K38+'[3]final energy LDF'!K38+'[4]final energy LDF'!K38+'[5]final energy LDF'!K38+'[6]final energy LDF'!K38+'[7]final energy LDF'!K38+'[8]final energy LDF'!K38+'[9]final energy LDF'!K38+'[10]final energy LDF'!K38+'[11]final energy LDF'!K38</f>
        <v>3372.7073700000074</v>
      </c>
      <c r="L38" s="163">
        <f>'[2]final energy LDF'!L38+'[3]final energy LDF'!L38+'[4]final energy LDF'!L38+'[5]final energy LDF'!L38+'[6]final energy LDF'!L38+'[7]final energy LDF'!L38+'[8]final energy LDF'!L38+'[9]final energy LDF'!L38+'[10]final energy LDF'!L38+'[11]final energy LDF'!L38</f>
        <v>3275.2398100000023</v>
      </c>
      <c r="M38" s="163">
        <f>'[2]final energy LDF'!M38+'[3]final energy LDF'!M38+'[4]final energy LDF'!M38+'[5]final energy LDF'!M38+'[6]final energy LDF'!M38+'[7]final energy LDF'!M38+'[8]final energy LDF'!M38+'[9]final energy LDF'!M38+'[10]final energy LDF'!M38+'[11]final energy LDF'!M38</f>
        <v>3727.148569999998</v>
      </c>
      <c r="N38" s="163">
        <f>'[2]final energy LDF'!N38+'[3]final energy LDF'!N38+'[4]final energy LDF'!N38+'[5]final energy LDF'!N38+'[6]final energy LDF'!N38+'[7]final energy LDF'!N38+'[8]final energy LDF'!N38+'[9]final energy LDF'!N38+'[10]final energy LDF'!N38+'[11]final energy LDF'!N38</f>
        <v>3788.9842299999946</v>
      </c>
      <c r="O38" s="163">
        <f>'[2]final energy LDF'!O38+'[3]final energy LDF'!O38+'[4]final energy LDF'!O38+'[5]final energy LDF'!O38+'[6]final energy LDF'!O38+'[7]final energy LDF'!O38+'[8]final energy LDF'!O38+'[9]final energy LDF'!O38+'[10]final energy LDF'!O38+'[11]final energy LDF'!O38</f>
        <v>4109.7745244999933</v>
      </c>
      <c r="P38" s="163">
        <f>'[2]final energy LDF'!P38+'[3]final energy LDF'!P38+'[4]final energy LDF'!P38+'[5]final energy LDF'!P38+'[6]final energy LDF'!P38+'[7]final energy LDF'!P38+'[8]final energy LDF'!P38+'[9]final energy LDF'!P38+'[10]final energy LDF'!P38+'[11]final energy LDF'!P38</f>
        <v>4208.9764768068517</v>
      </c>
      <c r="Q38" s="163">
        <f>'[2]final energy LDF'!Q38+'[3]final energy LDF'!Q38+'[4]final energy LDF'!Q38+'[5]final energy LDF'!Q38+'[6]final energy LDF'!Q38+'[7]final energy LDF'!Q38+'[8]final energy LDF'!Q38+'[9]final energy LDF'!Q38+'[10]final energy LDF'!Q38+'[11]final energy LDF'!Q38</f>
        <v>2868.3307774769964</v>
      </c>
      <c r="R38" s="163">
        <f>'[2]final energy LDF'!R38+'[3]final energy LDF'!R38+'[4]final energy LDF'!R38+'[5]final energy LDF'!R38+'[6]final energy LDF'!R38+'[7]final energy LDF'!R38+'[8]final energy LDF'!R38+'[9]final energy LDF'!R38+'[10]final energy LDF'!R38+'[11]final energy LDF'!R38</f>
        <v>1726.6711636228222</v>
      </c>
      <c r="S38" s="163">
        <f>'[2]final energy LDF'!S38+'[3]final energy LDF'!S38+'[4]final energy LDF'!S38+'[5]final energy LDF'!S38+'[6]final energy LDF'!S38+'[7]final energy LDF'!S38+'[8]final energy LDF'!S38+'[9]final energy LDF'!S38+'[10]final energy LDF'!S38+'[11]final energy LDF'!S38</f>
        <v>795.20348681247583</v>
      </c>
      <c r="T38" s="163">
        <f>'[2]final energy LDF'!T38+'[3]final energy LDF'!T38+'[4]final energy LDF'!T38+'[5]final energy LDF'!T38+'[6]final energy LDF'!T38+'[7]final energy LDF'!T38+'[8]final energy LDF'!T38+'[9]final energy LDF'!T38+'[10]final energy LDF'!T38+'[11]final energy LDF'!T38</f>
        <v>349.36699560423278</v>
      </c>
      <c r="U38" s="163">
        <f>'[2]final energy LDF'!U38+'[3]final energy LDF'!U38+'[4]final energy LDF'!U38+'[5]final energy LDF'!U38+'[6]final energy LDF'!U38+'[7]final energy LDF'!U38+'[8]final energy LDF'!U38+'[9]final energy LDF'!U38+'[10]final energy LDF'!U38+'[11]final energy LDF'!U38</f>
        <v>131.25354933864185</v>
      </c>
      <c r="V38" s="163">
        <f>'[2]final energy LDF'!V38+'[3]final energy LDF'!V38+'[4]final energy LDF'!V38+'[5]final energy LDF'!V38+'[6]final energy LDF'!V38+'[7]final energy LDF'!V38+'[8]final energy LDF'!V38+'[9]final energy LDF'!V38+'[10]final energy LDF'!V38+'[11]final energy LDF'!V38</f>
        <v>0.34898107821589136</v>
      </c>
    </row>
    <row r="39" spans="1:25" x14ac:dyDescent="0.15">
      <c r="A39" s="50" t="s">
        <v>245</v>
      </c>
      <c r="B39" s="50" t="s">
        <v>304</v>
      </c>
      <c r="C39" s="50" t="s">
        <v>263</v>
      </c>
      <c r="E39" s="50" t="s">
        <v>255</v>
      </c>
      <c r="F39" s="50" t="s">
        <v>249</v>
      </c>
      <c r="G39" s="50" t="s">
        <v>250</v>
      </c>
      <c r="H39" s="50" t="s">
        <v>251</v>
      </c>
      <c r="I39" s="50" t="s">
        <v>311</v>
      </c>
      <c r="J39" s="163">
        <f>'[2]final energy LDF'!J39+'[3]final energy LDF'!J39+'[4]final energy LDF'!J39+'[5]final energy LDF'!J39+'[6]final energy LDF'!J39+'[7]final energy LDF'!J39+'[8]final energy LDF'!J39+'[9]final energy LDF'!J39+'[10]final energy LDF'!J39+'[11]final energy LDF'!J39</f>
        <v>72646.035401105444</v>
      </c>
      <c r="K39" s="163">
        <f>'[2]final energy LDF'!K39+'[3]final energy LDF'!K39+'[4]final energy LDF'!K39+'[5]final energy LDF'!K39+'[6]final energy LDF'!K39+'[7]final energy LDF'!K39+'[8]final energy LDF'!K39+'[9]final energy LDF'!K39+'[10]final energy LDF'!K39+'[11]final energy LDF'!K39</f>
        <v>75713.080940893327</v>
      </c>
      <c r="L39" s="163">
        <f>'[2]final energy LDF'!L39+'[3]final energy LDF'!L39+'[4]final energy LDF'!L39+'[5]final energy LDF'!L39+'[6]final energy LDF'!L39+'[7]final energy LDF'!L39+'[8]final energy LDF'!L39+'[9]final energy LDF'!L39+'[10]final energy LDF'!L39+'[11]final energy LDF'!L39</f>
        <v>74878.741867717239</v>
      </c>
      <c r="M39" s="163">
        <f>'[2]final energy LDF'!M39+'[3]final energy LDF'!M39+'[4]final energy LDF'!M39+'[5]final energy LDF'!M39+'[6]final energy LDF'!M39+'[7]final energy LDF'!M39+'[8]final energy LDF'!M39+'[9]final energy LDF'!M39+'[10]final energy LDF'!M39+'[11]final energy LDF'!M39</f>
        <v>77262.656886650249</v>
      </c>
      <c r="N39" s="163">
        <f>'[2]final energy LDF'!N39+'[3]final energy LDF'!N39+'[4]final energy LDF'!N39+'[5]final energy LDF'!N39+'[6]final energy LDF'!N39+'[7]final energy LDF'!N39+'[8]final energy LDF'!N39+'[9]final energy LDF'!N39+'[10]final energy LDF'!N39+'[11]final energy LDF'!N39</f>
        <v>81036.507032771944</v>
      </c>
      <c r="O39" s="163">
        <f>'[2]final energy LDF'!O39+'[3]final energy LDF'!O39+'[4]final energy LDF'!O39+'[5]final energy LDF'!O39+'[6]final energy LDF'!O39+'[7]final energy LDF'!O39+'[8]final energy LDF'!O39+'[9]final energy LDF'!O39+'[10]final energy LDF'!O39+'[11]final energy LDF'!O39</f>
        <v>86277.993752699826</v>
      </c>
      <c r="P39" s="163">
        <f>'[2]final energy LDF'!P39+'[3]final energy LDF'!P39+'[4]final energy LDF'!P39+'[5]final energy LDF'!P39+'[6]final energy LDF'!P39+'[7]final energy LDF'!P39+'[8]final energy LDF'!P39+'[9]final energy LDF'!P39+'[10]final energy LDF'!P39+'[11]final energy LDF'!P39</f>
        <v>87986.814367822953</v>
      </c>
      <c r="Q39" s="163">
        <f>'[2]final energy LDF'!Q39+'[3]final energy LDF'!Q39+'[4]final energy LDF'!Q39+'[5]final energy LDF'!Q39+'[6]final energy LDF'!Q39+'[7]final energy LDF'!Q39+'[8]final energy LDF'!Q39+'[9]final energy LDF'!Q39+'[10]final energy LDF'!Q39+'[11]final energy LDF'!Q39</f>
        <v>59104.215937742425</v>
      </c>
      <c r="R39" s="163">
        <f>'[2]final energy LDF'!R39+'[3]final energy LDF'!R39+'[4]final energy LDF'!R39+'[5]final energy LDF'!R39+'[6]final energy LDF'!R39+'[7]final energy LDF'!R39+'[8]final energy LDF'!R39+'[9]final energy LDF'!R39+'[10]final energy LDF'!R39+'[11]final energy LDF'!R39</f>
        <v>31563.576679272475</v>
      </c>
      <c r="S39" s="163">
        <f>'[2]final energy LDF'!S39+'[3]final energy LDF'!S39+'[4]final energy LDF'!S39+'[5]final energy LDF'!S39+'[6]final energy LDF'!S39+'[7]final energy LDF'!S39+'[8]final energy LDF'!S39+'[9]final energy LDF'!S39+'[10]final energy LDF'!S39+'[11]final energy LDF'!S39</f>
        <v>11453.998494314617</v>
      </c>
      <c r="T39" s="163">
        <f>'[2]final energy LDF'!T39+'[3]final energy LDF'!T39+'[4]final energy LDF'!T39+'[5]final energy LDF'!T39+'[6]final energy LDF'!T39+'[7]final energy LDF'!T39+'[8]final energy LDF'!T39+'[9]final energy LDF'!T39+'[10]final energy LDF'!T39+'[11]final energy LDF'!T39</f>
        <v>3393.8303435404673</v>
      </c>
      <c r="U39" s="163">
        <f>'[2]final energy LDF'!U39+'[3]final energy LDF'!U39+'[4]final energy LDF'!U39+'[5]final energy LDF'!U39+'[6]final energy LDF'!U39+'[7]final energy LDF'!U39+'[8]final energy LDF'!U39+'[9]final energy LDF'!U39+'[10]final energy LDF'!U39+'[11]final energy LDF'!U39</f>
        <v>245.4617401725414</v>
      </c>
      <c r="V39" s="163">
        <f>'[2]final energy LDF'!V39+'[3]final energy LDF'!V39+'[4]final energy LDF'!V39+'[5]final energy LDF'!V39+'[6]final energy LDF'!V39+'[7]final energy LDF'!V39+'[8]final energy LDF'!V39+'[9]final energy LDF'!V39+'[10]final energy LDF'!V39+'[11]final energy LDF'!V39</f>
        <v>3.2142734527587893E-12</v>
      </c>
      <c r="W39" s="92"/>
    </row>
    <row r="40" spans="1:25" x14ac:dyDescent="0.15">
      <c r="A40" s="162" t="s">
        <v>245</v>
      </c>
      <c r="B40" s="162" t="s">
        <v>304</v>
      </c>
      <c r="C40" s="162" t="s">
        <v>274</v>
      </c>
      <c r="D40" s="162"/>
      <c r="E40" s="162" t="s">
        <v>255</v>
      </c>
      <c r="F40" s="162" t="s">
        <v>249</v>
      </c>
      <c r="G40" s="162" t="s">
        <v>250</v>
      </c>
      <c r="H40" s="162" t="s">
        <v>251</v>
      </c>
      <c r="I40" s="162" t="s">
        <v>312</v>
      </c>
      <c r="J40" s="163">
        <f>'[2]final energy LDF'!J40+'[3]final energy LDF'!J40+'[4]final energy LDF'!J40+'[5]final energy LDF'!J40+'[6]final energy LDF'!J40+'[7]final energy LDF'!J40+'[8]final energy LDF'!J40+'[9]final energy LDF'!J40+'[10]final energy LDF'!J40+'[11]final energy LDF'!J40</f>
        <v>0</v>
      </c>
      <c r="K40" s="163">
        <f>'[2]final energy LDF'!K40+'[3]final energy LDF'!K40+'[4]final energy LDF'!K40+'[5]final energy LDF'!K40+'[6]final energy LDF'!K40+'[7]final energy LDF'!K40+'[8]final energy LDF'!K40+'[9]final energy LDF'!K40+'[10]final energy LDF'!K40+'[11]final energy LDF'!K40</f>
        <v>0</v>
      </c>
      <c r="L40" s="163">
        <f>'[2]final energy LDF'!L40+'[3]final energy LDF'!L40+'[4]final energy LDF'!L40+'[5]final energy LDF'!L40+'[6]final energy LDF'!L40+'[7]final energy LDF'!L40+'[8]final energy LDF'!L40+'[9]final energy LDF'!L40+'[10]final energy LDF'!L40+'[11]final energy LDF'!L40</f>
        <v>0</v>
      </c>
      <c r="M40" s="163">
        <f>'[2]final energy LDF'!M40+'[3]final energy LDF'!M40+'[4]final energy LDF'!M40+'[5]final energy LDF'!M40+'[6]final energy LDF'!M40+'[7]final energy LDF'!M40+'[8]final energy LDF'!M40+'[9]final energy LDF'!M40+'[10]final energy LDF'!M40+'[11]final energy LDF'!M40</f>
        <v>0</v>
      </c>
      <c r="N40" s="163">
        <f>'[2]final energy LDF'!N40+'[3]final energy LDF'!N40+'[4]final energy LDF'!N40+'[5]final energy LDF'!N40+'[6]final energy LDF'!N40+'[7]final energy LDF'!N40+'[8]final energy LDF'!N40+'[9]final energy LDF'!N40+'[10]final energy LDF'!N40+'[11]final energy LDF'!N40</f>
        <v>0</v>
      </c>
      <c r="O40" s="163">
        <f>'[2]final energy LDF'!O40+'[3]final energy LDF'!O40+'[4]final energy LDF'!O40+'[5]final energy LDF'!O40+'[6]final energy LDF'!O40+'[7]final energy LDF'!O40+'[8]final energy LDF'!O40+'[9]final energy LDF'!O40+'[10]final energy LDF'!O40+'[11]final energy LDF'!O40</f>
        <v>0</v>
      </c>
      <c r="P40" s="163">
        <f>'[2]final energy LDF'!P40+'[3]final energy LDF'!P40+'[4]final energy LDF'!P40+'[5]final energy LDF'!P40+'[6]final energy LDF'!P40+'[7]final energy LDF'!P40+'[8]final energy LDF'!P40+'[9]final energy LDF'!P40+'[10]final energy LDF'!P40+'[11]final energy LDF'!P40</f>
        <v>16.265768809072103</v>
      </c>
      <c r="Q40" s="163">
        <f>'[2]final energy LDF'!Q40+'[3]final energy LDF'!Q40+'[4]final energy LDF'!Q40+'[5]final energy LDF'!Q40+'[6]final energy LDF'!Q40+'[7]final energy LDF'!Q40+'[8]final energy LDF'!Q40+'[9]final energy LDF'!Q40+'[10]final energy LDF'!Q40+'[11]final energy LDF'!Q40</f>
        <v>826.8710612173802</v>
      </c>
      <c r="R40" s="163">
        <f>'[2]final energy LDF'!R40+'[3]final energy LDF'!R40+'[4]final energy LDF'!R40+'[5]final energy LDF'!R40+'[6]final energy LDF'!R40+'[7]final energy LDF'!R40+'[8]final energy LDF'!R40+'[9]final energy LDF'!R40+'[10]final energy LDF'!R40+'[11]final energy LDF'!R40</f>
        <v>3029.0553133539834</v>
      </c>
      <c r="S40" s="163">
        <f>'[2]final energy LDF'!S40+'[3]final energy LDF'!S40+'[4]final energy LDF'!S40+'[5]final energy LDF'!S40+'[6]final energy LDF'!S40+'[7]final energy LDF'!S40+'[8]final energy LDF'!S40+'[9]final energy LDF'!S40+'[10]final energy LDF'!S40+'[11]final energy LDF'!S40</f>
        <v>5130.1926255707704</v>
      </c>
      <c r="T40" s="163">
        <f>'[2]final energy LDF'!T40+'[3]final energy LDF'!T40+'[4]final energy LDF'!T40+'[5]final energy LDF'!T40+'[6]final energy LDF'!T40+'[7]final energy LDF'!T40+'[8]final energy LDF'!T40+'[9]final energy LDF'!T40+'[10]final energy LDF'!T40+'[11]final energy LDF'!T40</f>
        <v>6307.9912554227667</v>
      </c>
      <c r="U40" s="163">
        <f>'[2]final energy LDF'!U40+'[3]final energy LDF'!U40+'[4]final energy LDF'!U40+'[5]final energy LDF'!U40+'[6]final energy LDF'!U40+'[7]final energy LDF'!U40+'[8]final energy LDF'!U40+'[9]final energy LDF'!U40+'[10]final energy LDF'!U40+'[11]final energy LDF'!U40</f>
        <v>6763.8715200189336</v>
      </c>
      <c r="V40" s="163">
        <f>'[2]final energy LDF'!V40+'[3]final energy LDF'!V40+'[4]final energy LDF'!V40+'[5]final energy LDF'!V40+'[6]final energy LDF'!V40+'[7]final energy LDF'!V40+'[8]final energy LDF'!V40+'[9]final energy LDF'!V40+'[10]final energy LDF'!V40+'[11]final energy LDF'!V40</f>
        <v>6849.0818622205525</v>
      </c>
      <c r="W40" s="163">
        <f>V23+V5</f>
        <v>13092.016858961331</v>
      </c>
      <c r="X40" s="50" t="s">
        <v>313</v>
      </c>
    </row>
    <row r="41" spans="1:25" x14ac:dyDescent="0.15">
      <c r="A41" s="50" t="s">
        <v>245</v>
      </c>
      <c r="B41" s="50" t="s">
        <v>314</v>
      </c>
      <c r="C41" s="50" t="s">
        <v>315</v>
      </c>
      <c r="E41" s="50" t="s">
        <v>255</v>
      </c>
      <c r="F41" s="50" t="s">
        <v>249</v>
      </c>
      <c r="G41" s="50" t="s">
        <v>250</v>
      </c>
      <c r="H41" s="50" t="s">
        <v>251</v>
      </c>
      <c r="I41" s="50" t="s">
        <v>316</v>
      </c>
      <c r="J41" s="163">
        <f>'[2]final energy LDF'!J41+'[3]final energy LDF'!J41+'[4]final energy LDF'!J41+'[5]final energy LDF'!J41+'[6]final energy LDF'!J41+'[7]final energy LDF'!J41+'[8]final energy LDF'!J41+'[9]final energy LDF'!J41+'[10]final energy LDF'!J41+'[11]final energy LDF'!J41</f>
        <v>3156.2467015552179</v>
      </c>
      <c r="K41" s="163">
        <f>'[2]final energy LDF'!K41+'[3]final energy LDF'!K41+'[4]final energy LDF'!K41+'[5]final energy LDF'!K41+'[6]final energy LDF'!K41+'[7]final energy LDF'!K41+'[8]final energy LDF'!K41+'[9]final energy LDF'!K41+'[10]final energy LDF'!K41+'[11]final energy LDF'!K41</f>
        <v>3988.1501586817008</v>
      </c>
      <c r="L41" s="163">
        <f>'[2]final energy LDF'!L41+'[3]final energy LDF'!L41+'[4]final energy LDF'!L41+'[5]final energy LDF'!L41+'[6]final energy LDF'!L41+'[7]final energy LDF'!L41+'[8]final energy LDF'!L41+'[9]final energy LDF'!L41+'[10]final energy LDF'!L41+'[11]final energy LDF'!L41</f>
        <v>3899.9985845366928</v>
      </c>
      <c r="M41" s="163">
        <f>'[2]final energy LDF'!M41+'[3]final energy LDF'!M41+'[4]final energy LDF'!M41+'[5]final energy LDF'!M41+'[6]final energy LDF'!M41+'[7]final energy LDF'!M41+'[8]final energy LDF'!M41+'[9]final energy LDF'!M41+'[10]final energy LDF'!M41+'[11]final energy LDF'!M41</f>
        <v>4264.9711963619875</v>
      </c>
      <c r="N41" s="163">
        <f>'[2]final energy LDF'!N41+'[3]final energy LDF'!N41+'[4]final energy LDF'!N41+'[5]final energy LDF'!N41+'[6]final energy LDF'!N41+'[7]final energy LDF'!N41+'[8]final energy LDF'!N41+'[9]final energy LDF'!N41+'[10]final energy LDF'!N41+'[11]final energy LDF'!N41</f>
        <v>4589.0813605443882</v>
      </c>
      <c r="O41" s="163">
        <f>'[2]final energy LDF'!O41+'[3]final energy LDF'!O41+'[4]final energy LDF'!O41+'[5]final energy LDF'!O41+'[6]final energy LDF'!O41+'[7]final energy LDF'!O41+'[8]final energy LDF'!O41+'[9]final energy LDF'!O41+'[10]final energy LDF'!O41+'[11]final energy LDF'!O41</f>
        <v>4670.339732715337</v>
      </c>
      <c r="P41" s="163">
        <f>'[2]final energy LDF'!P41+'[3]final energy LDF'!P41+'[4]final energy LDF'!P41+'[5]final energy LDF'!P41+'[6]final energy LDF'!P41+'[7]final energy LDF'!P41+'[8]final energy LDF'!P41+'[9]final energy LDF'!P41+'[10]final energy LDF'!P41+'[11]final energy LDF'!P41</f>
        <v>5876.8576200061561</v>
      </c>
      <c r="Q41" s="163">
        <f>'[2]final energy LDF'!Q41+'[3]final energy LDF'!Q41+'[4]final energy LDF'!Q41+'[5]final energy LDF'!Q41+'[6]final energy LDF'!Q41+'[7]final energy LDF'!Q41+'[8]final energy LDF'!Q41+'[9]final energy LDF'!Q41+'[10]final energy LDF'!Q41+'[11]final energy LDF'!Q41</f>
        <v>7416.0200042105016</v>
      </c>
      <c r="R41" s="163">
        <f>'[2]final energy LDF'!R41+'[3]final energy LDF'!R41+'[4]final energy LDF'!R41+'[5]final energy LDF'!R41+'[6]final energy LDF'!R41+'[7]final energy LDF'!R41+'[8]final energy LDF'!R41+'[9]final energy LDF'!R41+'[10]final energy LDF'!R41+'[11]final energy LDF'!R41</f>
        <v>9440.6810913116606</v>
      </c>
      <c r="S41" s="163">
        <f>'[2]final energy LDF'!S41+'[3]final energy LDF'!S41+'[4]final energy LDF'!S41+'[5]final energy LDF'!S41+'[6]final energy LDF'!S41+'[7]final energy LDF'!S41+'[8]final energy LDF'!S41+'[9]final energy LDF'!S41+'[10]final energy LDF'!S41+'[11]final energy LDF'!S41</f>
        <v>11298.576813466776</v>
      </c>
      <c r="T41" s="163">
        <f>'[2]final energy LDF'!T41+'[3]final energy LDF'!T41+'[4]final energy LDF'!T41+'[5]final energy LDF'!T41+'[6]final energy LDF'!T41+'[7]final energy LDF'!T41+'[8]final energy LDF'!T41+'[9]final energy LDF'!T41+'[10]final energy LDF'!T41+'[11]final energy LDF'!T41</f>
        <v>12761.453552504214</v>
      </c>
      <c r="U41" s="163">
        <f>'[2]final energy LDF'!U41+'[3]final energy LDF'!U41+'[4]final energy LDF'!U41+'[5]final energy LDF'!U41+'[6]final energy LDF'!U41+'[7]final energy LDF'!U41+'[8]final energy LDF'!U41+'[9]final energy LDF'!U41+'[10]final energy LDF'!U41+'[11]final energy LDF'!U41</f>
        <v>14333.133738418341</v>
      </c>
      <c r="V41" s="163">
        <f>'[2]final energy LDF'!V41+'[3]final energy LDF'!V41+'[4]final energy LDF'!V41+'[5]final energy LDF'!V41+'[6]final energy LDF'!V41+'[7]final energy LDF'!V41+'[8]final energy LDF'!V41+'[9]final energy LDF'!V41+'[10]final energy LDF'!V41+'[11]final energy LDF'!V41</f>
        <v>14918.919219819967</v>
      </c>
      <c r="W41" s="163">
        <f>V41+V42</f>
        <v>16223.230151729276</v>
      </c>
      <c r="X41" s="50" t="s">
        <v>317</v>
      </c>
    </row>
    <row r="42" spans="1:25" x14ac:dyDescent="0.15">
      <c r="A42" s="162" t="s">
        <v>245</v>
      </c>
      <c r="B42" s="162" t="s">
        <v>318</v>
      </c>
      <c r="C42" s="162" t="s">
        <v>315</v>
      </c>
      <c r="D42" s="162"/>
      <c r="E42" s="162" t="s">
        <v>255</v>
      </c>
      <c r="F42" s="162" t="s">
        <v>249</v>
      </c>
      <c r="G42" s="162" t="s">
        <v>250</v>
      </c>
      <c r="H42" s="162" t="s">
        <v>251</v>
      </c>
      <c r="I42" s="162" t="s">
        <v>319</v>
      </c>
      <c r="J42" s="163">
        <f>'[2]final energy LDF'!J42+'[3]final energy LDF'!J42+'[4]final energy LDF'!J42+'[5]final energy LDF'!J42+'[6]final energy LDF'!J42+'[7]final energy LDF'!J42+'[8]final energy LDF'!J42+'[9]final energy LDF'!J42+'[10]final energy LDF'!J42+'[11]final energy LDF'!J42</f>
        <v>109.04288591296998</v>
      </c>
      <c r="K42" s="163">
        <f>'[2]final energy LDF'!K42+'[3]final energy LDF'!K42+'[4]final energy LDF'!K42+'[5]final energy LDF'!K42+'[6]final energy LDF'!K42+'[7]final energy LDF'!K42+'[8]final energy LDF'!K42+'[9]final energy LDF'!K42+'[10]final energy LDF'!K42+'[11]final energy LDF'!K42</f>
        <v>116.44615442978063</v>
      </c>
      <c r="L42" s="163">
        <f>'[2]final energy LDF'!L42+'[3]final energy LDF'!L42+'[4]final energy LDF'!L42+'[5]final energy LDF'!L42+'[6]final energy LDF'!L42+'[7]final energy LDF'!L42+'[8]final energy LDF'!L42+'[9]final energy LDF'!L42+'[10]final energy LDF'!L42+'[11]final energy LDF'!L42</f>
        <v>101.3812998164137</v>
      </c>
      <c r="M42" s="163">
        <f>'[2]final energy LDF'!M42+'[3]final energy LDF'!M42+'[4]final energy LDF'!M42+'[5]final energy LDF'!M42+'[6]final energy LDF'!M42+'[7]final energy LDF'!M42+'[8]final energy LDF'!M42+'[9]final energy LDF'!M42+'[10]final energy LDF'!M42+'[11]final energy LDF'!M42</f>
        <v>108.45200736162133</v>
      </c>
      <c r="N42" s="163">
        <f>'[2]final energy LDF'!N42+'[3]final energy LDF'!N42+'[4]final energy LDF'!N42+'[5]final energy LDF'!N42+'[6]final energy LDF'!N42+'[7]final energy LDF'!N42+'[8]final energy LDF'!N42+'[9]final energy LDF'!N42+'[10]final energy LDF'!N42+'[11]final energy LDF'!N42</f>
        <v>105.00136461963451</v>
      </c>
      <c r="O42" s="163">
        <f>'[2]final energy LDF'!O42+'[3]final energy LDF'!O42+'[4]final energy LDF'!O42+'[5]final energy LDF'!O42+'[6]final energy LDF'!O42+'[7]final energy LDF'!O42+'[8]final energy LDF'!O42+'[9]final energy LDF'!O42+'[10]final energy LDF'!O42+'[11]final energy LDF'!O42</f>
        <v>94.991999968050294</v>
      </c>
      <c r="P42" s="163">
        <f>'[2]final energy LDF'!P42+'[3]final energy LDF'!P42+'[4]final energy LDF'!P42+'[5]final energy LDF'!P42+'[6]final energy LDF'!P42+'[7]final energy LDF'!P42+'[8]final energy LDF'!P42+'[9]final energy LDF'!P42+'[10]final energy LDF'!P42+'[11]final energy LDF'!P42</f>
        <v>128.48941773162514</v>
      </c>
      <c r="Q42" s="163">
        <f>'[2]final energy LDF'!Q42+'[3]final energy LDF'!Q42+'[4]final energy LDF'!Q42+'[5]final energy LDF'!Q42+'[6]final energy LDF'!Q42+'[7]final energy LDF'!Q42+'[8]final energy LDF'!Q42+'[9]final energy LDF'!Q42+'[10]final energy LDF'!Q42+'[11]final energy LDF'!Q42</f>
        <v>259.69108358832074</v>
      </c>
      <c r="R42" s="163">
        <f>'[2]final energy LDF'!R42+'[3]final energy LDF'!R42+'[4]final energy LDF'!R42+'[5]final energy LDF'!R42+'[6]final energy LDF'!R42+'[7]final energy LDF'!R42+'[8]final energy LDF'!R42+'[9]final energy LDF'!R42+'[10]final energy LDF'!R42+'[11]final energy LDF'!R42</f>
        <v>421.06614415078894</v>
      </c>
      <c r="S42" s="163">
        <f>'[2]final energy LDF'!S42+'[3]final energy LDF'!S42+'[4]final energy LDF'!S42+'[5]final energy LDF'!S42+'[6]final energy LDF'!S42+'[7]final energy LDF'!S42+'[8]final energy LDF'!S42+'[9]final energy LDF'!S42+'[10]final energy LDF'!S42+'[11]final energy LDF'!S42</f>
        <v>649.80249014932019</v>
      </c>
      <c r="T42" s="163">
        <f>'[2]final energy LDF'!T42+'[3]final energy LDF'!T42+'[4]final energy LDF'!T42+'[5]final energy LDF'!T42+'[6]final energy LDF'!T42+'[7]final energy LDF'!T42+'[8]final energy LDF'!T42+'[9]final energy LDF'!T42+'[10]final energy LDF'!T42+'[11]final energy LDF'!T42</f>
        <v>893.35556251025173</v>
      </c>
      <c r="U42" s="163">
        <f>'[2]final energy LDF'!U42+'[3]final energy LDF'!U42+'[4]final energy LDF'!U42+'[5]final energy LDF'!U42+'[6]final energy LDF'!U42+'[7]final energy LDF'!U42+'[8]final energy LDF'!U42+'[9]final energy LDF'!U42+'[10]final energy LDF'!U42+'[11]final energy LDF'!U42</f>
        <v>1115.0591716928348</v>
      </c>
      <c r="V42" s="163">
        <f>'[2]final energy LDF'!V42+'[3]final energy LDF'!V42+'[4]final energy LDF'!V42+'[5]final energy LDF'!V42+'[6]final energy LDF'!V42+'[7]final energy LDF'!V42+'[8]final energy LDF'!V42+'[9]final energy LDF'!V42+'[10]final energy LDF'!V42+'[11]final energy LDF'!V42</f>
        <v>1304.3109319093098</v>
      </c>
    </row>
    <row r="43" spans="1:25" x14ac:dyDescent="0.15">
      <c r="A43" s="50" t="s">
        <v>320</v>
      </c>
      <c r="B43" s="50" t="s">
        <v>321</v>
      </c>
      <c r="C43" s="50" t="s">
        <v>305</v>
      </c>
      <c r="D43" s="50" t="s">
        <v>322</v>
      </c>
      <c r="E43" s="50" t="s">
        <v>255</v>
      </c>
      <c r="F43" s="50" t="s">
        <v>249</v>
      </c>
      <c r="G43" s="50" t="s">
        <v>250</v>
      </c>
      <c r="H43" s="50" t="s">
        <v>251</v>
      </c>
      <c r="I43" s="50" t="s">
        <v>323</v>
      </c>
      <c r="J43" s="163">
        <f>'[2]final energy LDF'!J43+'[3]final energy LDF'!J43+'[4]final energy LDF'!J43+'[5]final energy LDF'!J43+'[6]final energy LDF'!J43+'[7]final energy LDF'!J43+'[8]final energy LDF'!J43+'[9]final energy LDF'!J43+'[10]final energy LDF'!J43+'[11]final energy LDF'!J43</f>
        <v>7.6641981821650443E-5</v>
      </c>
      <c r="K43" s="163">
        <f>'[2]final energy LDF'!K43+'[3]final energy LDF'!K43+'[4]final energy LDF'!K43+'[5]final energy LDF'!K43+'[6]final energy LDF'!K43+'[7]final energy LDF'!K43+'[8]final energy LDF'!K43+'[9]final energy LDF'!K43+'[10]final energy LDF'!K43+'[11]final energy LDF'!K43</f>
        <v>7.8484780663606665E-5</v>
      </c>
      <c r="L43" s="163">
        <f>'[2]final energy LDF'!L43+'[3]final energy LDF'!L43+'[4]final energy LDF'!L43+'[5]final energy LDF'!L43+'[6]final energy LDF'!L43+'[7]final energy LDF'!L43+'[8]final energy LDF'!L43+'[9]final energy LDF'!L43+'[10]final energy LDF'!L43+'[11]final energy LDF'!L43</f>
        <v>7.0490406308159383E-5</v>
      </c>
      <c r="M43" s="163">
        <f>'[2]final energy LDF'!M43+'[3]final energy LDF'!M43+'[4]final energy LDF'!M43+'[5]final energy LDF'!M43+'[6]final energy LDF'!M43+'[7]final energy LDF'!M43+'[8]final energy LDF'!M43+'[9]final energy LDF'!M43+'[10]final energy LDF'!M43+'[11]final energy LDF'!M43</f>
        <v>7.1249851673268851E-5</v>
      </c>
      <c r="N43" s="163">
        <f>'[2]final energy LDF'!N43+'[3]final energy LDF'!N43+'[4]final energy LDF'!N43+'[5]final energy LDF'!N43+'[6]final energy LDF'!N43+'[7]final energy LDF'!N43+'[8]final energy LDF'!N43+'[9]final energy LDF'!N43+'[10]final energy LDF'!N43+'[11]final energy LDF'!N43</f>
        <v>7.9295045785994156E-5</v>
      </c>
      <c r="O43" s="163">
        <f>'[2]final energy LDF'!O43+'[3]final energy LDF'!O43+'[4]final energy LDF'!O43+'[5]final energy LDF'!O43+'[6]final energy LDF'!O43+'[7]final energy LDF'!O43+'[8]final energy LDF'!O43+'[9]final energy LDF'!O43+'[10]final energy LDF'!O43+'[11]final energy LDF'!O43</f>
        <v>-0.10490729986359855</v>
      </c>
      <c r="P43" s="163">
        <f>'[2]final energy LDF'!P43+'[3]final energy LDF'!P43+'[4]final energy LDF'!P43+'[5]final energy LDF'!P43+'[6]final energy LDF'!P43+'[7]final energy LDF'!P43+'[8]final energy LDF'!P43+'[9]final energy LDF'!P43+'[10]final energy LDF'!P43+'[11]final energy LDF'!P43</f>
        <v>1.8102772300743659</v>
      </c>
      <c r="Q43" s="163">
        <f>'[2]final energy LDF'!Q43+'[3]final energy LDF'!Q43+'[4]final energy LDF'!Q43+'[5]final energy LDF'!Q43+'[6]final energy LDF'!Q43+'[7]final energy LDF'!Q43+'[8]final energy LDF'!Q43+'[9]final energy LDF'!Q43+'[10]final energy LDF'!Q43+'[11]final energy LDF'!Q43</f>
        <v>4.9999874118617909</v>
      </c>
      <c r="R43" s="163">
        <f>'[2]final energy LDF'!R43+'[3]final energy LDF'!R43+'[4]final energy LDF'!R43+'[5]final energy LDF'!R43+'[6]final energy LDF'!R43+'[7]final energy LDF'!R43+'[8]final energy LDF'!R43+'[9]final energy LDF'!R43+'[10]final energy LDF'!R43+'[11]final energy LDF'!R43</f>
        <v>403.93520454678838</v>
      </c>
      <c r="S43" s="163">
        <f>'[2]final energy LDF'!S43+'[3]final energy LDF'!S43+'[4]final energy LDF'!S43+'[5]final energy LDF'!S43+'[6]final energy LDF'!S43+'[7]final energy LDF'!S43+'[8]final energy LDF'!S43+'[9]final energy LDF'!S43+'[10]final energy LDF'!S43+'[11]final energy LDF'!S43</f>
        <v>2115.3320859565192</v>
      </c>
      <c r="T43" s="163">
        <f>'[2]final energy LDF'!T43+'[3]final energy LDF'!T43+'[4]final energy LDF'!T43+'[5]final energy LDF'!T43+'[6]final energy LDF'!T43+'[7]final energy LDF'!T43+'[8]final energy LDF'!T43+'[9]final energy LDF'!T43+'[10]final energy LDF'!T43+'[11]final energy LDF'!T43</f>
        <v>4550.844588536318</v>
      </c>
      <c r="U43" s="163">
        <f>'[2]final energy LDF'!U43+'[3]final energy LDF'!U43+'[4]final energy LDF'!U43+'[5]final energy LDF'!U43+'[6]final energy LDF'!U43+'[7]final energy LDF'!U43+'[8]final energy LDF'!U43+'[9]final energy LDF'!U43+'[10]final energy LDF'!U43+'[11]final energy LDF'!U43</f>
        <v>5628.7496073877337</v>
      </c>
      <c r="V43" s="163">
        <f>'[2]final energy LDF'!V43+'[3]final energy LDF'!V43+'[4]final energy LDF'!V43+'[5]final energy LDF'!V43+'[6]final energy LDF'!V43+'[7]final energy LDF'!V43+'[8]final energy LDF'!V43+'[9]final energy LDF'!V43+'[10]final energy LDF'!V43+'[11]final energy LDF'!V43</f>
        <v>6328.4773697664205</v>
      </c>
    </row>
    <row r="44" spans="1:25" x14ac:dyDescent="0.15">
      <c r="A44" s="50" t="s">
        <v>245</v>
      </c>
      <c r="C44" s="50" t="s">
        <v>324</v>
      </c>
      <c r="E44" s="50" t="s">
        <v>255</v>
      </c>
      <c r="F44" s="50" t="s">
        <v>249</v>
      </c>
      <c r="G44" s="50" t="s">
        <v>250</v>
      </c>
      <c r="H44" s="50" t="s">
        <v>251</v>
      </c>
      <c r="I44" s="50" t="s">
        <v>325</v>
      </c>
      <c r="J44" s="163">
        <f>'[2]final energy LDF'!J44+'[3]final energy LDF'!J44+'[4]final energy LDF'!J44+'[5]final energy LDF'!J44+'[6]final energy LDF'!J44+'[7]final energy LDF'!J44+'[8]final energy LDF'!J44+'[9]final energy LDF'!J44+'[10]final energy LDF'!J44+'[11]final energy LDF'!J44</f>
        <v>0</v>
      </c>
      <c r="K44" s="163">
        <f>'[2]final energy LDF'!K44+'[3]final energy LDF'!K44+'[4]final energy LDF'!K44+'[5]final energy LDF'!K44+'[6]final energy LDF'!K44+'[7]final energy LDF'!K44+'[8]final energy LDF'!K44+'[9]final energy LDF'!K44+'[10]final energy LDF'!K44+'[11]final energy LDF'!K44</f>
        <v>0</v>
      </c>
      <c r="L44" s="163">
        <f>'[2]final energy LDF'!L44+'[3]final energy LDF'!L44+'[4]final energy LDF'!L44+'[5]final energy LDF'!L44+'[6]final energy LDF'!L44+'[7]final energy LDF'!L44+'[8]final energy LDF'!L44+'[9]final energy LDF'!L44+'[10]final energy LDF'!L44+'[11]final energy LDF'!L44</f>
        <v>0</v>
      </c>
      <c r="M44" s="163">
        <f>'[2]final energy LDF'!M44+'[3]final energy LDF'!M44+'[4]final energy LDF'!M44+'[5]final energy LDF'!M44+'[6]final energy LDF'!M44+'[7]final energy LDF'!M44+'[8]final energy LDF'!M44+'[9]final energy LDF'!M44+'[10]final energy LDF'!M44+'[11]final energy LDF'!M44</f>
        <v>0</v>
      </c>
      <c r="N44" s="163">
        <f>'[2]final energy LDF'!N44+'[3]final energy LDF'!N44+'[4]final energy LDF'!N44+'[5]final energy LDF'!N44+'[6]final energy LDF'!N44+'[7]final energy LDF'!N44+'[8]final energy LDF'!N44+'[9]final energy LDF'!N44+'[10]final energy LDF'!N44+'[11]final energy LDF'!N44</f>
        <v>0</v>
      </c>
      <c r="O44" s="163">
        <f>'[2]final energy LDF'!O44+'[3]final energy LDF'!O44+'[4]final energy LDF'!O44+'[5]final energy LDF'!O44+'[6]final energy LDF'!O44+'[7]final energy LDF'!O44+'[8]final energy LDF'!O44+'[9]final energy LDF'!O44+'[10]final energy LDF'!O44+'[11]final energy LDF'!O44</f>
        <v>0</v>
      </c>
      <c r="P44" s="163">
        <f>'[2]final energy LDF'!P44+'[3]final energy LDF'!P44+'[4]final energy LDF'!P44+'[5]final energy LDF'!P44+'[6]final energy LDF'!P44+'[7]final energy LDF'!P44+'[8]final energy LDF'!P44+'[9]final energy LDF'!P44+'[10]final energy LDF'!P44+'[11]final energy LDF'!P44</f>
        <v>0</v>
      </c>
      <c r="Q44" s="163">
        <f>'[2]final energy LDF'!Q44+'[3]final energy LDF'!Q44+'[4]final energy LDF'!Q44+'[5]final energy LDF'!Q44+'[6]final energy LDF'!Q44+'[7]final energy LDF'!Q44+'[8]final energy LDF'!Q44+'[9]final energy LDF'!Q44+'[10]final energy LDF'!Q44+'[11]final energy LDF'!Q44</f>
        <v>0</v>
      </c>
      <c r="R44" s="163">
        <f>'[2]final energy LDF'!R44+'[3]final energy LDF'!R44+'[4]final energy LDF'!R44+'[5]final energy LDF'!R44+'[6]final energy LDF'!R44+'[7]final energy LDF'!R44+'[8]final energy LDF'!R44+'[9]final energy LDF'!R44+'[10]final energy LDF'!R44+'[11]final energy LDF'!R44</f>
        <v>213.348732425816</v>
      </c>
      <c r="S44" s="163">
        <f>'[2]final energy LDF'!S44+'[3]final energy LDF'!S44+'[4]final energy LDF'!S44+'[5]final energy LDF'!S44+'[6]final energy LDF'!S44+'[7]final energy LDF'!S44+'[8]final energy LDF'!S44+'[9]final energy LDF'!S44+'[10]final energy LDF'!S44+'[11]final energy LDF'!S44</f>
        <v>598.079221385643</v>
      </c>
      <c r="T44" s="163">
        <f>'[2]final energy LDF'!T44+'[3]final energy LDF'!T44+'[4]final energy LDF'!T44+'[5]final energy LDF'!T44+'[6]final energy LDF'!T44+'[7]final energy LDF'!T44+'[8]final energy LDF'!T44+'[9]final energy LDF'!T44+'[10]final energy LDF'!T44+'[11]final energy LDF'!T44</f>
        <v>1036.1040703652029</v>
      </c>
      <c r="U44" s="163">
        <f>'[2]final energy LDF'!U44+'[3]final energy LDF'!U44+'[4]final energy LDF'!U44+'[5]final energy LDF'!U44+'[6]final energy LDF'!U44+'[7]final energy LDF'!U44+'[8]final energy LDF'!U44+'[9]final energy LDF'!U44+'[10]final energy LDF'!U44+'[11]final energy LDF'!U44</f>
        <v>1762.942624310831</v>
      </c>
      <c r="V44" s="163">
        <f>'[2]final energy LDF'!V44+'[3]final energy LDF'!V44+'[4]final energy LDF'!V44+'[5]final energy LDF'!V44+'[6]final energy LDF'!V44+'[7]final energy LDF'!V44+'[8]final energy LDF'!V44+'[9]final energy LDF'!V44+'[10]final energy LDF'!V44+'[11]final energy LDF'!V44</f>
        <v>2719.9799179275105</v>
      </c>
    </row>
    <row r="45" spans="1:25" x14ac:dyDescent="0.15">
      <c r="A45" s="50" t="s">
        <v>326</v>
      </c>
      <c r="B45" s="50" t="s">
        <v>327</v>
      </c>
      <c r="C45" s="50" t="s">
        <v>328</v>
      </c>
      <c r="D45" s="50" t="s">
        <v>329</v>
      </c>
      <c r="E45" s="50" t="s">
        <v>330</v>
      </c>
      <c r="F45" s="50" t="s">
        <v>249</v>
      </c>
      <c r="G45" s="50" t="s">
        <v>331</v>
      </c>
      <c r="H45" s="50" t="s">
        <v>332</v>
      </c>
      <c r="I45" s="50" t="s">
        <v>333</v>
      </c>
      <c r="J45" s="170">
        <f>AVERAGE('[2]final energy LDF'!J45,'[3]final energy LDF'!J45,'[4]final energy LDF'!J45,'[5]final energy LDF'!J45,'[6]final energy LDF'!J45,'[7]final energy LDF'!J45,'[8]final energy LDF'!J45,'[9]final energy LDF'!J45,'[10]final energy LDF'!J45,'[11]final energy LDF'!J45)</f>
        <v>0.65000000000000024</v>
      </c>
      <c r="K45" s="170">
        <f>AVERAGE('[2]final energy LDF'!K45,'[3]final energy LDF'!K45,'[4]final energy LDF'!K45,'[5]final energy LDF'!K45,'[6]final energy LDF'!K45,'[7]final energy LDF'!K45,'[8]final energy LDF'!K45,'[9]final energy LDF'!K45,'[10]final energy LDF'!K45,'[11]final energy LDF'!K45)</f>
        <v>0.65000000000000024</v>
      </c>
      <c r="L45" s="170">
        <f>AVERAGE('[2]final energy LDF'!L45,'[3]final energy LDF'!L45,'[4]final energy LDF'!L45,'[5]final energy LDF'!L45,'[6]final energy LDF'!L45,'[7]final energy LDF'!L45,'[8]final energy LDF'!L45,'[9]final energy LDF'!L45,'[10]final energy LDF'!L45,'[11]final energy LDF'!L45)</f>
        <v>0.65000000000000024</v>
      </c>
      <c r="M45" s="170">
        <f>AVERAGE('[2]final energy LDF'!M45,'[3]final energy LDF'!M45,'[4]final energy LDF'!M45,'[5]final energy LDF'!M45,'[6]final energy LDF'!M45,'[7]final energy LDF'!M45,'[8]final energy LDF'!M45,'[9]final energy LDF'!M45,'[10]final energy LDF'!M45,'[11]final energy LDF'!M45)</f>
        <v>0.65000000000000024</v>
      </c>
      <c r="N45" s="170">
        <f>AVERAGE('[2]final energy LDF'!N45,'[3]final energy LDF'!N45,'[4]final energy LDF'!N45,'[5]final energy LDF'!N45,'[6]final energy LDF'!N45,'[7]final energy LDF'!N45,'[8]final energy LDF'!N45,'[9]final energy LDF'!N45,'[10]final energy LDF'!N45,'[11]final energy LDF'!N45)</f>
        <v>0.65000000000000024</v>
      </c>
      <c r="O45" s="170">
        <f>AVERAGE('[2]final energy LDF'!O45,'[3]final energy LDF'!O45,'[4]final energy LDF'!O45,'[5]final energy LDF'!O45,'[6]final energy LDF'!O45,'[7]final energy LDF'!O45,'[8]final energy LDF'!O45,'[9]final energy LDF'!O45,'[10]final energy LDF'!O45,'[11]final energy LDF'!O45)</f>
        <v>0.66200000000000014</v>
      </c>
      <c r="P45" s="170">
        <f>AVERAGE('[2]final energy LDF'!P45,'[3]final energy LDF'!P45,'[4]final energy LDF'!P45,'[5]final energy LDF'!P45,'[6]final energy LDF'!P45,'[7]final energy LDF'!P45,'[8]final energy LDF'!P45,'[9]final energy LDF'!P45,'[10]final energy LDF'!P45,'[11]final energy LDF'!P45)</f>
        <v>0.67700000000000016</v>
      </c>
      <c r="Q45" s="170">
        <f>AVERAGE('[2]final energy LDF'!Q45,'[3]final energy LDF'!Q45,'[4]final energy LDF'!Q45,'[5]final energy LDF'!Q45,'[6]final energy LDF'!Q45,'[7]final energy LDF'!Q45,'[8]final energy LDF'!Q45,'[9]final energy LDF'!Q45,'[10]final energy LDF'!Q45,'[11]final energy LDF'!Q45)</f>
        <v>0.68399999999999994</v>
      </c>
      <c r="R45" s="170">
        <f>AVERAGE('[2]final energy LDF'!R45,'[3]final energy LDF'!R45,'[4]final energy LDF'!R45,'[5]final energy LDF'!R45,'[6]final energy LDF'!R45,'[7]final energy LDF'!R45,'[8]final energy LDF'!R45,'[9]final energy LDF'!R45,'[10]final energy LDF'!R45,'[11]final energy LDF'!R45)</f>
        <v>0.71399999999999997</v>
      </c>
      <c r="S45" s="170">
        <f>AVERAGE('[2]final energy LDF'!S45,'[3]final energy LDF'!S45,'[4]final energy LDF'!S45,'[5]final energy LDF'!S45,'[6]final energy LDF'!S45,'[7]final energy LDF'!S45,'[8]final energy LDF'!S45,'[9]final energy LDF'!S45,'[10]final energy LDF'!S45,'[11]final energy LDF'!S45)</f>
        <v>0.71599999999999997</v>
      </c>
      <c r="T45" s="170">
        <f>AVERAGE('[2]final energy LDF'!T45,'[3]final energy LDF'!T45,'[4]final energy LDF'!T45,'[5]final energy LDF'!T45,'[6]final energy LDF'!T45,'[7]final energy LDF'!T45,'[8]final energy LDF'!T45,'[9]final energy LDF'!T45,'[10]final energy LDF'!T45,'[11]final energy LDF'!T45)</f>
        <v>0.73400000000000021</v>
      </c>
      <c r="U45" s="170">
        <f>AVERAGE('[2]final energy LDF'!U45,'[3]final energy LDF'!U45,'[4]final energy LDF'!U45,'[5]final energy LDF'!U45,'[6]final energy LDF'!U45,'[7]final energy LDF'!U45,'[8]final energy LDF'!U45,'[9]final energy LDF'!U45,'[10]final energy LDF'!U45,'[11]final energy LDF'!U45)</f>
        <v>0.7420000000000001</v>
      </c>
      <c r="V45" s="170">
        <f>AVERAGE('[2]final energy LDF'!V45,'[3]final energy LDF'!V45,'[4]final energy LDF'!V45,'[5]final energy LDF'!V45,'[6]final energy LDF'!V45,'[7]final energy LDF'!V45,'[8]final energy LDF'!V45,'[9]final energy LDF'!V45,'[10]final energy LDF'!V45,'[11]final energy LDF'!V45)</f>
        <v>0.76600000000000024</v>
      </c>
      <c r="W45" s="50" t="s">
        <v>334</v>
      </c>
    </row>
    <row r="46" spans="1:25" x14ac:dyDescent="0.15">
      <c r="J46" s="163"/>
      <c r="K46" s="163"/>
      <c r="L46" s="163"/>
      <c r="M46" s="163"/>
      <c r="N46" s="163"/>
      <c r="O46" s="176">
        <f t="shared" ref="O46:V46" si="0">O30/(O30+O20)</f>
        <v>0.11670438053783269</v>
      </c>
      <c r="P46" s="176">
        <f t="shared" si="0"/>
        <v>0.11849187803393342</v>
      </c>
      <c r="Q46" s="176">
        <f t="shared" si="0"/>
        <v>0.18184495890809216</v>
      </c>
      <c r="R46" s="176">
        <f t="shared" si="0"/>
        <v>0.23368729267243402</v>
      </c>
      <c r="S46" s="176">
        <f t="shared" si="0"/>
        <v>0.26721681849999274</v>
      </c>
      <c r="T46" s="176">
        <f t="shared" si="0"/>
        <v>0.28352664050801601</v>
      </c>
      <c r="U46" s="176">
        <f t="shared" si="0"/>
        <v>0.2953773798282508</v>
      </c>
      <c r="V46" s="176">
        <f t="shared" si="0"/>
        <v>0.31055235506029538</v>
      </c>
      <c r="W46" s="171" t="s">
        <v>361</v>
      </c>
      <c r="X46" s="171"/>
      <c r="Y46" s="171"/>
    </row>
    <row r="47" spans="1:25" x14ac:dyDescent="0.15">
      <c r="J47" s="163"/>
      <c r="K47" s="163"/>
      <c r="L47" s="163"/>
      <c r="M47" s="163"/>
      <c r="N47" s="163"/>
      <c r="O47" s="176">
        <f t="shared" ref="O47:U47" si="1">O12/(O12+O3)</f>
        <v>0.1658560412341151</v>
      </c>
      <c r="P47" s="176">
        <f t="shared" si="1"/>
        <v>0.18013595760382489</v>
      </c>
      <c r="Q47" s="176">
        <f t="shared" si="1"/>
        <v>0.27499176708578088</v>
      </c>
      <c r="R47" s="176">
        <f t="shared" si="1"/>
        <v>0.35435029911509314</v>
      </c>
      <c r="S47" s="176">
        <f t="shared" si="1"/>
        <v>0.39039258103334212</v>
      </c>
      <c r="T47" s="176">
        <f t="shared" si="1"/>
        <v>0.40218722632119525</v>
      </c>
      <c r="U47" s="176">
        <f t="shared" si="1"/>
        <v>0.41589963886947579</v>
      </c>
      <c r="V47" s="176">
        <f>V12/(V12+V3)</f>
        <v>0.42895481960091841</v>
      </c>
      <c r="W47" s="171" t="s">
        <v>362</v>
      </c>
      <c r="X47" s="171"/>
      <c r="Y47" s="171"/>
    </row>
    <row r="48" spans="1:25" x14ac:dyDescent="0.15">
      <c r="A48" s="50" t="s">
        <v>245</v>
      </c>
      <c r="C48" s="50" t="s">
        <v>274</v>
      </c>
      <c r="E48" s="50" t="s">
        <v>255</v>
      </c>
      <c r="F48" s="50" t="s">
        <v>249</v>
      </c>
      <c r="G48" s="50" t="s">
        <v>250</v>
      </c>
      <c r="H48" s="50" t="s">
        <v>251</v>
      </c>
      <c r="I48" s="50" t="s">
        <v>335</v>
      </c>
      <c r="J48" s="163">
        <f>'[2]final energy LDF'!J48+'[3]final energy LDF'!J48+'[4]final energy LDF'!J48+'[5]final energy LDF'!J48+'[6]final energy LDF'!J48+'[7]final energy LDF'!J48+'[8]final energy LDF'!J48+'[9]final energy LDF'!J48+'[10]final energy LDF'!J48+'[11]final energy LDF'!J48</f>
        <v>9.3595849957246391E-5</v>
      </c>
      <c r="K48" s="163">
        <f>'[2]final energy LDF'!K48+'[3]final energy LDF'!K48+'[4]final energy LDF'!K48+'[5]final energy LDF'!K48+'[6]final energy LDF'!K48+'[7]final energy LDF'!K48+'[8]final energy LDF'!K48+'[9]final energy LDF'!K48+'[10]final energy LDF'!K48+'[11]final energy LDF'!K48</f>
        <v>1.1598385066130831E-4</v>
      </c>
      <c r="L48" s="163">
        <f>'[2]final energy LDF'!L48+'[3]final energy LDF'!L48+'[4]final energy LDF'!L48+'[5]final energy LDF'!L48+'[6]final energy LDF'!L48+'[7]final energy LDF'!L48+'[8]final energy LDF'!L48+'[9]final energy LDF'!L48+'[10]final energy LDF'!L48+'[11]final energy LDF'!L48</f>
        <v>1.4359372197272032E-4</v>
      </c>
      <c r="M48" s="163">
        <f>'[2]final energy LDF'!M48+'[3]final energy LDF'!M48+'[4]final energy LDF'!M48+'[5]final energy LDF'!M48+'[6]final energy LDF'!M48+'[7]final energy LDF'!M48+'[8]final energy LDF'!M48+'[9]final energy LDF'!M48+'[10]final energy LDF'!M48+'[11]final energy LDF'!M48</f>
        <v>1.6306154435384216E-4</v>
      </c>
      <c r="N48" s="163">
        <f>'[2]final energy LDF'!N48+'[3]final energy LDF'!N48+'[4]final energy LDF'!N48+'[5]final energy LDF'!N48+'[6]final energy LDF'!N48+'[7]final energy LDF'!N48+'[8]final energy LDF'!N48+'[9]final energy LDF'!N48+'[10]final energy LDF'!N48+'[11]final energy LDF'!N48</f>
        <v>2.0069920800567967E-4</v>
      </c>
      <c r="O48" s="163">
        <f>'[2]final energy LDF'!O48+'[3]final energy LDF'!O48+'[4]final energy LDF'!O48+'[5]final energy LDF'!O48+'[6]final energy LDF'!O48+'[7]final energy LDF'!O48+'[8]final energy LDF'!O48+'[9]final energy LDF'!O48+'[10]final energy LDF'!O48+'[11]final energy LDF'!O48</f>
        <v>2.0215999696374546E-4</v>
      </c>
      <c r="P48" s="163">
        <f>'[2]final energy LDF'!P48+'[3]final energy LDF'!P48+'[4]final energy LDF'!P48+'[5]final energy LDF'!P48+'[6]final energy LDF'!P48+'[7]final energy LDF'!P48+'[8]final energy LDF'!P48+'[9]final energy LDF'!P48+'[10]final energy LDF'!P48+'[11]final energy LDF'!P48</f>
        <v>21.091568682603437</v>
      </c>
      <c r="Q48" s="163">
        <f>'[2]final energy LDF'!Q48+'[3]final energy LDF'!Q48+'[4]final energy LDF'!Q48+'[5]final energy LDF'!Q48+'[6]final energy LDF'!Q48+'[7]final energy LDF'!Q48+'[8]final energy LDF'!Q48+'[9]final energy LDF'!Q48+'[10]final energy LDF'!Q48+'[11]final energy LDF'!Q48</f>
        <v>1251.3217075104062</v>
      </c>
      <c r="R48" s="163">
        <f>'[2]final energy LDF'!R48+'[3]final energy LDF'!R48+'[4]final energy LDF'!R48+'[5]final energy LDF'!R48+'[6]final energy LDF'!R48+'[7]final energy LDF'!R48+'[8]final energy LDF'!R48+'[9]final energy LDF'!R48+'[10]final energy LDF'!R48+'[11]final energy LDF'!R48</f>
        <v>6763.0219869389521</v>
      </c>
      <c r="S48" s="163">
        <f>'[2]final energy LDF'!S48+'[3]final energy LDF'!S48+'[4]final energy LDF'!S48+'[5]final energy LDF'!S48+'[6]final energy LDF'!S48+'[7]final energy LDF'!S48+'[8]final energy LDF'!S48+'[9]final energy LDF'!S48+'[10]final energy LDF'!S48+'[11]final energy LDF'!S48</f>
        <v>14755.85459698281</v>
      </c>
      <c r="T48" s="163">
        <f>'[2]final energy LDF'!T48+'[3]final energy LDF'!T48+'[4]final energy LDF'!T48+'[5]final energy LDF'!T48+'[6]final energy LDF'!T48+'[7]final energy LDF'!T48+'[8]final energy LDF'!T48+'[9]final energy LDF'!T48+'[10]final energy LDF'!T48+'[11]final energy LDF'!T48</f>
        <v>27730.90007440625</v>
      </c>
      <c r="U48" s="163">
        <f>'[2]final energy LDF'!U48+'[3]final energy LDF'!U48+'[4]final energy LDF'!U48+'[5]final energy LDF'!U48+'[6]final energy LDF'!U48+'[7]final energy LDF'!U48+'[8]final energy LDF'!U48+'[9]final energy LDF'!U48+'[10]final energy LDF'!U48+'[11]final energy LDF'!U48</f>
        <v>38367.636871311173</v>
      </c>
      <c r="V48" s="163">
        <f>'[2]final energy LDF'!V48+'[3]final energy LDF'!V48+'[4]final energy LDF'!V48+'[5]final energy LDF'!V48+'[6]final energy LDF'!V48+'[7]final energy LDF'!V48+'[8]final energy LDF'!V48+'[9]final energy LDF'!V48+'[10]final energy LDF'!V48+'[11]final energy LDF'!V48</f>
        <v>41747.724486542647</v>
      </c>
    </row>
    <row r="50" spans="2:24" x14ac:dyDescent="0.15">
      <c r="B50" s="50" t="s">
        <v>246</v>
      </c>
      <c r="J50" s="158">
        <f>J3*3.6</f>
        <v>18655.374366745029</v>
      </c>
      <c r="K50" s="158">
        <f t="shared" ref="K50:V50" si="2">K3*3.6</f>
        <v>20921.476027875167</v>
      </c>
      <c r="L50" s="158">
        <f t="shared" si="2"/>
        <v>20168.123163539851</v>
      </c>
      <c r="M50" s="158">
        <f t="shared" si="2"/>
        <v>22024.452525816392</v>
      </c>
      <c r="N50" s="158">
        <f>N3*3.6</f>
        <v>24008.041610785614</v>
      </c>
      <c r="O50" s="158">
        <f t="shared" si="2"/>
        <v>25517.657121927678</v>
      </c>
      <c r="P50" s="158">
        <f t="shared" si="2"/>
        <v>27757.44139340418</v>
      </c>
      <c r="Q50" s="158">
        <f t="shared" si="2"/>
        <v>27557.72147871177</v>
      </c>
      <c r="R50" s="158">
        <f t="shared" si="2"/>
        <v>27830.416240645653</v>
      </c>
      <c r="S50" s="158">
        <f t="shared" si="2"/>
        <v>28754.630201123371</v>
      </c>
      <c r="T50" s="158">
        <f t="shared" si="2"/>
        <v>30049.413343890887</v>
      </c>
      <c r="U50" s="158">
        <f t="shared" si="2"/>
        <v>31240.564762737948</v>
      </c>
      <c r="V50" s="158">
        <f t="shared" si="2"/>
        <v>32479.465621874922</v>
      </c>
      <c r="X50" s="92">
        <f>SUM(V4:V11)+SUM(V13:V14)</f>
        <v>41694.956983519078</v>
      </c>
    </row>
    <row r="51" spans="2:24" s="33" customFormat="1" x14ac:dyDescent="0.15">
      <c r="B51" s="156" t="s">
        <v>336</v>
      </c>
      <c r="J51" s="84">
        <f t="shared" ref="J51:V51" si="3">J3*3.6</f>
        <v>18655.374366745029</v>
      </c>
      <c r="K51" s="84">
        <f t="shared" si="3"/>
        <v>20921.476027875167</v>
      </c>
      <c r="L51" s="84">
        <f t="shared" si="3"/>
        <v>20168.123163539851</v>
      </c>
      <c r="M51" s="84">
        <f t="shared" si="3"/>
        <v>22024.452525816392</v>
      </c>
      <c r="N51" s="84">
        <f>N3*3.6</f>
        <v>24008.041610785614</v>
      </c>
      <c r="O51" s="84">
        <f t="shared" si="3"/>
        <v>25517.657121927678</v>
      </c>
      <c r="P51" s="84">
        <f t="shared" si="3"/>
        <v>27757.44139340418</v>
      </c>
      <c r="Q51" s="84">
        <f t="shared" si="3"/>
        <v>27557.72147871177</v>
      </c>
      <c r="R51" s="84">
        <f t="shared" si="3"/>
        <v>27830.416240645653</v>
      </c>
      <c r="S51" s="84">
        <f t="shared" si="3"/>
        <v>28754.630201123371</v>
      </c>
      <c r="T51" s="84">
        <f t="shared" si="3"/>
        <v>30049.413343890887</v>
      </c>
      <c r="U51" s="84">
        <f t="shared" si="3"/>
        <v>31240.564762737948</v>
      </c>
      <c r="V51" s="84">
        <f t="shared" si="3"/>
        <v>32479.465621874922</v>
      </c>
      <c r="X51" s="172"/>
    </row>
    <row r="52" spans="2:24" s="33" customFormat="1" x14ac:dyDescent="0.15">
      <c r="B52" s="156" t="s">
        <v>337</v>
      </c>
      <c r="J52" s="84">
        <f t="shared" ref="J52:V52" si="4">J50-J51</f>
        <v>0</v>
      </c>
      <c r="K52" s="84">
        <f t="shared" si="4"/>
        <v>0</v>
      </c>
      <c r="L52" s="84">
        <f t="shared" si="4"/>
        <v>0</v>
      </c>
      <c r="M52" s="84">
        <f t="shared" si="4"/>
        <v>0</v>
      </c>
      <c r="N52" s="84">
        <f>N50-N51</f>
        <v>0</v>
      </c>
      <c r="O52" s="84">
        <f t="shared" si="4"/>
        <v>0</v>
      </c>
      <c r="P52" s="84">
        <f t="shared" si="4"/>
        <v>0</v>
      </c>
      <c r="Q52" s="84">
        <f t="shared" si="4"/>
        <v>0</v>
      </c>
      <c r="R52" s="84">
        <f t="shared" si="4"/>
        <v>0</v>
      </c>
      <c r="S52" s="84">
        <f t="shared" si="4"/>
        <v>0</v>
      </c>
      <c r="T52" s="84">
        <f t="shared" si="4"/>
        <v>0</v>
      </c>
      <c r="U52" s="84">
        <f t="shared" si="4"/>
        <v>0</v>
      </c>
      <c r="V52" s="84">
        <f t="shared" si="4"/>
        <v>0</v>
      </c>
      <c r="X52" s="172"/>
    </row>
    <row r="53" spans="2:24" x14ac:dyDescent="0.15">
      <c r="B53" s="50" t="s">
        <v>253</v>
      </c>
      <c r="J53" s="158">
        <f>SUM(J4:J14)-J12+3.6*J12</f>
        <v>71905.027724031766</v>
      </c>
      <c r="K53" s="158">
        <f t="shared" ref="K53:V53" si="5">SUM(K4:K14)-K12+3.6*K12</f>
        <v>78398.666033073168</v>
      </c>
      <c r="L53" s="158">
        <f t="shared" si="5"/>
        <v>77967.250853620164</v>
      </c>
      <c r="M53" s="158">
        <f t="shared" si="5"/>
        <v>84370.469541637023</v>
      </c>
      <c r="N53" s="158">
        <f>SUM(N4:N14)-N12+3.6*N12</f>
        <v>87330.458810946046</v>
      </c>
      <c r="O53" s="158">
        <f t="shared" si="5"/>
        <v>87310.987629223746</v>
      </c>
      <c r="P53" s="158">
        <f t="shared" si="5"/>
        <v>91039.847512481021</v>
      </c>
      <c r="Q53" s="158">
        <f t="shared" si="5"/>
        <v>85343.932595059567</v>
      </c>
      <c r="R53" s="158">
        <f t="shared" si="5"/>
        <v>78962.764941178713</v>
      </c>
      <c r="S53" s="158">
        <f t="shared" si="5"/>
        <v>71796.447590316529</v>
      </c>
      <c r="T53" s="158">
        <f t="shared" si="5"/>
        <v>69065.645706796815</v>
      </c>
      <c r="U53" s="158">
        <f t="shared" si="5"/>
        <v>66962.642056583136</v>
      </c>
      <c r="V53" s="158">
        <f t="shared" si="5"/>
        <v>66092.71708164108</v>
      </c>
    </row>
    <row r="54" spans="2:24" s="33" customFormat="1" x14ac:dyDescent="0.15">
      <c r="B54" s="156" t="s">
        <v>336</v>
      </c>
      <c r="J54" s="84">
        <f t="shared" ref="J54:V54" si="6">J12*3.6</f>
        <v>3822.0418145329063</v>
      </c>
      <c r="K54" s="84">
        <f t="shared" si="6"/>
        <v>4222.5724938623634</v>
      </c>
      <c r="L54" s="84">
        <f t="shared" si="6"/>
        <v>4164.2960962955194</v>
      </c>
      <c r="M54" s="84">
        <f t="shared" si="6"/>
        <v>4479.8009933419862</v>
      </c>
      <c r="N54" s="84">
        <f>N12*3.6</f>
        <v>4825.3345561893193</v>
      </c>
      <c r="O54" s="84">
        <f t="shared" si="6"/>
        <v>5073.7735942775007</v>
      </c>
      <c r="P54" s="84">
        <f t="shared" si="6"/>
        <v>6098.7103074057632</v>
      </c>
      <c r="Q54" s="84">
        <f t="shared" si="6"/>
        <v>10452.497202449495</v>
      </c>
      <c r="R54" s="84">
        <f t="shared" si="6"/>
        <v>15274.09724786394</v>
      </c>
      <c r="S54" s="84">
        <f t="shared" si="6"/>
        <v>18414.464705669569</v>
      </c>
      <c r="T54" s="84">
        <f t="shared" si="6"/>
        <v>20216.17927463679</v>
      </c>
      <c r="U54" s="84">
        <f t="shared" si="6"/>
        <v>22244.36153018874</v>
      </c>
      <c r="V54" s="84">
        <f t="shared" si="6"/>
        <v>24397.760098121995</v>
      </c>
    </row>
    <row r="55" spans="2:24" s="33" customFormat="1" x14ac:dyDescent="0.15">
      <c r="B55" s="156" t="s">
        <v>337</v>
      </c>
      <c r="J55" s="84">
        <f t="shared" ref="J55:V55" si="7">J53-J54</f>
        <v>68082.985909498864</v>
      </c>
      <c r="K55" s="84">
        <f t="shared" si="7"/>
        <v>74176.093539210808</v>
      </c>
      <c r="L55" s="84">
        <f t="shared" si="7"/>
        <v>73802.954757324638</v>
      </c>
      <c r="M55" s="84">
        <f t="shared" si="7"/>
        <v>79890.668548295042</v>
      </c>
      <c r="N55" s="84">
        <f>N53-N54</f>
        <v>82505.124254756724</v>
      </c>
      <c r="O55" s="84">
        <f t="shared" si="7"/>
        <v>82237.214034946242</v>
      </c>
      <c r="P55" s="84">
        <f t="shared" si="7"/>
        <v>84941.137205075254</v>
      </c>
      <c r="Q55" s="84">
        <f t="shared" si="7"/>
        <v>74891.435392610074</v>
      </c>
      <c r="R55" s="84">
        <f t="shared" si="7"/>
        <v>63688.667693314776</v>
      </c>
      <c r="S55" s="84">
        <f t="shared" si="7"/>
        <v>53381.982884646961</v>
      </c>
      <c r="T55" s="84">
        <f t="shared" si="7"/>
        <v>48849.466432160028</v>
      </c>
      <c r="U55" s="84">
        <f t="shared" si="7"/>
        <v>44718.280526394396</v>
      </c>
      <c r="V55" s="84">
        <f t="shared" si="7"/>
        <v>41694.956983519085</v>
      </c>
    </row>
    <row r="56" spans="2:24" x14ac:dyDescent="0.15">
      <c r="B56" s="50" t="s">
        <v>276</v>
      </c>
      <c r="J56" s="158">
        <f>SUM(J15:J16)</f>
        <v>864.57543755132031</v>
      </c>
      <c r="K56" s="158">
        <f t="shared" ref="K56:V56" si="8">SUM(K15:K16)</f>
        <v>806.59257112006367</v>
      </c>
      <c r="L56" s="158">
        <f t="shared" si="8"/>
        <v>741.20958038418848</v>
      </c>
      <c r="M56" s="158">
        <f t="shared" si="8"/>
        <v>777.8974872785974</v>
      </c>
      <c r="N56" s="158">
        <f>SUM(N15:N16)</f>
        <v>732.22681339096266</v>
      </c>
      <c r="O56" s="158">
        <f t="shared" si="8"/>
        <v>733.02914877086744</v>
      </c>
      <c r="P56" s="158">
        <f t="shared" si="8"/>
        <v>720.20580198348512</v>
      </c>
      <c r="Q56" s="158">
        <f t="shared" si="8"/>
        <v>607.02373943124041</v>
      </c>
      <c r="R56" s="158">
        <f t="shared" si="8"/>
        <v>394.60326285698687</v>
      </c>
      <c r="S56" s="158">
        <f t="shared" si="8"/>
        <v>293.23341895669085</v>
      </c>
      <c r="T56" s="158">
        <f t="shared" si="8"/>
        <v>133.14092954936527</v>
      </c>
      <c r="U56" s="158">
        <f t="shared" si="8"/>
        <v>60.040063136512011</v>
      </c>
      <c r="V56" s="158">
        <f t="shared" si="8"/>
        <v>0</v>
      </c>
    </row>
    <row r="57" spans="2:24" x14ac:dyDescent="0.15">
      <c r="B57" s="50" t="s">
        <v>338</v>
      </c>
      <c r="J57" s="158">
        <f>J41</f>
        <v>3156.2467015552179</v>
      </c>
      <c r="K57" s="158">
        <f t="shared" ref="K57:V57" si="9">K41</f>
        <v>3988.1501586817008</v>
      </c>
      <c r="L57" s="158">
        <f t="shared" si="9"/>
        <v>3899.9985845366928</v>
      </c>
      <c r="M57" s="158">
        <f t="shared" si="9"/>
        <v>4264.9711963619875</v>
      </c>
      <c r="N57" s="158">
        <f>N41</f>
        <v>4589.0813605443882</v>
      </c>
      <c r="O57" s="158">
        <f t="shared" si="9"/>
        <v>4670.339732715337</v>
      </c>
      <c r="P57" s="158">
        <f t="shared" si="9"/>
        <v>5876.8576200061561</v>
      </c>
      <c r="Q57" s="158">
        <f t="shared" si="9"/>
        <v>7416.0200042105016</v>
      </c>
      <c r="R57" s="158">
        <f t="shared" si="9"/>
        <v>9440.6810913116606</v>
      </c>
      <c r="S57" s="158">
        <f t="shared" si="9"/>
        <v>11298.576813466776</v>
      </c>
      <c r="T57" s="158">
        <f t="shared" si="9"/>
        <v>12761.453552504214</v>
      </c>
      <c r="U57" s="158">
        <f t="shared" si="9"/>
        <v>14333.133738418341</v>
      </c>
      <c r="V57" s="158">
        <f t="shared" si="9"/>
        <v>14918.919219819967</v>
      </c>
    </row>
    <row r="58" spans="2:24" x14ac:dyDescent="0.15"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</row>
    <row r="59" spans="2:24" x14ac:dyDescent="0.15">
      <c r="B59" s="50" t="s">
        <v>339</v>
      </c>
      <c r="J59" s="158">
        <f t="shared" ref="J59:U59" si="10">J51+J54</f>
        <v>22477.416181277935</v>
      </c>
      <c r="K59" s="158">
        <f t="shared" si="10"/>
        <v>25144.048521737532</v>
      </c>
      <c r="L59" s="158">
        <f t="shared" si="10"/>
        <v>24332.419259835369</v>
      </c>
      <c r="M59" s="158">
        <f t="shared" si="10"/>
        <v>26504.253519158377</v>
      </c>
      <c r="N59" s="158">
        <f>N51+N54</f>
        <v>28833.376166974933</v>
      </c>
      <c r="O59" s="158">
        <f t="shared" si="10"/>
        <v>30591.430716205177</v>
      </c>
      <c r="P59" s="158">
        <f t="shared" si="10"/>
        <v>33856.151700809947</v>
      </c>
      <c r="Q59" s="158">
        <f t="shared" si="10"/>
        <v>38010.218681161263</v>
      </c>
      <c r="R59" s="158">
        <f t="shared" si="10"/>
        <v>43104.51348850959</v>
      </c>
      <c r="S59" s="158">
        <f t="shared" si="10"/>
        <v>47169.09490679294</v>
      </c>
      <c r="T59" s="158">
        <f t="shared" si="10"/>
        <v>50265.592618527677</v>
      </c>
      <c r="U59" s="158">
        <f t="shared" si="10"/>
        <v>53484.926292926684</v>
      </c>
      <c r="V59" s="158">
        <f>V51+V54</f>
        <v>56877.225719996917</v>
      </c>
    </row>
    <row r="60" spans="2:24" x14ac:dyDescent="0.15">
      <c r="B60" s="50" t="s">
        <v>340</v>
      </c>
      <c r="J60" s="158">
        <f t="shared" ref="J60:V60" si="11">J52+J55+J56+J57</f>
        <v>72103.80804860541</v>
      </c>
      <c r="K60" s="158">
        <f t="shared" si="11"/>
        <v>78970.83626901258</v>
      </c>
      <c r="L60" s="158">
        <f t="shared" si="11"/>
        <v>78444.162922245523</v>
      </c>
      <c r="M60" s="158">
        <f t="shared" si="11"/>
        <v>84933.537231935625</v>
      </c>
      <c r="N60" s="158">
        <f>N52+N55+N56+N57</f>
        <v>87826.432428692075</v>
      </c>
      <c r="O60" s="158">
        <f t="shared" si="11"/>
        <v>87640.582916432453</v>
      </c>
      <c r="P60" s="158">
        <f t="shared" si="11"/>
        <v>91538.200627064885</v>
      </c>
      <c r="Q60" s="158">
        <f t="shared" si="11"/>
        <v>82914.479136251815</v>
      </c>
      <c r="R60" s="158">
        <f t="shared" si="11"/>
        <v>73523.952047483428</v>
      </c>
      <c r="S60" s="158">
        <f t="shared" si="11"/>
        <v>64973.793117070425</v>
      </c>
      <c r="T60" s="158">
        <f t="shared" si="11"/>
        <v>61744.060914213609</v>
      </c>
      <c r="U60" s="158">
        <f t="shared" si="11"/>
        <v>59111.45432794925</v>
      </c>
      <c r="V60" s="158">
        <f t="shared" si="11"/>
        <v>56613.876203339052</v>
      </c>
    </row>
    <row r="61" spans="2:24" x14ac:dyDescent="0.15"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</row>
    <row r="62" spans="2:24" x14ac:dyDescent="0.15">
      <c r="B62" s="173" t="s">
        <v>341</v>
      </c>
      <c r="C62" s="173" t="s">
        <v>342</v>
      </c>
      <c r="D62" s="50" t="s">
        <v>343</v>
      </c>
      <c r="E62" s="50" t="s">
        <v>330</v>
      </c>
      <c r="F62" s="50" t="s">
        <v>249</v>
      </c>
      <c r="G62" s="50" t="s">
        <v>331</v>
      </c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</row>
    <row r="63" spans="2:24" x14ac:dyDescent="0.15">
      <c r="B63" s="173" t="s">
        <v>187</v>
      </c>
      <c r="C63" s="173" t="s">
        <v>342</v>
      </c>
      <c r="D63" s="50" t="s">
        <v>344</v>
      </c>
      <c r="E63" s="50" t="s">
        <v>330</v>
      </c>
      <c r="F63" s="50" t="s">
        <v>249</v>
      </c>
      <c r="G63" s="50" t="s">
        <v>331</v>
      </c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</row>
    <row r="64" spans="2:24" x14ac:dyDescent="0.15">
      <c r="B64" s="173" t="s">
        <v>318</v>
      </c>
      <c r="C64" s="173" t="s">
        <v>342</v>
      </c>
      <c r="D64" s="50" t="s">
        <v>344</v>
      </c>
      <c r="E64" s="50" t="s">
        <v>330</v>
      </c>
      <c r="F64" s="50" t="s">
        <v>249</v>
      </c>
      <c r="G64" s="50" t="s">
        <v>331</v>
      </c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</row>
    <row r="65" spans="1:22" x14ac:dyDescent="0.15">
      <c r="B65" s="173" t="s">
        <v>314</v>
      </c>
      <c r="C65" s="173" t="s">
        <v>342</v>
      </c>
      <c r="D65" s="50" t="s">
        <v>344</v>
      </c>
      <c r="E65" s="50" t="s">
        <v>330</v>
      </c>
      <c r="F65" s="50" t="s">
        <v>249</v>
      </c>
      <c r="G65" s="50" t="s">
        <v>331</v>
      </c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</row>
    <row r="66" spans="1:22" x14ac:dyDescent="0.15"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</row>
    <row r="67" spans="1:22" x14ac:dyDescent="0.15"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</row>
    <row r="68" spans="1:22" x14ac:dyDescent="0.15"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</row>
    <row r="69" spans="1:22" x14ac:dyDescent="0.15">
      <c r="B69" s="50" t="s">
        <v>345</v>
      </c>
      <c r="E69" s="50" t="s">
        <v>248</v>
      </c>
      <c r="J69" s="174">
        <f t="shared" ref="J69:V69" si="12">J3+J20</f>
        <v>12646.454678680888</v>
      </c>
      <c r="K69" s="174">
        <f t="shared" si="12"/>
        <v>13924.155459437487</v>
      </c>
      <c r="L69" s="174">
        <f t="shared" si="12"/>
        <v>14067.202920792191</v>
      </c>
      <c r="M69" s="174">
        <f t="shared" si="12"/>
        <v>15025.800526428602</v>
      </c>
      <c r="N69" s="174">
        <f t="shared" si="12"/>
        <v>15918.302428584286</v>
      </c>
      <c r="O69" s="174">
        <f t="shared" si="12"/>
        <v>17059.623230738005</v>
      </c>
      <c r="P69" s="174">
        <f t="shared" si="12"/>
        <v>18774.039581064644</v>
      </c>
      <c r="Q69" s="174">
        <f t="shared" si="12"/>
        <v>18814.15480537109</v>
      </c>
      <c r="R69" s="174">
        <f t="shared" si="12"/>
        <v>18910.364490041942</v>
      </c>
      <c r="S69" s="174">
        <f t="shared" si="12"/>
        <v>19589.896357428028</v>
      </c>
      <c r="T69" s="174">
        <f t="shared" si="12"/>
        <v>20837.90044678183</v>
      </c>
      <c r="U69" s="174">
        <f t="shared" si="12"/>
        <v>22130.899014032279</v>
      </c>
      <c r="V69" s="174">
        <f t="shared" si="12"/>
        <v>23278.025201336997</v>
      </c>
    </row>
    <row r="70" spans="1:22" x14ac:dyDescent="0.15">
      <c r="B70" s="50" t="s">
        <v>346</v>
      </c>
      <c r="E70" s="50" t="s">
        <v>248</v>
      </c>
      <c r="J70" s="174">
        <f t="shared" ref="J70:V70" si="13">J12+J30</f>
        <v>2234.4305188915323</v>
      </c>
      <c r="K70" s="174">
        <f t="shared" si="13"/>
        <v>2363.5077104899701</v>
      </c>
      <c r="L70" s="174">
        <f t="shared" si="13"/>
        <v>2369.1600347167778</v>
      </c>
      <c r="M70" s="174">
        <f t="shared" si="13"/>
        <v>2475.7407094464952</v>
      </c>
      <c r="N70" s="174">
        <f t="shared" si="13"/>
        <v>2609.0089150167532</v>
      </c>
      <c r="O70" s="174">
        <f t="shared" si="13"/>
        <v>2726.8389265381702</v>
      </c>
      <c r="P70" s="174">
        <f t="shared" si="13"/>
        <v>3181.2550079062648</v>
      </c>
      <c r="Q70" s="174">
        <f t="shared" si="13"/>
        <v>5383.7472045052637</v>
      </c>
      <c r="R70" s="174">
        <f t="shared" si="13"/>
        <v>7652.0556595865319</v>
      </c>
      <c r="S70" s="174">
        <f t="shared" si="13"/>
        <v>9346.09803848513</v>
      </c>
      <c r="T70" s="174">
        <f t="shared" si="13"/>
        <v>10558.54732290191</v>
      </c>
      <c r="U70" s="174">
        <f t="shared" si="13"/>
        <v>11818.463905228888</v>
      </c>
      <c r="V70" s="174">
        <f t="shared" si="13"/>
        <v>13198.555842597361</v>
      </c>
    </row>
    <row r="71" spans="1:22" x14ac:dyDescent="0.15">
      <c r="B71" s="162" t="s">
        <v>347</v>
      </c>
      <c r="C71" s="162"/>
      <c r="D71" s="162"/>
      <c r="E71" s="162" t="s">
        <v>248</v>
      </c>
      <c r="F71" s="162"/>
      <c r="G71" s="162"/>
      <c r="H71" s="162"/>
      <c r="I71" s="162"/>
      <c r="J71" s="175">
        <f t="shared" ref="J71:V71" si="14">J36</f>
        <v>265.12395833333335</v>
      </c>
      <c r="K71" s="175">
        <f t="shared" si="14"/>
        <v>301.36129444444504</v>
      </c>
      <c r="L71" s="175">
        <f t="shared" si="14"/>
        <v>317.40405277777791</v>
      </c>
      <c r="M71" s="175">
        <f t="shared" si="14"/>
        <v>350.75589166666612</v>
      </c>
      <c r="N71" s="175">
        <f t="shared" si="14"/>
        <v>389.24536388888868</v>
      </c>
      <c r="O71" s="175">
        <f t="shared" si="14"/>
        <v>417.53600555555516</v>
      </c>
      <c r="P71" s="175">
        <f t="shared" si="14"/>
        <v>515.36273856702269</v>
      </c>
      <c r="Q71" s="175">
        <f t="shared" si="14"/>
        <v>1369.4551576659319</v>
      </c>
      <c r="R71" s="175">
        <f t="shared" si="14"/>
        <v>3065.0096807195578</v>
      </c>
      <c r="S71" s="175">
        <f t="shared" si="14"/>
        <v>4883.7487837977578</v>
      </c>
      <c r="T71" s="175">
        <f t="shared" si="14"/>
        <v>5383.4091558703767</v>
      </c>
      <c r="U71" s="175">
        <f t="shared" si="14"/>
        <v>5317.3281717302052</v>
      </c>
      <c r="V71" s="175">
        <f t="shared" si="14"/>
        <v>5232.986512974031</v>
      </c>
    </row>
    <row r="72" spans="1:22" x14ac:dyDescent="0.15">
      <c r="B72" s="50" t="s">
        <v>348</v>
      </c>
      <c r="E72" s="50" t="s">
        <v>248</v>
      </c>
      <c r="J72" s="174">
        <f t="shared" ref="J72:V72" si="15">SUM(J69:J71)</f>
        <v>15146.009155905755</v>
      </c>
      <c r="K72" s="174">
        <f t="shared" si="15"/>
        <v>16589.024464371902</v>
      </c>
      <c r="L72" s="174">
        <f t="shared" si="15"/>
        <v>16753.767008286748</v>
      </c>
      <c r="M72" s="174">
        <f t="shared" si="15"/>
        <v>17852.297127541766</v>
      </c>
      <c r="N72" s="174">
        <f t="shared" si="15"/>
        <v>18916.556707489926</v>
      </c>
      <c r="O72" s="174">
        <f t="shared" si="15"/>
        <v>20203.998162831729</v>
      </c>
      <c r="P72" s="174">
        <f t="shared" si="15"/>
        <v>22470.657327537931</v>
      </c>
      <c r="Q72" s="174">
        <f t="shared" si="15"/>
        <v>25567.357167542286</v>
      </c>
      <c r="R72" s="174">
        <f t="shared" si="15"/>
        <v>29627.429830348032</v>
      </c>
      <c r="S72" s="174">
        <f t="shared" si="15"/>
        <v>33819.743179710917</v>
      </c>
      <c r="T72" s="174">
        <f t="shared" si="15"/>
        <v>36779.856925554122</v>
      </c>
      <c r="U72" s="174">
        <f t="shared" si="15"/>
        <v>39266.691090991371</v>
      </c>
      <c r="V72" s="174">
        <f t="shared" si="15"/>
        <v>41709.567556908391</v>
      </c>
    </row>
    <row r="73" spans="1:22" x14ac:dyDescent="0.15">
      <c r="E73" s="50" t="s">
        <v>255</v>
      </c>
      <c r="J73" s="174">
        <f t="shared" ref="J73:V73" si="16">J72*3.6</f>
        <v>54525.632961260715</v>
      </c>
      <c r="K73" s="174">
        <f t="shared" si="16"/>
        <v>59720.488071738844</v>
      </c>
      <c r="L73" s="174">
        <f t="shared" si="16"/>
        <v>60313.561229832296</v>
      </c>
      <c r="M73" s="174">
        <f t="shared" si="16"/>
        <v>64268.269659150355</v>
      </c>
      <c r="N73" s="174">
        <f t="shared" si="16"/>
        <v>68099.604146963742</v>
      </c>
      <c r="O73" s="174">
        <f t="shared" si="16"/>
        <v>72734.393386194221</v>
      </c>
      <c r="P73" s="174">
        <f t="shared" si="16"/>
        <v>80894.366379136554</v>
      </c>
      <c r="Q73" s="174">
        <f t="shared" si="16"/>
        <v>92042.485803152231</v>
      </c>
      <c r="R73" s="174">
        <f t="shared" si="16"/>
        <v>106658.74738925292</v>
      </c>
      <c r="S73" s="174">
        <f t="shared" si="16"/>
        <v>121751.07544695931</v>
      </c>
      <c r="T73" s="174">
        <f t="shared" si="16"/>
        <v>132407.48493199484</v>
      </c>
      <c r="U73" s="174">
        <f t="shared" si="16"/>
        <v>141360.08792756894</v>
      </c>
      <c r="V73" s="174">
        <f t="shared" si="16"/>
        <v>150154.44320487021</v>
      </c>
    </row>
    <row r="75" spans="1:22" x14ac:dyDescent="0.15">
      <c r="A75" s="50" t="s">
        <v>245</v>
      </c>
      <c r="B75" s="50" t="s">
        <v>314</v>
      </c>
      <c r="C75" s="50" t="s">
        <v>342</v>
      </c>
      <c r="D75" s="50" t="s">
        <v>344</v>
      </c>
      <c r="E75" s="50" t="s">
        <v>255</v>
      </c>
      <c r="F75" s="50" t="s">
        <v>249</v>
      </c>
      <c r="G75" s="50" t="s">
        <v>331</v>
      </c>
      <c r="H75" s="50" t="s">
        <v>251</v>
      </c>
      <c r="J75" s="163">
        <f>'[2]final energy LDF'!J75+'[3]final energy LDF'!J75+'[4]final energy LDF'!J75+'[5]final energy LDF'!J75+'[6]final energy LDF'!J75+'[7]final energy LDF'!J75+'[8]final energy LDF'!J75+'[9]final energy LDF'!J75+'[10]final energy LDF'!J75+'[11]final energy LDF'!J75</f>
        <v>8.9373403300108315E-5</v>
      </c>
      <c r="K75" s="163">
        <f>'[2]final energy LDF'!K75+'[3]final energy LDF'!K75+'[4]final energy LDF'!K75+'[5]final energy LDF'!K75+'[6]final energy LDF'!K75+'[7]final energy LDF'!K75+'[8]final energy LDF'!K75+'[9]final energy LDF'!K75+'[10]final energy LDF'!K75+'[11]final energy LDF'!K75</f>
        <v>1.1165597539063057E-4</v>
      </c>
      <c r="L75" s="163">
        <f>'[2]final energy LDF'!L75+'[3]final energy LDF'!L75+'[4]final energy LDF'!L75+'[5]final energy LDF'!L75+'[6]final energy LDF'!L75+'[7]final energy LDF'!L75+'[8]final energy LDF'!L75+'[9]final energy LDF'!L75+'[10]final energy LDF'!L75+'[11]final energy LDF'!L75</f>
        <v>1.3946322076161704E-4</v>
      </c>
      <c r="M75" s="163">
        <f>'[2]final energy LDF'!M75+'[3]final energy LDF'!M75+'[4]final energy LDF'!M75+'[5]final energy LDF'!M75+'[6]final energy LDF'!M75+'[7]final energy LDF'!M75+'[8]final energy LDF'!M75+'[9]final energy LDF'!M75+'[10]final energy LDF'!M75+'[11]final energy LDF'!M75</f>
        <v>1.5851432445446813E-4</v>
      </c>
      <c r="N75" s="163">
        <f>'[2]final energy LDF'!N75+'[3]final energy LDF'!N75+'[4]final energy LDF'!N75+'[5]final energy LDF'!N75+'[6]final energy LDF'!N75+'[7]final energy LDF'!N75+'[8]final energy LDF'!N75+'[9]final energy LDF'!N75+'[10]final energy LDF'!N75+'[11]final energy LDF'!N75</f>
        <v>1.9606860741771761E-4</v>
      </c>
      <c r="O75" s="163">
        <f>'[2]final energy LDF'!O75+'[3]final energy LDF'!O75+'[4]final energy LDF'!O75+'[5]final energy LDF'!O75+'[6]final energy LDF'!O75+'[7]final energy LDF'!O75+'[8]final energy LDF'!O75+'[9]final energy LDF'!O75+'[10]final energy LDF'!O75+'[11]final energy LDF'!O75</f>
        <v>1.9753402677400385E-4</v>
      </c>
      <c r="P75" s="163">
        <f>'[2]final energy LDF'!P75+'[3]final energy LDF'!P75+'[4]final energy LDF'!P75+'[5]final energy LDF'!P75+'[6]final energy LDF'!P75+'[7]final energy LDF'!P75+'[8]final energy LDF'!P75+'[9]final energy LDF'!P75+'[10]final energy LDF'!P75+'[11]final energy LDF'!P75</f>
        <v>4.2857835898137848</v>
      </c>
      <c r="Q75" s="163">
        <f>'[2]final energy LDF'!Q75+'[3]final energy LDF'!Q75+'[4]final energy LDF'!Q75+'[5]final energy LDF'!Q75+'[6]final energy LDF'!Q75+'[7]final energy LDF'!Q75+'[8]final energy LDF'!Q75+'[9]final energy LDF'!Q75+'[10]final energy LDF'!Q75+'[11]final energy LDF'!Q75</f>
        <v>148.56177436134885</v>
      </c>
      <c r="R75" s="163">
        <f>'[2]final energy LDF'!R75+'[3]final energy LDF'!R75+'[4]final energy LDF'!R75+'[5]final energy LDF'!R75+'[6]final energy LDF'!R75+'[7]final energy LDF'!R75+'[8]final energy LDF'!R75+'[9]final energy LDF'!R75+'[10]final energy LDF'!R75+'[11]final energy LDF'!R75</f>
        <v>519.57387708466206</v>
      </c>
      <c r="S75" s="163">
        <f>'[2]final energy LDF'!S75+'[3]final energy LDF'!S75+'[4]final energy LDF'!S75+'[5]final energy LDF'!S75+'[6]final energy LDF'!S75+'[7]final energy LDF'!S75+'[8]final energy LDF'!S75+'[9]final energy LDF'!S75+'[10]final energy LDF'!S75+'[11]final energy LDF'!S75</f>
        <v>1445.4979348426643</v>
      </c>
      <c r="T75" s="163">
        <f>'[2]final energy LDF'!T75+'[3]final energy LDF'!T75+'[4]final energy LDF'!T75+'[5]final energy LDF'!T75+'[6]final energy LDF'!T75+'[7]final energy LDF'!T75+'[8]final energy LDF'!T75+'[9]final energy LDF'!T75+'[10]final energy LDF'!T75+'[11]final energy LDF'!T75</f>
        <v>4001.9720203828401</v>
      </c>
      <c r="U75" s="163">
        <f>'[2]final energy LDF'!U75+'[3]final energy LDF'!U75+'[4]final energy LDF'!U75+'[5]final energy LDF'!U75+'[6]final energy LDF'!U75+'[7]final energy LDF'!U75+'[8]final energy LDF'!U75+'[9]final energy LDF'!U75+'[10]final energy LDF'!U75+'[11]final energy LDF'!U75</f>
        <v>6349.8924555548483</v>
      </c>
      <c r="V75" s="163">
        <f>'[2]final energy LDF'!V75+'[3]final energy LDF'!V75+'[4]final energy LDF'!V75+'[5]final energy LDF'!V75+'[6]final energy LDF'!V75+'[7]final energy LDF'!V75+'[8]final energy LDF'!V75+'[9]final energy LDF'!V75+'[10]final energy LDF'!V75+'[11]final energy LDF'!V75</f>
        <v>7401.5415128278692</v>
      </c>
    </row>
    <row r="76" spans="1:22" x14ac:dyDescent="0.15">
      <c r="A76" s="50" t="s">
        <v>245</v>
      </c>
      <c r="B76" s="50" t="s">
        <v>318</v>
      </c>
      <c r="C76" s="50" t="s">
        <v>342</v>
      </c>
      <c r="D76" s="50" t="s">
        <v>344</v>
      </c>
      <c r="E76" s="50" t="s">
        <v>255</v>
      </c>
      <c r="F76" s="50" t="s">
        <v>249</v>
      </c>
      <c r="G76" s="50" t="s">
        <v>331</v>
      </c>
      <c r="H76" s="50" t="s">
        <v>251</v>
      </c>
      <c r="J76" s="163">
        <f>'[2]final energy LDF'!J76+'[3]final energy LDF'!J76+'[4]final energy LDF'!J76+'[5]final energy LDF'!J76+'[6]final energy LDF'!J76+'[7]final energy LDF'!J76+'[8]final energy LDF'!J76+'[9]final energy LDF'!J76+'[10]final energy LDF'!J76+'[11]final energy LDF'!J76</f>
        <v>4.2224466571381042E-6</v>
      </c>
      <c r="K76" s="163">
        <f>'[2]final energy LDF'!K76+'[3]final energy LDF'!K76+'[4]final energy LDF'!K76+'[5]final energy LDF'!K76+'[6]final energy LDF'!K76+'[7]final energy LDF'!K76+'[8]final energy LDF'!K76+'[9]final energy LDF'!K76+'[10]final energy LDF'!K76+'[11]final energy LDF'!K76</f>
        <v>4.3278752706777568E-6</v>
      </c>
      <c r="L76" s="163">
        <f>'[2]final energy LDF'!L76+'[3]final energy LDF'!L76+'[4]final energy LDF'!L76+'[5]final energy LDF'!L76+'[6]final energy LDF'!L76+'[7]final energy LDF'!L76+'[8]final energy LDF'!L76+'[9]final energy LDF'!L76+'[10]final energy LDF'!L76+'[11]final energy LDF'!L76</f>
        <v>4.130501211103288E-6</v>
      </c>
      <c r="M76" s="163">
        <f>'[2]final energy LDF'!M76+'[3]final energy LDF'!M76+'[4]final energy LDF'!M76+'[5]final energy LDF'!M76+'[6]final energy LDF'!M76+'[7]final energy LDF'!M76+'[8]final energy LDF'!M76+'[9]final energy LDF'!M76+'[10]final energy LDF'!M76+'[11]final energy LDF'!M76</f>
        <v>4.5472198993740808E-6</v>
      </c>
      <c r="N76" s="163">
        <f>'[2]final energy LDF'!N76+'[3]final energy LDF'!N76+'[4]final energy LDF'!N76+'[5]final energy LDF'!N76+'[6]final energy LDF'!N76+'[7]final energy LDF'!N76+'[8]final energy LDF'!N76+'[9]final energy LDF'!N76+'[10]final energy LDF'!N76+'[11]final energy LDF'!N76</f>
        <v>4.6306005879620887E-6</v>
      </c>
      <c r="O76" s="163">
        <f>'[2]final energy LDF'!O76+'[3]final energy LDF'!O76+'[4]final energy LDF'!O76+'[5]final energy LDF'!O76+'[6]final energy LDF'!O76+'[7]final energy LDF'!O76+'[8]final energy LDF'!O76+'[9]final energy LDF'!O76+'[10]final energy LDF'!O76+'[11]final energy LDF'!O76</f>
        <v>4.6259701897415863E-6</v>
      </c>
      <c r="P76" s="163">
        <f>'[2]final energy LDF'!P76+'[3]final energy LDF'!P76+'[4]final energy LDF'!P76+'[5]final energy LDF'!P76+'[6]final energy LDF'!P76+'[7]final energy LDF'!P76+'[8]final energy LDF'!P76+'[9]final energy LDF'!P76+'[10]final energy LDF'!P76+'[11]final energy LDF'!P76</f>
        <v>0.54001628371754751</v>
      </c>
      <c r="Q76" s="163">
        <f>'[2]final energy LDF'!Q76+'[3]final energy LDF'!Q76+'[4]final energy LDF'!Q76+'[5]final energy LDF'!Q76+'[6]final energy LDF'!Q76+'[7]final energy LDF'!Q76+'[8]final energy LDF'!Q76+'[9]final energy LDF'!Q76+'[10]final energy LDF'!Q76+'[11]final energy LDF'!Q76</f>
        <v>9.3032551547472764</v>
      </c>
      <c r="R76" s="163">
        <f>'[2]final energy LDF'!R76+'[3]final energy LDF'!R76+'[4]final energy LDF'!R76+'[5]final energy LDF'!R76+'[6]final energy LDF'!R76+'[7]final energy LDF'!R76+'[8]final energy LDF'!R76+'[9]final energy LDF'!R76+'[10]final energy LDF'!R76+'[11]final energy LDF'!R76</f>
        <v>60.139912809134366</v>
      </c>
      <c r="S76" s="163">
        <f>'[2]final energy LDF'!S76+'[3]final energy LDF'!S76+'[4]final energy LDF'!S76+'[5]final energy LDF'!S76+'[6]final energy LDF'!S76+'[7]final energy LDF'!S76+'[8]final energy LDF'!S76+'[9]final energy LDF'!S76+'[10]final energy LDF'!S76+'[11]final energy LDF'!S76</f>
        <v>180.22822100498959</v>
      </c>
      <c r="T76" s="163">
        <f>'[2]final energy LDF'!T76+'[3]final energy LDF'!T76+'[4]final energy LDF'!T76+'[5]final energy LDF'!T76+'[6]final energy LDF'!T76+'[7]final energy LDF'!T76+'[8]final energy LDF'!T76+'[9]final energy LDF'!T76+'[10]final energy LDF'!T76+'[11]final energy LDF'!T76</f>
        <v>482.51613297312673</v>
      </c>
      <c r="U76" s="163">
        <f>'[2]final energy LDF'!U76+'[3]final energy LDF'!U76+'[4]final energy LDF'!U76+'[5]final energy LDF'!U76+'[6]final energy LDF'!U76+'[7]final energy LDF'!U76+'[8]final energy LDF'!U76+'[9]final energy LDF'!U76+'[10]final energy LDF'!U76+'[11]final energy LDF'!U76</f>
        <v>691.14973659625059</v>
      </c>
      <c r="V76" s="163">
        <f>'[2]final energy LDF'!V76+'[3]final energy LDF'!V76+'[4]final energy LDF'!V76+'[5]final energy LDF'!V76+'[6]final energy LDF'!V76+'[7]final energy LDF'!V76+'[8]final energy LDF'!V76+'[9]final energy LDF'!V76+'[10]final energy LDF'!V76+'[11]final energy LDF'!V76</f>
        <v>834.1962168480178</v>
      </c>
    </row>
    <row r="77" spans="1:22" x14ac:dyDescent="0.15">
      <c r="A77" s="50" t="s">
        <v>245</v>
      </c>
      <c r="B77" s="50" t="s">
        <v>187</v>
      </c>
      <c r="C77" s="50" t="s">
        <v>342</v>
      </c>
      <c r="D77" s="50" t="s">
        <v>344</v>
      </c>
      <c r="E77" s="50" t="s">
        <v>255</v>
      </c>
      <c r="F77" s="50" t="s">
        <v>249</v>
      </c>
      <c r="G77" s="50" t="s">
        <v>331</v>
      </c>
      <c r="H77" s="50" t="s">
        <v>251</v>
      </c>
      <c r="J77" s="163">
        <f>'[2]final energy LDF'!J77+'[3]final energy LDF'!J77+'[4]final energy LDF'!J77+'[5]final energy LDF'!J77+'[6]final energy LDF'!J77+'[7]final energy LDF'!J77+'[8]final energy LDF'!J77+'[9]final energy LDF'!J77+'[10]final energy LDF'!J77+'[11]final energy LDF'!J77</f>
        <v>0</v>
      </c>
      <c r="K77" s="163">
        <f>'[2]final energy LDF'!K77+'[3]final energy LDF'!K77+'[4]final energy LDF'!K77+'[5]final energy LDF'!K77+'[6]final energy LDF'!K77+'[7]final energy LDF'!K77+'[8]final energy LDF'!K77+'[9]final energy LDF'!K77+'[10]final energy LDF'!K77+'[11]final energy LDF'!K77</f>
        <v>0</v>
      </c>
      <c r="L77" s="163">
        <f>'[2]final energy LDF'!L77+'[3]final energy LDF'!L77+'[4]final energy LDF'!L77+'[5]final energy LDF'!L77+'[6]final energy LDF'!L77+'[7]final energy LDF'!L77+'[8]final energy LDF'!L77+'[9]final energy LDF'!L77+'[10]final energy LDF'!L77+'[11]final energy LDF'!L77</f>
        <v>0</v>
      </c>
      <c r="M77" s="163">
        <f>'[2]final energy LDF'!M77+'[3]final energy LDF'!M77+'[4]final energy LDF'!M77+'[5]final energy LDF'!M77+'[6]final energy LDF'!M77+'[7]final energy LDF'!M77+'[8]final energy LDF'!M77+'[9]final energy LDF'!M77+'[10]final energy LDF'!M77+'[11]final energy LDF'!M77</f>
        <v>0</v>
      </c>
      <c r="N77" s="163">
        <f>'[2]final energy LDF'!N77+'[3]final energy LDF'!N77+'[4]final energy LDF'!N77+'[5]final energy LDF'!N77+'[6]final energy LDF'!N77+'[7]final energy LDF'!N77+'[8]final energy LDF'!N77+'[9]final energy LDF'!N77+'[10]final energy LDF'!N77+'[11]final energy LDF'!N77</f>
        <v>0</v>
      </c>
      <c r="O77" s="163">
        <f>'[2]final energy LDF'!O77+'[3]final energy LDF'!O77+'[4]final energy LDF'!O77+'[5]final energy LDF'!O77+'[6]final energy LDF'!O77+'[7]final energy LDF'!O77+'[8]final energy LDF'!O77+'[9]final energy LDF'!O77+'[10]final energy LDF'!O77+'[11]final energy LDF'!O77</f>
        <v>0</v>
      </c>
      <c r="P77" s="163">
        <f>'[2]final energy LDF'!P77+'[3]final energy LDF'!P77+'[4]final energy LDF'!P77+'[5]final energy LDF'!P77+'[6]final energy LDF'!P77+'[7]final energy LDF'!P77+'[8]final energy LDF'!P77+'[9]final energy LDF'!P77+'[10]final energy LDF'!P77+'[11]final energy LDF'!P77</f>
        <v>0</v>
      </c>
      <c r="Q77" s="163">
        <f>'[2]final energy LDF'!Q77+'[3]final energy LDF'!Q77+'[4]final energy LDF'!Q77+'[5]final energy LDF'!Q77+'[6]final energy LDF'!Q77+'[7]final energy LDF'!Q77+'[8]final energy LDF'!Q77+'[9]final energy LDF'!Q77+'[10]final energy LDF'!Q77+'[11]final energy LDF'!Q77</f>
        <v>119.22221761681413</v>
      </c>
      <c r="R77" s="163">
        <f>'[2]final energy LDF'!R77+'[3]final energy LDF'!R77+'[4]final energy LDF'!R77+'[5]final energy LDF'!R77+'[6]final energy LDF'!R77+'[7]final energy LDF'!R77+'[8]final energy LDF'!R77+'[9]final energy LDF'!R77+'[10]final energy LDF'!R77+'[11]final energy LDF'!R77</f>
        <v>581.21874584500677</v>
      </c>
      <c r="S77" s="163">
        <f>'[2]final energy LDF'!S77+'[3]final energy LDF'!S77+'[4]final energy LDF'!S77+'[5]final energy LDF'!S77+'[6]final energy LDF'!S77+'[7]final energy LDF'!S77+'[8]final energy LDF'!S77+'[9]final energy LDF'!S77+'[10]final energy LDF'!S77+'[11]final energy LDF'!S77</f>
        <v>1381.3479812263661</v>
      </c>
      <c r="T77" s="163">
        <f>'[2]final energy LDF'!T77+'[3]final energy LDF'!T77+'[4]final energy LDF'!T77+'[5]final energy LDF'!T77+'[6]final energy LDF'!T77+'[7]final energy LDF'!T77+'[8]final energy LDF'!T77+'[9]final energy LDF'!T77+'[10]final energy LDF'!T77+'[11]final energy LDF'!T77</f>
        <v>2951.7675262512548</v>
      </c>
      <c r="U77" s="163">
        <f>'[2]final energy LDF'!U77+'[3]final energy LDF'!U77+'[4]final energy LDF'!U77+'[5]final energy LDF'!U77+'[6]final energy LDF'!U77+'[7]final energy LDF'!U77+'[8]final energy LDF'!U77+'[9]final energy LDF'!U77+'[10]final energy LDF'!U77+'[11]final energy LDF'!U77</f>
        <v>4140.2677639592166</v>
      </c>
      <c r="V77" s="163">
        <f>'[2]final energy LDF'!V77+'[3]final energy LDF'!V77+'[4]final energy LDF'!V77+'[5]final energy LDF'!V77+'[6]final energy LDF'!V77+'[7]final energy LDF'!V77+'[8]final energy LDF'!V77+'[9]final energy LDF'!V77+'[10]final energy LDF'!V77+'[11]final energy LDF'!V77</f>
        <v>4846.420423270074</v>
      </c>
    </row>
    <row r="78" spans="1:22" x14ac:dyDescent="0.15">
      <c r="A78" s="50" t="s">
        <v>245</v>
      </c>
      <c r="B78" s="50" t="s">
        <v>341</v>
      </c>
      <c r="C78" s="50" t="s">
        <v>342</v>
      </c>
      <c r="D78" s="50" t="s">
        <v>343</v>
      </c>
      <c r="E78" s="50" t="s">
        <v>255</v>
      </c>
      <c r="F78" s="50" t="s">
        <v>249</v>
      </c>
      <c r="G78" s="50" t="s">
        <v>331</v>
      </c>
      <c r="H78" s="50" t="s">
        <v>251</v>
      </c>
      <c r="J78" s="163">
        <f>'[2]final energy LDF'!J78+'[3]final energy LDF'!J78+'[4]final energy LDF'!J78+'[5]final energy LDF'!J78+'[6]final energy LDF'!J78+'[7]final energy LDF'!J78+'[8]final energy LDF'!J78+'[9]final energy LDF'!J78+'[10]final energy LDF'!J78+'[11]final energy LDF'!J78</f>
        <v>0</v>
      </c>
      <c r="K78" s="163">
        <f>'[2]final energy LDF'!K78+'[3]final energy LDF'!K78+'[4]final energy LDF'!K78+'[5]final energy LDF'!K78+'[6]final energy LDF'!K78+'[7]final energy LDF'!K78+'[8]final energy LDF'!K78+'[9]final energy LDF'!K78+'[10]final energy LDF'!K78+'[11]final energy LDF'!K78</f>
        <v>0</v>
      </c>
      <c r="L78" s="163">
        <f>'[2]final energy LDF'!L78+'[3]final energy LDF'!L78+'[4]final energy LDF'!L78+'[5]final energy LDF'!L78+'[6]final energy LDF'!L78+'[7]final energy LDF'!L78+'[8]final energy LDF'!L78+'[9]final energy LDF'!L78+'[10]final energy LDF'!L78+'[11]final energy LDF'!L78</f>
        <v>0</v>
      </c>
      <c r="M78" s="163">
        <f>'[2]final energy LDF'!M78+'[3]final energy LDF'!M78+'[4]final energy LDF'!M78+'[5]final energy LDF'!M78+'[6]final energy LDF'!M78+'[7]final energy LDF'!M78+'[8]final energy LDF'!M78+'[9]final energy LDF'!M78+'[10]final energy LDF'!M78+'[11]final energy LDF'!M78</f>
        <v>0</v>
      </c>
      <c r="N78" s="163">
        <f>'[2]final energy LDF'!N78+'[3]final energy LDF'!N78+'[4]final energy LDF'!N78+'[5]final energy LDF'!N78+'[6]final energy LDF'!N78+'[7]final energy LDF'!N78+'[8]final energy LDF'!N78+'[9]final energy LDF'!N78+'[10]final energy LDF'!N78+'[11]final energy LDF'!N78</f>
        <v>0</v>
      </c>
      <c r="O78" s="163">
        <f>'[2]final energy LDF'!O78+'[3]final energy LDF'!O78+'[4]final energy LDF'!O78+'[5]final energy LDF'!O78+'[6]final energy LDF'!O78+'[7]final energy LDF'!O78+'[8]final energy LDF'!O78+'[9]final energy LDF'!O78+'[10]final energy LDF'!O78+'[11]final energy LDF'!O78</f>
        <v>0</v>
      </c>
      <c r="P78" s="163">
        <f>'[2]final energy LDF'!P78+'[3]final energy LDF'!P78+'[4]final energy LDF'!P78+'[5]final energy LDF'!P78+'[6]final energy LDF'!P78+'[7]final energy LDF'!P78+'[8]final energy LDF'!P78+'[9]final energy LDF'!P78+'[10]final energy LDF'!P78+'[11]final energy LDF'!P78</f>
        <v>0</v>
      </c>
      <c r="Q78" s="163">
        <f>'[2]final energy LDF'!Q78+'[3]final energy LDF'!Q78+'[4]final energy LDF'!Q78+'[5]final energy LDF'!Q78+'[6]final energy LDF'!Q78+'[7]final energy LDF'!Q78+'[8]final energy LDF'!Q78+'[9]final energy LDF'!Q78+'[10]final energy LDF'!Q78+'[11]final energy LDF'!Q78</f>
        <v>26.853148636586482</v>
      </c>
      <c r="R78" s="163">
        <f>'[2]final energy LDF'!R78+'[3]final energy LDF'!R78+'[4]final energy LDF'!R78+'[5]final energy LDF'!R78+'[6]final energy LDF'!R78+'[7]final energy LDF'!R78+'[8]final energy LDF'!R78+'[9]final energy LDF'!R78+'[10]final energy LDF'!R78+'[11]final energy LDF'!R78</f>
        <v>1037.871543736338</v>
      </c>
      <c r="S78" s="163">
        <f>'[2]final energy LDF'!S78+'[3]final energy LDF'!S78+'[4]final energy LDF'!S78+'[5]final energy LDF'!S78+'[6]final energy LDF'!S78+'[7]final energy LDF'!S78+'[8]final energy LDF'!S78+'[9]final energy LDF'!S78+'[10]final energy LDF'!S78+'[11]final energy LDF'!S78</f>
        <v>2886.569621643644</v>
      </c>
      <c r="T78" s="163">
        <f>'[2]final energy LDF'!T78+'[3]final energy LDF'!T78+'[4]final energy LDF'!T78+'[5]final energy LDF'!T78+'[6]final energy LDF'!T78+'[7]final energy LDF'!T78+'[8]final energy LDF'!T78+'[9]final energy LDF'!T78+'[10]final energy LDF'!T78+'[11]final energy LDF'!T78</f>
        <v>5829.0972764265189</v>
      </c>
      <c r="U78" s="163">
        <f>'[2]final energy LDF'!U78+'[3]final energy LDF'!U78+'[4]final energy LDF'!U78+'[5]final energy LDF'!U78+'[6]final energy LDF'!U78+'[7]final energy LDF'!U78+'[8]final energy LDF'!U78+'[9]final energy LDF'!U78+'[10]final energy LDF'!U78+'[11]final energy LDF'!U78</f>
        <v>8402.4622563573703</v>
      </c>
      <c r="V78" s="163">
        <f>'[2]final energy LDF'!V78+'[3]final energy LDF'!V78+'[4]final energy LDF'!V78+'[5]final energy LDF'!V78+'[6]final energy LDF'!V78+'[7]final energy LDF'!V78+'[8]final energy LDF'!V78+'[9]final energy LDF'!V78+'[10]final energy LDF'!V78+'[11]final energy LDF'!V78</f>
        <v>9558.2481058138965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  <pageSetUpPr autoPageBreaks="0"/>
  </sheetPr>
  <dimension ref="B1:W27"/>
  <sheetViews>
    <sheetView showGridLines="0" zoomScale="90" zoomScaleNormal="90" zoomScaleSheetLayoutView="85" workbookViewId="0">
      <selection activeCell="H20" sqref="H20"/>
    </sheetView>
  </sheetViews>
  <sheetFormatPr baseColWidth="10" defaultRowHeight="13" x14ac:dyDescent="0.15"/>
  <cols>
    <col min="2" max="2" width="3.6640625" customWidth="1"/>
    <col min="3" max="3" width="37.83203125" customWidth="1"/>
    <col min="4" max="4" width="10.33203125" customWidth="1"/>
    <col min="5" max="9" width="9.33203125" customWidth="1"/>
    <col min="10" max="12" width="9.33203125" style="1" customWidth="1"/>
    <col min="13" max="13" width="4.1640625" customWidth="1"/>
    <col min="258" max="258" width="3.6640625" customWidth="1"/>
    <col min="259" max="259" width="37.83203125" customWidth="1"/>
    <col min="260" max="260" width="10.33203125" customWidth="1"/>
    <col min="261" max="268" width="9.33203125" customWidth="1"/>
    <col min="269" max="269" width="4.1640625" customWidth="1"/>
    <col min="514" max="514" width="3.6640625" customWidth="1"/>
    <col min="515" max="515" width="37.83203125" customWidth="1"/>
    <col min="516" max="516" width="10.33203125" customWidth="1"/>
    <col min="517" max="524" width="9.33203125" customWidth="1"/>
    <col min="525" max="525" width="4.1640625" customWidth="1"/>
    <col min="770" max="770" width="3.6640625" customWidth="1"/>
    <col min="771" max="771" width="37.83203125" customWidth="1"/>
    <col min="772" max="772" width="10.33203125" customWidth="1"/>
    <col min="773" max="780" width="9.33203125" customWidth="1"/>
    <col min="781" max="781" width="4.1640625" customWidth="1"/>
    <col min="1026" max="1026" width="3.6640625" customWidth="1"/>
    <col min="1027" max="1027" width="37.83203125" customWidth="1"/>
    <col min="1028" max="1028" width="10.33203125" customWidth="1"/>
    <col min="1029" max="1036" width="9.33203125" customWidth="1"/>
    <col min="1037" max="1037" width="4.1640625" customWidth="1"/>
    <col min="1282" max="1282" width="3.6640625" customWidth="1"/>
    <col min="1283" max="1283" width="37.83203125" customWidth="1"/>
    <col min="1284" max="1284" width="10.33203125" customWidth="1"/>
    <col min="1285" max="1292" width="9.33203125" customWidth="1"/>
    <col min="1293" max="1293" width="4.1640625" customWidth="1"/>
    <col min="1538" max="1538" width="3.6640625" customWidth="1"/>
    <col min="1539" max="1539" width="37.83203125" customWidth="1"/>
    <col min="1540" max="1540" width="10.33203125" customWidth="1"/>
    <col min="1541" max="1548" width="9.33203125" customWidth="1"/>
    <col min="1549" max="1549" width="4.1640625" customWidth="1"/>
    <col min="1794" max="1794" width="3.6640625" customWidth="1"/>
    <col min="1795" max="1795" width="37.83203125" customWidth="1"/>
    <col min="1796" max="1796" width="10.33203125" customWidth="1"/>
    <col min="1797" max="1804" width="9.33203125" customWidth="1"/>
    <col min="1805" max="1805" width="4.1640625" customWidth="1"/>
    <col min="2050" max="2050" width="3.6640625" customWidth="1"/>
    <col min="2051" max="2051" width="37.83203125" customWidth="1"/>
    <col min="2052" max="2052" width="10.33203125" customWidth="1"/>
    <col min="2053" max="2060" width="9.33203125" customWidth="1"/>
    <col min="2061" max="2061" width="4.1640625" customWidth="1"/>
    <col min="2306" max="2306" width="3.6640625" customWidth="1"/>
    <col min="2307" max="2307" width="37.83203125" customWidth="1"/>
    <col min="2308" max="2308" width="10.33203125" customWidth="1"/>
    <col min="2309" max="2316" width="9.33203125" customWidth="1"/>
    <col min="2317" max="2317" width="4.1640625" customWidth="1"/>
    <col min="2562" max="2562" width="3.6640625" customWidth="1"/>
    <col min="2563" max="2563" width="37.83203125" customWidth="1"/>
    <col min="2564" max="2564" width="10.33203125" customWidth="1"/>
    <col min="2565" max="2572" width="9.33203125" customWidth="1"/>
    <col min="2573" max="2573" width="4.1640625" customWidth="1"/>
    <col min="2818" max="2818" width="3.6640625" customWidth="1"/>
    <col min="2819" max="2819" width="37.83203125" customWidth="1"/>
    <col min="2820" max="2820" width="10.33203125" customWidth="1"/>
    <col min="2821" max="2828" width="9.33203125" customWidth="1"/>
    <col min="2829" max="2829" width="4.1640625" customWidth="1"/>
    <col min="3074" max="3074" width="3.6640625" customWidth="1"/>
    <col min="3075" max="3075" width="37.83203125" customWidth="1"/>
    <col min="3076" max="3076" width="10.33203125" customWidth="1"/>
    <col min="3077" max="3084" width="9.33203125" customWidth="1"/>
    <col min="3085" max="3085" width="4.1640625" customWidth="1"/>
    <col min="3330" max="3330" width="3.6640625" customWidth="1"/>
    <col min="3331" max="3331" width="37.83203125" customWidth="1"/>
    <col min="3332" max="3332" width="10.33203125" customWidth="1"/>
    <col min="3333" max="3340" width="9.33203125" customWidth="1"/>
    <col min="3341" max="3341" width="4.1640625" customWidth="1"/>
    <col min="3586" max="3586" width="3.6640625" customWidth="1"/>
    <col min="3587" max="3587" width="37.83203125" customWidth="1"/>
    <col min="3588" max="3588" width="10.33203125" customWidth="1"/>
    <col min="3589" max="3596" width="9.33203125" customWidth="1"/>
    <col min="3597" max="3597" width="4.1640625" customWidth="1"/>
    <col min="3842" max="3842" width="3.6640625" customWidth="1"/>
    <col min="3843" max="3843" width="37.83203125" customWidth="1"/>
    <col min="3844" max="3844" width="10.33203125" customWidth="1"/>
    <col min="3845" max="3852" width="9.33203125" customWidth="1"/>
    <col min="3853" max="3853" width="4.1640625" customWidth="1"/>
    <col min="4098" max="4098" width="3.6640625" customWidth="1"/>
    <col min="4099" max="4099" width="37.83203125" customWidth="1"/>
    <col min="4100" max="4100" width="10.33203125" customWidth="1"/>
    <col min="4101" max="4108" width="9.33203125" customWidth="1"/>
    <col min="4109" max="4109" width="4.1640625" customWidth="1"/>
    <col min="4354" max="4354" width="3.6640625" customWidth="1"/>
    <col min="4355" max="4355" width="37.83203125" customWidth="1"/>
    <col min="4356" max="4356" width="10.33203125" customWidth="1"/>
    <col min="4357" max="4364" width="9.33203125" customWidth="1"/>
    <col min="4365" max="4365" width="4.1640625" customWidth="1"/>
    <col min="4610" max="4610" width="3.6640625" customWidth="1"/>
    <col min="4611" max="4611" width="37.83203125" customWidth="1"/>
    <col min="4612" max="4612" width="10.33203125" customWidth="1"/>
    <col min="4613" max="4620" width="9.33203125" customWidth="1"/>
    <col min="4621" max="4621" width="4.1640625" customWidth="1"/>
    <col min="4866" max="4866" width="3.6640625" customWidth="1"/>
    <col min="4867" max="4867" width="37.83203125" customWidth="1"/>
    <col min="4868" max="4868" width="10.33203125" customWidth="1"/>
    <col min="4869" max="4876" width="9.33203125" customWidth="1"/>
    <col min="4877" max="4877" width="4.1640625" customWidth="1"/>
    <col min="5122" max="5122" width="3.6640625" customWidth="1"/>
    <col min="5123" max="5123" width="37.83203125" customWidth="1"/>
    <col min="5124" max="5124" width="10.33203125" customWidth="1"/>
    <col min="5125" max="5132" width="9.33203125" customWidth="1"/>
    <col min="5133" max="5133" width="4.1640625" customWidth="1"/>
    <col min="5378" max="5378" width="3.6640625" customWidth="1"/>
    <col min="5379" max="5379" width="37.83203125" customWidth="1"/>
    <col min="5380" max="5380" width="10.33203125" customWidth="1"/>
    <col min="5381" max="5388" width="9.33203125" customWidth="1"/>
    <col min="5389" max="5389" width="4.1640625" customWidth="1"/>
    <col min="5634" max="5634" width="3.6640625" customWidth="1"/>
    <col min="5635" max="5635" width="37.83203125" customWidth="1"/>
    <col min="5636" max="5636" width="10.33203125" customWidth="1"/>
    <col min="5637" max="5644" width="9.33203125" customWidth="1"/>
    <col min="5645" max="5645" width="4.1640625" customWidth="1"/>
    <col min="5890" max="5890" width="3.6640625" customWidth="1"/>
    <col min="5891" max="5891" width="37.83203125" customWidth="1"/>
    <col min="5892" max="5892" width="10.33203125" customWidth="1"/>
    <col min="5893" max="5900" width="9.33203125" customWidth="1"/>
    <col min="5901" max="5901" width="4.1640625" customWidth="1"/>
    <col min="6146" max="6146" width="3.6640625" customWidth="1"/>
    <col min="6147" max="6147" width="37.83203125" customWidth="1"/>
    <col min="6148" max="6148" width="10.33203125" customWidth="1"/>
    <col min="6149" max="6156" width="9.33203125" customWidth="1"/>
    <col min="6157" max="6157" width="4.1640625" customWidth="1"/>
    <col min="6402" max="6402" width="3.6640625" customWidth="1"/>
    <col min="6403" max="6403" width="37.83203125" customWidth="1"/>
    <col min="6404" max="6404" width="10.33203125" customWidth="1"/>
    <col min="6405" max="6412" width="9.33203125" customWidth="1"/>
    <col min="6413" max="6413" width="4.1640625" customWidth="1"/>
    <col min="6658" max="6658" width="3.6640625" customWidth="1"/>
    <col min="6659" max="6659" width="37.83203125" customWidth="1"/>
    <col min="6660" max="6660" width="10.33203125" customWidth="1"/>
    <col min="6661" max="6668" width="9.33203125" customWidth="1"/>
    <col min="6669" max="6669" width="4.1640625" customWidth="1"/>
    <col min="6914" max="6914" width="3.6640625" customWidth="1"/>
    <col min="6915" max="6915" width="37.83203125" customWidth="1"/>
    <col min="6916" max="6916" width="10.33203125" customWidth="1"/>
    <col min="6917" max="6924" width="9.33203125" customWidth="1"/>
    <col min="6925" max="6925" width="4.1640625" customWidth="1"/>
    <col min="7170" max="7170" width="3.6640625" customWidth="1"/>
    <col min="7171" max="7171" width="37.83203125" customWidth="1"/>
    <col min="7172" max="7172" width="10.33203125" customWidth="1"/>
    <col min="7173" max="7180" width="9.33203125" customWidth="1"/>
    <col min="7181" max="7181" width="4.1640625" customWidth="1"/>
    <col min="7426" max="7426" width="3.6640625" customWidth="1"/>
    <col min="7427" max="7427" width="37.83203125" customWidth="1"/>
    <col min="7428" max="7428" width="10.33203125" customWidth="1"/>
    <col min="7429" max="7436" width="9.33203125" customWidth="1"/>
    <col min="7437" max="7437" width="4.1640625" customWidth="1"/>
    <col min="7682" max="7682" width="3.6640625" customWidth="1"/>
    <col min="7683" max="7683" width="37.83203125" customWidth="1"/>
    <col min="7684" max="7684" width="10.33203125" customWidth="1"/>
    <col min="7685" max="7692" width="9.33203125" customWidth="1"/>
    <col min="7693" max="7693" width="4.1640625" customWidth="1"/>
    <col min="7938" max="7938" width="3.6640625" customWidth="1"/>
    <col min="7939" max="7939" width="37.83203125" customWidth="1"/>
    <col min="7940" max="7940" width="10.33203125" customWidth="1"/>
    <col min="7941" max="7948" width="9.33203125" customWidth="1"/>
    <col min="7949" max="7949" width="4.1640625" customWidth="1"/>
    <col min="8194" max="8194" width="3.6640625" customWidth="1"/>
    <col min="8195" max="8195" width="37.83203125" customWidth="1"/>
    <col min="8196" max="8196" width="10.33203125" customWidth="1"/>
    <col min="8197" max="8204" width="9.33203125" customWidth="1"/>
    <col min="8205" max="8205" width="4.1640625" customWidth="1"/>
    <col min="8450" max="8450" width="3.6640625" customWidth="1"/>
    <col min="8451" max="8451" width="37.83203125" customWidth="1"/>
    <col min="8452" max="8452" width="10.33203125" customWidth="1"/>
    <col min="8453" max="8460" width="9.33203125" customWidth="1"/>
    <col min="8461" max="8461" width="4.1640625" customWidth="1"/>
    <col min="8706" max="8706" width="3.6640625" customWidth="1"/>
    <col min="8707" max="8707" width="37.83203125" customWidth="1"/>
    <col min="8708" max="8708" width="10.33203125" customWidth="1"/>
    <col min="8709" max="8716" width="9.33203125" customWidth="1"/>
    <col min="8717" max="8717" width="4.1640625" customWidth="1"/>
    <col min="8962" max="8962" width="3.6640625" customWidth="1"/>
    <col min="8963" max="8963" width="37.83203125" customWidth="1"/>
    <col min="8964" max="8964" width="10.33203125" customWidth="1"/>
    <col min="8965" max="8972" width="9.33203125" customWidth="1"/>
    <col min="8973" max="8973" width="4.1640625" customWidth="1"/>
    <col min="9218" max="9218" width="3.6640625" customWidth="1"/>
    <col min="9219" max="9219" width="37.83203125" customWidth="1"/>
    <col min="9220" max="9220" width="10.33203125" customWidth="1"/>
    <col min="9221" max="9228" width="9.33203125" customWidth="1"/>
    <col min="9229" max="9229" width="4.1640625" customWidth="1"/>
    <col min="9474" max="9474" width="3.6640625" customWidth="1"/>
    <col min="9475" max="9475" width="37.83203125" customWidth="1"/>
    <col min="9476" max="9476" width="10.33203125" customWidth="1"/>
    <col min="9477" max="9484" width="9.33203125" customWidth="1"/>
    <col min="9485" max="9485" width="4.1640625" customWidth="1"/>
    <col min="9730" max="9730" width="3.6640625" customWidth="1"/>
    <col min="9731" max="9731" width="37.83203125" customWidth="1"/>
    <col min="9732" max="9732" width="10.33203125" customWidth="1"/>
    <col min="9733" max="9740" width="9.33203125" customWidth="1"/>
    <col min="9741" max="9741" width="4.1640625" customWidth="1"/>
    <col min="9986" max="9986" width="3.6640625" customWidth="1"/>
    <col min="9987" max="9987" width="37.83203125" customWidth="1"/>
    <col min="9988" max="9988" width="10.33203125" customWidth="1"/>
    <col min="9989" max="9996" width="9.33203125" customWidth="1"/>
    <col min="9997" max="9997" width="4.1640625" customWidth="1"/>
    <col min="10242" max="10242" width="3.6640625" customWidth="1"/>
    <col min="10243" max="10243" width="37.83203125" customWidth="1"/>
    <col min="10244" max="10244" width="10.33203125" customWidth="1"/>
    <col min="10245" max="10252" width="9.33203125" customWidth="1"/>
    <col min="10253" max="10253" width="4.1640625" customWidth="1"/>
    <col min="10498" max="10498" width="3.6640625" customWidth="1"/>
    <col min="10499" max="10499" width="37.83203125" customWidth="1"/>
    <col min="10500" max="10500" width="10.33203125" customWidth="1"/>
    <col min="10501" max="10508" width="9.33203125" customWidth="1"/>
    <col min="10509" max="10509" width="4.1640625" customWidth="1"/>
    <col min="10754" max="10754" width="3.6640625" customWidth="1"/>
    <col min="10755" max="10755" width="37.83203125" customWidth="1"/>
    <col min="10756" max="10756" width="10.33203125" customWidth="1"/>
    <col min="10757" max="10764" width="9.33203125" customWidth="1"/>
    <col min="10765" max="10765" width="4.1640625" customWidth="1"/>
    <col min="11010" max="11010" width="3.6640625" customWidth="1"/>
    <col min="11011" max="11011" width="37.83203125" customWidth="1"/>
    <col min="11012" max="11012" width="10.33203125" customWidth="1"/>
    <col min="11013" max="11020" width="9.33203125" customWidth="1"/>
    <col min="11021" max="11021" width="4.1640625" customWidth="1"/>
    <col min="11266" max="11266" width="3.6640625" customWidth="1"/>
    <col min="11267" max="11267" width="37.83203125" customWidth="1"/>
    <col min="11268" max="11268" width="10.33203125" customWidth="1"/>
    <col min="11269" max="11276" width="9.33203125" customWidth="1"/>
    <col min="11277" max="11277" width="4.1640625" customWidth="1"/>
    <col min="11522" max="11522" width="3.6640625" customWidth="1"/>
    <col min="11523" max="11523" width="37.83203125" customWidth="1"/>
    <col min="11524" max="11524" width="10.33203125" customWidth="1"/>
    <col min="11525" max="11532" width="9.33203125" customWidth="1"/>
    <col min="11533" max="11533" width="4.1640625" customWidth="1"/>
    <col min="11778" max="11778" width="3.6640625" customWidth="1"/>
    <col min="11779" max="11779" width="37.83203125" customWidth="1"/>
    <col min="11780" max="11780" width="10.33203125" customWidth="1"/>
    <col min="11781" max="11788" width="9.33203125" customWidth="1"/>
    <col min="11789" max="11789" width="4.1640625" customWidth="1"/>
    <col min="12034" max="12034" width="3.6640625" customWidth="1"/>
    <col min="12035" max="12035" width="37.83203125" customWidth="1"/>
    <col min="12036" max="12036" width="10.33203125" customWidth="1"/>
    <col min="12037" max="12044" width="9.33203125" customWidth="1"/>
    <col min="12045" max="12045" width="4.1640625" customWidth="1"/>
    <col min="12290" max="12290" width="3.6640625" customWidth="1"/>
    <col min="12291" max="12291" width="37.83203125" customWidth="1"/>
    <col min="12292" max="12292" width="10.33203125" customWidth="1"/>
    <col min="12293" max="12300" width="9.33203125" customWidth="1"/>
    <col min="12301" max="12301" width="4.1640625" customWidth="1"/>
    <col min="12546" max="12546" width="3.6640625" customWidth="1"/>
    <col min="12547" max="12547" width="37.83203125" customWidth="1"/>
    <col min="12548" max="12548" width="10.33203125" customWidth="1"/>
    <col min="12549" max="12556" width="9.33203125" customWidth="1"/>
    <col min="12557" max="12557" width="4.1640625" customWidth="1"/>
    <col min="12802" max="12802" width="3.6640625" customWidth="1"/>
    <col min="12803" max="12803" width="37.83203125" customWidth="1"/>
    <col min="12804" max="12804" width="10.33203125" customWidth="1"/>
    <col min="12805" max="12812" width="9.33203125" customWidth="1"/>
    <col min="12813" max="12813" width="4.1640625" customWidth="1"/>
    <col min="13058" max="13058" width="3.6640625" customWidth="1"/>
    <col min="13059" max="13059" width="37.83203125" customWidth="1"/>
    <col min="13060" max="13060" width="10.33203125" customWidth="1"/>
    <col min="13061" max="13068" width="9.33203125" customWidth="1"/>
    <col min="13069" max="13069" width="4.1640625" customWidth="1"/>
    <col min="13314" max="13314" width="3.6640625" customWidth="1"/>
    <col min="13315" max="13315" width="37.83203125" customWidth="1"/>
    <col min="13316" max="13316" width="10.33203125" customWidth="1"/>
    <col min="13317" max="13324" width="9.33203125" customWidth="1"/>
    <col min="13325" max="13325" width="4.1640625" customWidth="1"/>
    <col min="13570" max="13570" width="3.6640625" customWidth="1"/>
    <col min="13571" max="13571" width="37.83203125" customWidth="1"/>
    <col min="13572" max="13572" width="10.33203125" customWidth="1"/>
    <col min="13573" max="13580" width="9.33203125" customWidth="1"/>
    <col min="13581" max="13581" width="4.1640625" customWidth="1"/>
    <col min="13826" max="13826" width="3.6640625" customWidth="1"/>
    <col min="13827" max="13827" width="37.83203125" customWidth="1"/>
    <col min="13828" max="13828" width="10.33203125" customWidth="1"/>
    <col min="13829" max="13836" width="9.33203125" customWidth="1"/>
    <col min="13837" max="13837" width="4.1640625" customWidth="1"/>
    <col min="14082" max="14082" width="3.6640625" customWidth="1"/>
    <col min="14083" max="14083" width="37.83203125" customWidth="1"/>
    <col min="14084" max="14084" width="10.33203125" customWidth="1"/>
    <col min="14085" max="14092" width="9.33203125" customWidth="1"/>
    <col min="14093" max="14093" width="4.1640625" customWidth="1"/>
    <col min="14338" max="14338" width="3.6640625" customWidth="1"/>
    <col min="14339" max="14339" width="37.83203125" customWidth="1"/>
    <col min="14340" max="14340" width="10.33203125" customWidth="1"/>
    <col min="14341" max="14348" width="9.33203125" customWidth="1"/>
    <col min="14349" max="14349" width="4.1640625" customWidth="1"/>
    <col min="14594" max="14594" width="3.6640625" customWidth="1"/>
    <col min="14595" max="14595" width="37.83203125" customWidth="1"/>
    <col min="14596" max="14596" width="10.33203125" customWidth="1"/>
    <col min="14597" max="14604" width="9.33203125" customWidth="1"/>
    <col min="14605" max="14605" width="4.1640625" customWidth="1"/>
    <col min="14850" max="14850" width="3.6640625" customWidth="1"/>
    <col min="14851" max="14851" width="37.83203125" customWidth="1"/>
    <col min="14852" max="14852" width="10.33203125" customWidth="1"/>
    <col min="14853" max="14860" width="9.33203125" customWidth="1"/>
    <col min="14861" max="14861" width="4.1640625" customWidth="1"/>
    <col min="15106" max="15106" width="3.6640625" customWidth="1"/>
    <col min="15107" max="15107" width="37.83203125" customWidth="1"/>
    <col min="15108" max="15108" width="10.33203125" customWidth="1"/>
    <col min="15109" max="15116" width="9.33203125" customWidth="1"/>
    <col min="15117" max="15117" width="4.1640625" customWidth="1"/>
    <col min="15362" max="15362" width="3.6640625" customWidth="1"/>
    <col min="15363" max="15363" width="37.83203125" customWidth="1"/>
    <col min="15364" max="15364" width="10.33203125" customWidth="1"/>
    <col min="15365" max="15372" width="9.33203125" customWidth="1"/>
    <col min="15373" max="15373" width="4.1640625" customWidth="1"/>
    <col min="15618" max="15618" width="3.6640625" customWidth="1"/>
    <col min="15619" max="15619" width="37.83203125" customWidth="1"/>
    <col min="15620" max="15620" width="10.33203125" customWidth="1"/>
    <col min="15621" max="15628" width="9.33203125" customWidth="1"/>
    <col min="15629" max="15629" width="4.1640625" customWidth="1"/>
    <col min="15874" max="15874" width="3.6640625" customWidth="1"/>
    <col min="15875" max="15875" width="37.83203125" customWidth="1"/>
    <col min="15876" max="15876" width="10.33203125" customWidth="1"/>
    <col min="15877" max="15884" width="9.33203125" customWidth="1"/>
    <col min="15885" max="15885" width="4.1640625" customWidth="1"/>
    <col min="16130" max="16130" width="3.6640625" customWidth="1"/>
    <col min="16131" max="16131" width="37.83203125" customWidth="1"/>
    <col min="16132" max="16132" width="10.33203125" customWidth="1"/>
    <col min="16133" max="16140" width="9.33203125" customWidth="1"/>
    <col min="16141" max="16141" width="4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5"/>
      <c r="K2" s="5"/>
      <c r="L2" s="5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9"/>
      <c r="K3" s="9"/>
      <c r="L3" s="9"/>
      <c r="M3" s="10"/>
    </row>
    <row r="4" spans="2:23" x14ac:dyDescent="0.15">
      <c r="B4" s="7"/>
      <c r="C4" s="8"/>
      <c r="D4" s="11" t="s">
        <v>38</v>
      </c>
      <c r="E4" s="11"/>
      <c r="J4" s="9"/>
      <c r="K4" s="9"/>
      <c r="L4" s="9"/>
      <c r="M4" s="10"/>
    </row>
    <row r="5" spans="2:23" x14ac:dyDescent="0.15">
      <c r="B5" s="7"/>
      <c r="C5" s="8"/>
      <c r="D5" s="11" t="s">
        <v>1</v>
      </c>
      <c r="E5" s="11" t="s">
        <v>142</v>
      </c>
      <c r="J5" s="9"/>
      <c r="K5" s="9"/>
      <c r="L5" s="9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4"/>
      <c r="K6" s="14"/>
      <c r="L6" s="14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9"/>
      <c r="K7" s="9"/>
      <c r="L7" s="9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9">
        <v>2040</v>
      </c>
      <c r="K8" s="9">
        <v>2045</v>
      </c>
      <c r="L8" s="9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8"/>
      <c r="K9" s="18"/>
      <c r="L9" s="18"/>
      <c r="M9" s="19"/>
    </row>
    <row r="10" spans="2:23" x14ac:dyDescent="0.15">
      <c r="B10" s="7"/>
      <c r="C10" s="11" t="s">
        <v>39</v>
      </c>
      <c r="D10" s="20"/>
      <c r="E10" s="20">
        <v>20204</v>
      </c>
      <c r="F10" s="20">
        <v>22470.66</v>
      </c>
      <c r="G10" s="20">
        <v>25567.360000000001</v>
      </c>
      <c r="H10" s="20">
        <v>29627.43</v>
      </c>
      <c r="I10" s="20">
        <v>33819.74</v>
      </c>
      <c r="J10" s="20">
        <v>36779.86</v>
      </c>
      <c r="K10" s="20">
        <v>39266.69</v>
      </c>
      <c r="L10" s="20">
        <v>41709.57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21" t="s">
        <v>40</v>
      </c>
      <c r="D11" s="22"/>
      <c r="E11" s="22">
        <v>8497.6200000000008</v>
      </c>
      <c r="F11" s="22">
        <v>9404.49</v>
      </c>
      <c r="G11" s="22">
        <v>10558.39</v>
      </c>
      <c r="H11" s="22">
        <v>11973.48</v>
      </c>
      <c r="I11" s="22">
        <v>13102.53</v>
      </c>
      <c r="J11" s="22">
        <v>13962.66</v>
      </c>
      <c r="K11" s="22">
        <v>14856.92</v>
      </c>
      <c r="L11" s="22">
        <v>15799.23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21" t="s">
        <v>41</v>
      </c>
      <c r="D12" s="22"/>
      <c r="E12" s="22">
        <v>417.54</v>
      </c>
      <c r="F12" s="22">
        <v>515.36</v>
      </c>
      <c r="G12" s="22">
        <v>1369.46</v>
      </c>
      <c r="H12" s="22">
        <v>3065.01</v>
      </c>
      <c r="I12" s="22">
        <v>4883.75</v>
      </c>
      <c r="J12" s="22">
        <v>5383.41</v>
      </c>
      <c r="K12" s="22">
        <v>5317.33</v>
      </c>
      <c r="L12" s="22">
        <v>5232.99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21" t="s">
        <v>42</v>
      </c>
      <c r="D13" s="22"/>
      <c r="E13" s="22">
        <v>11288.84</v>
      </c>
      <c r="F13" s="22">
        <v>12550.81</v>
      </c>
      <c r="G13" s="22">
        <v>13639.51</v>
      </c>
      <c r="H13" s="22">
        <v>14588.94</v>
      </c>
      <c r="I13" s="22">
        <v>15833.47</v>
      </c>
      <c r="J13" s="22">
        <v>17433.78</v>
      </c>
      <c r="K13" s="22">
        <v>19092.439999999999</v>
      </c>
      <c r="L13" s="22">
        <v>20677.349999999999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11" t="s">
        <v>43</v>
      </c>
      <c r="D14" s="20"/>
      <c r="E14" s="20">
        <v>4084.38</v>
      </c>
      <c r="F14" s="20">
        <v>4211.63</v>
      </c>
      <c r="G14" s="20">
        <v>4591.58</v>
      </c>
      <c r="H14" s="20">
        <v>7145.1</v>
      </c>
      <c r="I14" s="20">
        <v>11427.26</v>
      </c>
      <c r="J14" s="20">
        <v>17938.11</v>
      </c>
      <c r="K14" s="20">
        <v>22529.54</v>
      </c>
      <c r="L14" s="20">
        <v>23599.85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21" t="s">
        <v>44</v>
      </c>
      <c r="D15" s="24"/>
      <c r="E15" s="24">
        <v>2098.7399999999998</v>
      </c>
      <c r="F15" s="24">
        <v>2070.17</v>
      </c>
      <c r="G15" s="24">
        <v>1752.35</v>
      </c>
      <c r="H15" s="24">
        <v>1515.09</v>
      </c>
      <c r="I15" s="24">
        <v>1246.42</v>
      </c>
      <c r="J15" s="24">
        <v>1082.69</v>
      </c>
      <c r="K15" s="24">
        <v>871.43</v>
      </c>
      <c r="L15" s="24">
        <v>688.37</v>
      </c>
      <c r="M15" s="10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21" t="s">
        <v>45</v>
      </c>
      <c r="D16" s="24"/>
      <c r="E16" s="24">
        <v>1985.64</v>
      </c>
      <c r="F16" s="24">
        <v>2131.4899999999998</v>
      </c>
      <c r="G16" s="24">
        <v>2328.48</v>
      </c>
      <c r="H16" s="24">
        <v>2715.11</v>
      </c>
      <c r="I16" s="24">
        <v>2978.17</v>
      </c>
      <c r="J16" s="24">
        <v>3263.87</v>
      </c>
      <c r="K16" s="24">
        <v>3460.93</v>
      </c>
      <c r="L16" s="24">
        <v>3652.61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21" t="s">
        <v>46</v>
      </c>
      <c r="D17" s="24"/>
      <c r="E17" s="24">
        <v>0</v>
      </c>
      <c r="F17" s="24">
        <v>8.6300000000000008</v>
      </c>
      <c r="G17" s="24">
        <v>507.09</v>
      </c>
      <c r="H17" s="24">
        <v>2631.55</v>
      </c>
      <c r="I17" s="24">
        <v>5718.86</v>
      </c>
      <c r="J17" s="24">
        <v>10485.6</v>
      </c>
      <c r="K17" s="24">
        <v>14389.97</v>
      </c>
      <c r="L17" s="24">
        <v>15140.03</v>
      </c>
      <c r="M17" s="10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21" t="s">
        <v>47</v>
      </c>
      <c r="D18" s="24"/>
      <c r="E18" s="24">
        <v>0</v>
      </c>
      <c r="F18" s="24">
        <v>1.34</v>
      </c>
      <c r="G18" s="24">
        <v>3.66</v>
      </c>
      <c r="H18" s="24">
        <v>283.33999999999997</v>
      </c>
      <c r="I18" s="24">
        <v>1483.82</v>
      </c>
      <c r="J18" s="24">
        <v>3105.95</v>
      </c>
      <c r="K18" s="24">
        <v>3807.21</v>
      </c>
      <c r="L18" s="24">
        <v>4118.83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J19"/>
      <c r="K19"/>
      <c r="L19"/>
      <c r="M19" s="10"/>
    </row>
    <row r="20" spans="2:23" x14ac:dyDescent="0.15">
      <c r="B20" s="7"/>
      <c r="C20" s="11" t="s">
        <v>48</v>
      </c>
      <c r="D20" s="20"/>
      <c r="E20" s="20">
        <v>24288.38</v>
      </c>
      <c r="F20" s="20">
        <v>26682.29</v>
      </c>
      <c r="G20" s="20">
        <v>30158.93</v>
      </c>
      <c r="H20" s="20">
        <v>36772.53</v>
      </c>
      <c r="I20" s="20">
        <v>45247.01</v>
      </c>
      <c r="J20" s="20">
        <v>54717.96</v>
      </c>
      <c r="K20" s="20">
        <v>61796.23</v>
      </c>
      <c r="L20" s="20">
        <v>65309.41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3" s="33" customFormat="1" x14ac:dyDescent="0.15">
      <c r="B21" s="29"/>
      <c r="C21" s="27"/>
      <c r="D21" s="30"/>
      <c r="E21" s="30"/>
      <c r="F21" s="30"/>
      <c r="G21" s="30"/>
      <c r="H21" s="30"/>
      <c r="I21" s="30"/>
      <c r="J21" s="30"/>
      <c r="K21" s="30"/>
      <c r="L21" s="30"/>
      <c r="M21" s="32"/>
    </row>
    <row r="22" spans="2:23" ht="14" thickBot="1" x14ac:dyDescent="0.2">
      <c r="B22" s="12"/>
      <c r="C22" s="13"/>
      <c r="D22" s="13"/>
      <c r="E22" s="13"/>
      <c r="F22" s="48"/>
      <c r="G22" s="48"/>
      <c r="H22" s="48"/>
      <c r="I22" s="48"/>
      <c r="J22" s="14"/>
      <c r="K22" s="48"/>
      <c r="L22" s="14"/>
      <c r="M22" s="15"/>
    </row>
    <row r="23" spans="2:23" x14ac:dyDescent="0.15">
      <c r="K23"/>
    </row>
    <row r="24" spans="2:23" x14ac:dyDescent="0.15">
      <c r="K24"/>
    </row>
    <row r="27" spans="2:23" x14ac:dyDescent="0.15">
      <c r="O27" s="2"/>
    </row>
  </sheetData>
  <conditionalFormatting sqref="D11:D13 D15:D18 D21:L21">
    <cfRule type="cellIs" dxfId="241" priority="54" stopIfTrue="1" operator="lessThan">
      <formula>0</formula>
    </cfRule>
  </conditionalFormatting>
  <conditionalFormatting sqref="E11:E13 E15:E18">
    <cfRule type="cellIs" dxfId="240" priority="51" stopIfTrue="1" operator="lessThan">
      <formula>0</formula>
    </cfRule>
  </conditionalFormatting>
  <conditionalFormatting sqref="F11:F13 F15:F18">
    <cfRule type="cellIs" dxfId="239" priority="48" stopIfTrue="1" operator="lessThan">
      <formula>0</formula>
    </cfRule>
  </conditionalFormatting>
  <conditionalFormatting sqref="G11:G13 G15:G18">
    <cfRule type="cellIs" dxfId="238" priority="45" stopIfTrue="1" operator="lessThan">
      <formula>0</formula>
    </cfRule>
  </conditionalFormatting>
  <conditionalFormatting sqref="E10">
    <cfRule type="cellIs" dxfId="237" priority="26" stopIfTrue="1" operator="lessThan">
      <formula>0</formula>
    </cfRule>
  </conditionalFormatting>
  <conditionalFormatting sqref="H11:H13 H15:H18">
    <cfRule type="cellIs" dxfId="236" priority="42" stopIfTrue="1" operator="lessThan">
      <formula>0</formula>
    </cfRule>
  </conditionalFormatting>
  <conditionalFormatting sqref="H10">
    <cfRule type="cellIs" dxfId="235" priority="23" stopIfTrue="1" operator="lessThan">
      <formula>0</formula>
    </cfRule>
  </conditionalFormatting>
  <conditionalFormatting sqref="I11:I13 I15:I18">
    <cfRule type="cellIs" dxfId="234" priority="39" stopIfTrue="1" operator="lessThan">
      <formula>0</formula>
    </cfRule>
  </conditionalFormatting>
  <conditionalFormatting sqref="K10">
    <cfRule type="cellIs" dxfId="233" priority="20" stopIfTrue="1" operator="lessThan">
      <formula>0</formula>
    </cfRule>
  </conditionalFormatting>
  <conditionalFormatting sqref="J11:J13 J15:J18">
    <cfRule type="cellIs" dxfId="232" priority="36" stopIfTrue="1" operator="lessThan">
      <formula>0</formula>
    </cfRule>
  </conditionalFormatting>
  <conditionalFormatting sqref="E14">
    <cfRule type="cellIs" dxfId="231" priority="17" stopIfTrue="1" operator="lessThan">
      <formula>0</formula>
    </cfRule>
  </conditionalFormatting>
  <conditionalFormatting sqref="F10">
    <cfRule type="cellIs" dxfId="230" priority="25" stopIfTrue="1" operator="lessThan">
      <formula>0</formula>
    </cfRule>
  </conditionalFormatting>
  <conditionalFormatting sqref="K11:K13 K15:K18">
    <cfRule type="cellIs" dxfId="229" priority="33" stopIfTrue="1" operator="lessThan">
      <formula>0</formula>
    </cfRule>
  </conditionalFormatting>
  <conditionalFormatting sqref="H14">
    <cfRule type="cellIs" dxfId="228" priority="14" stopIfTrue="1" operator="lessThan">
      <formula>0</formula>
    </cfRule>
  </conditionalFormatting>
  <conditionalFormatting sqref="I10">
    <cfRule type="cellIs" dxfId="227" priority="22" stopIfTrue="1" operator="lessThan">
      <formula>0</formula>
    </cfRule>
  </conditionalFormatting>
  <conditionalFormatting sqref="L11:L13 L15:L18">
    <cfRule type="cellIs" dxfId="226" priority="30" stopIfTrue="1" operator="lessThan">
      <formula>0</formula>
    </cfRule>
  </conditionalFormatting>
  <conditionalFormatting sqref="K14">
    <cfRule type="cellIs" dxfId="225" priority="11" stopIfTrue="1" operator="lessThan">
      <formula>0</formula>
    </cfRule>
  </conditionalFormatting>
  <conditionalFormatting sqref="L10">
    <cfRule type="cellIs" dxfId="224" priority="19" stopIfTrue="1" operator="lessThan">
      <formula>0</formula>
    </cfRule>
  </conditionalFormatting>
  <conditionalFormatting sqref="D10">
    <cfRule type="cellIs" dxfId="223" priority="27" stopIfTrue="1" operator="lessThan">
      <formula>0</formula>
    </cfRule>
  </conditionalFormatting>
  <conditionalFormatting sqref="G10">
    <cfRule type="cellIs" dxfId="222" priority="24" stopIfTrue="1" operator="lessThan">
      <formula>0</formula>
    </cfRule>
  </conditionalFormatting>
  <conditionalFormatting sqref="J10">
    <cfRule type="cellIs" dxfId="221" priority="21" stopIfTrue="1" operator="lessThan">
      <formula>0</formula>
    </cfRule>
  </conditionalFormatting>
  <conditionalFormatting sqref="D14">
    <cfRule type="cellIs" dxfId="220" priority="18" stopIfTrue="1" operator="lessThan">
      <formula>0</formula>
    </cfRule>
  </conditionalFormatting>
  <conditionalFormatting sqref="F14">
    <cfRule type="cellIs" dxfId="219" priority="16" stopIfTrue="1" operator="lessThan">
      <formula>0</formula>
    </cfRule>
  </conditionalFormatting>
  <conditionalFormatting sqref="G14">
    <cfRule type="cellIs" dxfId="218" priority="15" stopIfTrue="1" operator="lessThan">
      <formula>0</formula>
    </cfRule>
  </conditionalFormatting>
  <conditionalFormatting sqref="I14">
    <cfRule type="cellIs" dxfId="217" priority="13" stopIfTrue="1" operator="lessThan">
      <formula>0</formula>
    </cfRule>
  </conditionalFormatting>
  <conditionalFormatting sqref="J14">
    <cfRule type="cellIs" dxfId="216" priority="12" stopIfTrue="1" operator="lessThan">
      <formula>0</formula>
    </cfRule>
  </conditionalFormatting>
  <conditionalFormatting sqref="L14">
    <cfRule type="cellIs" dxfId="215" priority="10" stopIfTrue="1" operator="lessThan">
      <formula>0</formula>
    </cfRule>
  </conditionalFormatting>
  <conditionalFormatting sqref="D20">
    <cfRule type="cellIs" dxfId="214" priority="9" stopIfTrue="1" operator="lessThan">
      <formula>0</formula>
    </cfRule>
  </conditionalFormatting>
  <conditionalFormatting sqref="E20">
    <cfRule type="cellIs" dxfId="213" priority="8" stopIfTrue="1" operator="lessThan">
      <formula>0</formula>
    </cfRule>
  </conditionalFormatting>
  <conditionalFormatting sqref="F20">
    <cfRule type="cellIs" dxfId="212" priority="7" stopIfTrue="1" operator="lessThan">
      <formula>0</formula>
    </cfRule>
  </conditionalFormatting>
  <conditionalFormatting sqref="G20">
    <cfRule type="cellIs" dxfId="211" priority="6" stopIfTrue="1" operator="lessThan">
      <formula>0</formula>
    </cfRule>
  </conditionalFormatting>
  <conditionalFormatting sqref="H20">
    <cfRule type="cellIs" dxfId="210" priority="5" stopIfTrue="1" operator="lessThan">
      <formula>0</formula>
    </cfRule>
  </conditionalFormatting>
  <conditionalFormatting sqref="I20">
    <cfRule type="cellIs" dxfId="209" priority="4" stopIfTrue="1" operator="lessThan">
      <formula>0</formula>
    </cfRule>
  </conditionalFormatting>
  <conditionalFormatting sqref="J20">
    <cfRule type="cellIs" dxfId="208" priority="3" stopIfTrue="1" operator="lessThan">
      <formula>0</formula>
    </cfRule>
  </conditionalFormatting>
  <conditionalFormatting sqref="K20">
    <cfRule type="cellIs" dxfId="207" priority="2" stopIfTrue="1" operator="lessThan">
      <formula>0</formula>
    </cfRule>
  </conditionalFormatting>
  <conditionalFormatting sqref="L20">
    <cfRule type="cellIs" dxfId="206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61" orientation="portrait" r:id="rId1"/>
  <headerFooter alignWithMargins="0">
    <oddHeader>&amp;C&amp;A&amp;R&amp;D; &amp;T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 tint="0.39997558519241921"/>
  </sheetPr>
  <dimension ref="B1:W37"/>
  <sheetViews>
    <sheetView showGridLines="0" zoomScale="80" zoomScaleNormal="80" zoomScaleSheetLayoutView="85" workbookViewId="0">
      <selection activeCell="G52" sqref="G52"/>
    </sheetView>
  </sheetViews>
  <sheetFormatPr baseColWidth="10" defaultRowHeight="13" x14ac:dyDescent="0.15"/>
  <cols>
    <col min="2" max="2" width="3.6640625" customWidth="1"/>
    <col min="3" max="3" width="44.6640625" bestFit="1" customWidth="1"/>
    <col min="4" max="4" width="10.33203125" customWidth="1"/>
    <col min="5" max="12" width="9.33203125" customWidth="1"/>
    <col min="13" max="13" width="4.1640625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23" x14ac:dyDescent="0.15">
      <c r="B4" s="7"/>
      <c r="C4" s="8"/>
      <c r="D4" s="11" t="s">
        <v>49</v>
      </c>
      <c r="E4" s="11"/>
      <c r="H4" s="8"/>
      <c r="I4" s="8"/>
      <c r="J4" s="8"/>
      <c r="K4" s="8"/>
      <c r="L4" s="8"/>
      <c r="M4" s="10"/>
    </row>
    <row r="5" spans="2:23" x14ac:dyDescent="0.15">
      <c r="B5" s="7"/>
      <c r="C5" s="8"/>
      <c r="D5" s="11" t="s">
        <v>1</v>
      </c>
      <c r="E5" s="11" t="s">
        <v>142</v>
      </c>
      <c r="H5" s="8"/>
      <c r="I5" s="8"/>
      <c r="J5" s="8"/>
      <c r="K5" s="8"/>
      <c r="L5" s="8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</row>
    <row r="10" spans="2:23" x14ac:dyDescent="0.15">
      <c r="B10" s="7"/>
      <c r="C10" s="8"/>
      <c r="D10" s="24"/>
      <c r="E10" s="24"/>
      <c r="F10" s="24"/>
      <c r="G10" s="24"/>
      <c r="H10" s="24"/>
      <c r="I10" s="24"/>
      <c r="J10" s="22"/>
      <c r="K10" s="24"/>
      <c r="L10" s="22"/>
      <c r="M10" s="10"/>
    </row>
    <row r="11" spans="2:23" x14ac:dyDescent="0.15">
      <c r="B11" s="7"/>
      <c r="C11" s="11" t="s">
        <v>27</v>
      </c>
      <c r="D11" s="20"/>
      <c r="E11" s="20">
        <v>6401.6</v>
      </c>
      <c r="F11" s="20">
        <v>7383.7</v>
      </c>
      <c r="G11" s="20">
        <v>10561.37</v>
      </c>
      <c r="H11" s="20">
        <v>14930.05</v>
      </c>
      <c r="I11" s="20">
        <v>19519.52</v>
      </c>
      <c r="J11" s="20">
        <v>24201.15</v>
      </c>
      <c r="K11" s="20">
        <v>27583.63</v>
      </c>
      <c r="L11" s="20">
        <v>29145.99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8" t="s">
        <v>28</v>
      </c>
      <c r="D12" s="24"/>
      <c r="E12" s="24">
        <v>4039.37</v>
      </c>
      <c r="F12" s="24">
        <v>3968.26</v>
      </c>
      <c r="G12" s="24">
        <v>3588.76</v>
      </c>
      <c r="H12" s="24">
        <v>3196.68</v>
      </c>
      <c r="I12" s="24">
        <v>2836.91</v>
      </c>
      <c r="J12" s="24">
        <v>2118.23</v>
      </c>
      <c r="K12" s="24">
        <v>1083.57</v>
      </c>
      <c r="L12" s="24">
        <v>0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21" t="s">
        <v>17</v>
      </c>
      <c r="D13" s="24"/>
      <c r="E13" s="24">
        <v>1589.93</v>
      </c>
      <c r="F13" s="24">
        <v>1468.93</v>
      </c>
      <c r="G13" s="24">
        <v>1110.01</v>
      </c>
      <c r="H13" s="24">
        <v>610.59</v>
      </c>
      <c r="I13" s="24">
        <v>152.27000000000001</v>
      </c>
      <c r="J13" s="24">
        <v>0</v>
      </c>
      <c r="K13" s="24">
        <v>0</v>
      </c>
      <c r="L13" s="24">
        <v>0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8" t="s">
        <v>18</v>
      </c>
      <c r="D14" s="24"/>
      <c r="E14" s="24">
        <v>360.66</v>
      </c>
      <c r="F14" s="24">
        <v>307.82</v>
      </c>
      <c r="G14" s="24">
        <v>89.96</v>
      </c>
      <c r="H14" s="24">
        <v>33.619999999999997</v>
      </c>
      <c r="I14" s="24">
        <v>15.69</v>
      </c>
      <c r="J14" s="24">
        <v>0</v>
      </c>
      <c r="K14" s="24">
        <v>0</v>
      </c>
      <c r="L14" s="24">
        <v>0</v>
      </c>
      <c r="M14" s="10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37" t="s">
        <v>50</v>
      </c>
      <c r="D15" s="24"/>
      <c r="E15" s="24">
        <v>1632.49</v>
      </c>
      <c r="F15" s="24">
        <v>1819.53</v>
      </c>
      <c r="G15" s="24">
        <v>2135.4</v>
      </c>
      <c r="H15" s="24">
        <v>2437.9699999999998</v>
      </c>
      <c r="I15" s="24">
        <v>2641.3</v>
      </c>
      <c r="J15" s="24">
        <v>2114.6999999999998</v>
      </c>
      <c r="K15" s="24">
        <v>1083.57</v>
      </c>
      <c r="L15" s="24">
        <v>0</v>
      </c>
      <c r="M15" s="10"/>
      <c r="N15" s="102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8" t="s">
        <v>20</v>
      </c>
      <c r="D16" s="24"/>
      <c r="E16" s="24">
        <v>400.85</v>
      </c>
      <c r="F16" s="24">
        <v>322.33999999999997</v>
      </c>
      <c r="G16" s="24">
        <v>218.52</v>
      </c>
      <c r="H16" s="24">
        <v>105.7</v>
      </c>
      <c r="I16" s="24">
        <v>27.65</v>
      </c>
      <c r="J16" s="24">
        <v>3.53</v>
      </c>
      <c r="K16" s="24">
        <v>0</v>
      </c>
      <c r="L16" s="24">
        <v>0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8" t="s">
        <v>29</v>
      </c>
      <c r="D17" s="24"/>
      <c r="E17" s="24">
        <v>55.44</v>
      </c>
      <c r="F17" s="24">
        <v>49.64</v>
      </c>
      <c r="G17" s="24">
        <v>34.86</v>
      </c>
      <c r="H17" s="24">
        <v>8.8000000000000007</v>
      </c>
      <c r="I17" s="24">
        <v>0</v>
      </c>
      <c r="J17" s="24">
        <v>0</v>
      </c>
      <c r="K17" s="24">
        <v>0</v>
      </c>
      <c r="L17" s="24">
        <v>0</v>
      </c>
      <c r="M17" s="101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8" t="s">
        <v>8</v>
      </c>
      <c r="D18" s="24"/>
      <c r="E18" s="24">
        <v>391.21</v>
      </c>
      <c r="F18" s="24">
        <v>422.84</v>
      </c>
      <c r="G18" s="24">
        <v>319.11</v>
      </c>
      <c r="H18" s="24">
        <v>209.84</v>
      </c>
      <c r="I18" s="24">
        <v>120.11</v>
      </c>
      <c r="J18" s="24">
        <v>27.23</v>
      </c>
      <c r="K18" s="24">
        <v>1.74</v>
      </c>
      <c r="L18" s="24">
        <v>0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37" t="s">
        <v>51</v>
      </c>
      <c r="D19" s="24"/>
      <c r="E19" s="24">
        <v>0</v>
      </c>
      <c r="F19" s="24">
        <v>0.12</v>
      </c>
      <c r="G19" s="24">
        <v>9.41</v>
      </c>
      <c r="H19" s="24">
        <v>103.92</v>
      </c>
      <c r="I19" s="24">
        <v>391.29</v>
      </c>
      <c r="J19" s="24">
        <v>1204.49</v>
      </c>
      <c r="K19" s="24">
        <v>2371.4699999999998</v>
      </c>
      <c r="L19" s="24">
        <v>3422.75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8" t="s">
        <v>52</v>
      </c>
      <c r="D20" s="24"/>
      <c r="E20" s="24">
        <v>1971.02</v>
      </c>
      <c r="F20" s="24">
        <v>2992.49</v>
      </c>
      <c r="G20" s="24">
        <v>6644.09</v>
      </c>
      <c r="H20" s="24">
        <v>11419.61</v>
      </c>
      <c r="I20" s="24">
        <v>16171.21</v>
      </c>
      <c r="J20" s="24">
        <v>20851.169999999998</v>
      </c>
      <c r="K20" s="24">
        <v>24126.85</v>
      </c>
      <c r="L20" s="24">
        <v>25723.24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9" t="s">
        <v>32</v>
      </c>
      <c r="D21" s="24"/>
      <c r="E21" s="24">
        <v>1201.8399999999999</v>
      </c>
      <c r="F21" s="24">
        <v>1311.19</v>
      </c>
      <c r="G21" s="24">
        <v>1385.42</v>
      </c>
      <c r="H21" s="24">
        <v>1414.51</v>
      </c>
      <c r="I21" s="24">
        <v>1447.71</v>
      </c>
      <c r="J21" s="24">
        <v>1470.66</v>
      </c>
      <c r="K21" s="24">
        <v>1496.92</v>
      </c>
      <c r="L21" s="24">
        <v>1523.1</v>
      </c>
      <c r="M21" s="10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7"/>
      <c r="C22" s="9" t="s">
        <v>33</v>
      </c>
      <c r="D22" s="24"/>
      <c r="E22" s="24">
        <v>413.26</v>
      </c>
      <c r="F22" s="24">
        <v>717.79</v>
      </c>
      <c r="G22" s="24">
        <v>1912.42</v>
      </c>
      <c r="H22" s="24">
        <v>3673.14</v>
      </c>
      <c r="I22" s="24">
        <v>5315.16</v>
      </c>
      <c r="J22" s="24">
        <v>6645.02</v>
      </c>
      <c r="K22" s="24">
        <v>7465.35</v>
      </c>
      <c r="L22" s="24">
        <v>7752.83</v>
      </c>
      <c r="M22" s="10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111" t="s">
        <v>149</v>
      </c>
      <c r="D23" s="24"/>
      <c r="E23" s="24">
        <v>9.6300000000000008</v>
      </c>
      <c r="F23" s="24">
        <v>19.73</v>
      </c>
      <c r="G23" s="24">
        <v>161.32</v>
      </c>
      <c r="H23" s="24">
        <v>526.58000000000004</v>
      </c>
      <c r="I23" s="24">
        <v>882.33</v>
      </c>
      <c r="J23" s="24">
        <v>1174.6500000000001</v>
      </c>
      <c r="K23" s="24">
        <v>1363.94</v>
      </c>
      <c r="L23" s="24">
        <v>1423.21</v>
      </c>
      <c r="M23" s="10"/>
      <c r="O23" s="25"/>
      <c r="P23" s="25"/>
      <c r="Q23" s="25"/>
      <c r="R23" s="25"/>
      <c r="S23" s="25"/>
      <c r="T23" s="25"/>
      <c r="U23" s="25"/>
      <c r="V23" s="25"/>
      <c r="W23" s="25"/>
    </row>
    <row r="24" spans="2:23" x14ac:dyDescent="0.15">
      <c r="B24" s="7"/>
      <c r="C24" s="9" t="s">
        <v>34</v>
      </c>
      <c r="D24" s="24"/>
      <c r="E24" s="24">
        <v>225.26</v>
      </c>
      <c r="F24" s="24">
        <v>755.21</v>
      </c>
      <c r="G24" s="24">
        <v>2828.67</v>
      </c>
      <c r="H24" s="24">
        <v>5133.3500000000004</v>
      </c>
      <c r="I24" s="24">
        <v>7484.68</v>
      </c>
      <c r="J24" s="24">
        <v>10017.49</v>
      </c>
      <c r="K24" s="24">
        <v>11842.3</v>
      </c>
      <c r="L24" s="24">
        <v>12684.19</v>
      </c>
      <c r="M24" s="10"/>
      <c r="O24" s="25"/>
      <c r="P24" s="25"/>
      <c r="Q24" s="25"/>
      <c r="R24" s="25"/>
      <c r="S24" s="25"/>
      <c r="T24" s="25"/>
      <c r="U24" s="25"/>
      <c r="V24" s="25"/>
      <c r="W24" s="25"/>
    </row>
    <row r="25" spans="2:23" x14ac:dyDescent="0.15">
      <c r="B25" s="7"/>
      <c r="C25" s="41" t="s">
        <v>21</v>
      </c>
      <c r="D25" s="24"/>
      <c r="E25" s="24">
        <v>112.42</v>
      </c>
      <c r="F25" s="24">
        <v>178.44</v>
      </c>
      <c r="G25" s="24">
        <v>350.25</v>
      </c>
      <c r="H25" s="24">
        <v>498.41</v>
      </c>
      <c r="I25" s="24">
        <v>580.77</v>
      </c>
      <c r="J25" s="24">
        <v>656.08</v>
      </c>
      <c r="K25" s="24">
        <v>740.86</v>
      </c>
      <c r="L25" s="24">
        <v>798.15</v>
      </c>
      <c r="M25" s="10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9" t="s">
        <v>22</v>
      </c>
      <c r="D26" s="24"/>
      <c r="E26" s="24">
        <v>13.51</v>
      </c>
      <c r="F26" s="24">
        <v>18.23</v>
      </c>
      <c r="G26" s="24">
        <v>53.42</v>
      </c>
      <c r="H26" s="24">
        <v>146.63</v>
      </c>
      <c r="I26" s="24">
        <v>244.55</v>
      </c>
      <c r="J26" s="24">
        <v>355.81</v>
      </c>
      <c r="K26" s="24">
        <v>446.95</v>
      </c>
      <c r="L26" s="24">
        <v>525.35</v>
      </c>
      <c r="M26" s="10"/>
      <c r="O26" s="25"/>
      <c r="P26" s="25"/>
      <c r="Q26" s="25"/>
      <c r="R26" s="25"/>
      <c r="S26" s="25"/>
      <c r="T26" s="25"/>
      <c r="U26" s="25"/>
      <c r="V26" s="25"/>
      <c r="W26" s="25"/>
    </row>
    <row r="27" spans="2:23" ht="15" x14ac:dyDescent="0.15">
      <c r="B27" s="7"/>
      <c r="C27" s="35" t="s">
        <v>153</v>
      </c>
      <c r="D27" s="24"/>
      <c r="E27" s="24">
        <v>4.24</v>
      </c>
      <c r="F27" s="24">
        <v>10.75</v>
      </c>
      <c r="G27" s="24">
        <v>92.1</v>
      </c>
      <c r="H27" s="24">
        <v>474.04</v>
      </c>
      <c r="I27" s="24">
        <v>920.09</v>
      </c>
      <c r="J27" s="24">
        <v>1410.78116348402</v>
      </c>
      <c r="K27" s="24">
        <v>1746.32</v>
      </c>
      <c r="L27" s="24">
        <v>1990.12</v>
      </c>
      <c r="M27" s="10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41" t="s">
        <v>36</v>
      </c>
      <c r="D28" s="24"/>
      <c r="E28" s="24">
        <v>0.49</v>
      </c>
      <c r="F28" s="24">
        <v>0.88</v>
      </c>
      <c r="G28" s="24">
        <v>21.82</v>
      </c>
      <c r="H28" s="24">
        <v>79.53</v>
      </c>
      <c r="I28" s="24">
        <v>178.26</v>
      </c>
      <c r="J28" s="24">
        <v>295.33</v>
      </c>
      <c r="K28" s="24">
        <v>388.15</v>
      </c>
      <c r="L28" s="24">
        <v>449.5</v>
      </c>
      <c r="M28" s="10"/>
      <c r="O28" s="25"/>
      <c r="P28" s="25"/>
      <c r="Q28" s="25"/>
      <c r="R28" s="25"/>
      <c r="S28" s="25"/>
      <c r="T28" s="25"/>
      <c r="U28" s="25"/>
      <c r="V28" s="25"/>
      <c r="W28" s="25"/>
    </row>
    <row r="29" spans="2:23" x14ac:dyDescent="0.15">
      <c r="B29" s="7"/>
      <c r="C29" s="8"/>
      <c r="D29" s="24"/>
      <c r="E29" s="24"/>
      <c r="F29" s="24"/>
      <c r="G29" s="24"/>
      <c r="H29" s="24"/>
      <c r="I29" s="24"/>
      <c r="J29" s="24"/>
      <c r="K29" s="24"/>
      <c r="L29" s="24"/>
      <c r="M29" s="10"/>
      <c r="O29" s="2"/>
      <c r="P29" s="2"/>
    </row>
    <row r="30" spans="2:23" x14ac:dyDescent="0.15">
      <c r="B30" s="7"/>
      <c r="C30" s="8" t="s">
        <v>148</v>
      </c>
      <c r="D30" s="24"/>
      <c r="E30" s="24">
        <v>639.01</v>
      </c>
      <c r="F30" s="24">
        <v>1473.88</v>
      </c>
      <c r="G30" s="24">
        <v>4762.91</v>
      </c>
      <c r="H30" s="24">
        <v>8886.02</v>
      </c>
      <c r="I30" s="24">
        <v>12978.09</v>
      </c>
      <c r="J30" s="24">
        <v>16957.830000000002</v>
      </c>
      <c r="K30" s="24">
        <v>19695.8</v>
      </c>
      <c r="L30" s="24">
        <v>20886.52</v>
      </c>
      <c r="M30" s="10"/>
      <c r="O30" s="25"/>
      <c r="P30" s="25"/>
      <c r="Q30" s="25"/>
      <c r="R30" s="25"/>
      <c r="S30" s="25"/>
      <c r="T30" s="25"/>
      <c r="U30" s="25"/>
      <c r="V30" s="25"/>
      <c r="W30" s="25"/>
    </row>
    <row r="31" spans="2:23" x14ac:dyDescent="0.15">
      <c r="B31" s="7"/>
      <c r="C31" s="8" t="s">
        <v>147</v>
      </c>
      <c r="D31" s="44"/>
      <c r="E31" s="44">
        <v>0.1</v>
      </c>
      <c r="F31" s="44">
        <v>0.2</v>
      </c>
      <c r="G31" s="44">
        <v>0.45100000000000001</v>
      </c>
      <c r="H31" s="44">
        <v>0.59499999999999997</v>
      </c>
      <c r="I31" s="44">
        <v>0.66500000000000004</v>
      </c>
      <c r="J31" s="44">
        <v>0.70099999999999996</v>
      </c>
      <c r="K31" s="44">
        <v>0.71399999999999997</v>
      </c>
      <c r="L31" s="44">
        <v>0.71699999999999997</v>
      </c>
      <c r="M31" s="10"/>
      <c r="O31" s="25"/>
      <c r="P31" s="25"/>
      <c r="Q31" s="25"/>
      <c r="R31" s="25"/>
      <c r="S31" s="25"/>
      <c r="T31" s="25"/>
      <c r="U31" s="25"/>
      <c r="V31" s="25"/>
      <c r="W31" s="25"/>
    </row>
    <row r="32" spans="2:23" x14ac:dyDescent="0.15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10"/>
      <c r="O32" s="2"/>
      <c r="P32" s="2"/>
    </row>
    <row r="33" spans="2:23" x14ac:dyDescent="0.15">
      <c r="B33" s="7"/>
      <c r="C33" s="11" t="s">
        <v>155</v>
      </c>
      <c r="D33" s="47"/>
      <c r="E33" s="47">
        <v>0.308</v>
      </c>
      <c r="F33" s="47">
        <v>0.40500000000000003</v>
      </c>
      <c r="G33" s="47">
        <v>0.63</v>
      </c>
      <c r="H33" s="47">
        <v>0.77</v>
      </c>
      <c r="I33" s="47">
        <v>0.84599999999999997</v>
      </c>
      <c r="J33" s="47">
        <v>0.90800000000000003</v>
      </c>
      <c r="K33" s="47">
        <v>0.95899999999999996</v>
      </c>
      <c r="L33" s="47">
        <v>1</v>
      </c>
      <c r="M33" s="10"/>
      <c r="O33" s="25"/>
      <c r="P33" s="25"/>
      <c r="Q33" s="25"/>
      <c r="R33" s="25"/>
      <c r="S33" s="25"/>
      <c r="T33" s="25"/>
      <c r="U33" s="25"/>
      <c r="V33" s="25"/>
      <c r="W33" s="25"/>
    </row>
    <row r="34" spans="2:23" x14ac:dyDescent="0.15">
      <c r="B34" s="7"/>
      <c r="C34" s="11"/>
      <c r="D34" s="47"/>
      <c r="E34" s="47"/>
      <c r="F34" s="47"/>
      <c r="G34" s="47"/>
      <c r="H34" s="47"/>
      <c r="I34" s="47"/>
      <c r="J34" s="47"/>
      <c r="K34" s="47"/>
      <c r="L34" s="47"/>
      <c r="M34" s="10"/>
    </row>
    <row r="35" spans="2:23" ht="14" thickBot="1" x14ac:dyDescent="0.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5"/>
    </row>
    <row r="36" spans="2:23" x14ac:dyDescent="0.15">
      <c r="C36" s="41" t="s">
        <v>152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</row>
    <row r="37" spans="2:23" ht="15" x14ac:dyDescent="0.15">
      <c r="C37" s="76" t="s">
        <v>154</v>
      </c>
    </row>
  </sheetData>
  <conditionalFormatting sqref="D10:L10 D13:L32">
    <cfRule type="cellIs" dxfId="205" priority="10" stopIfTrue="1" operator="lessThan">
      <formula>0</formula>
    </cfRule>
  </conditionalFormatting>
  <conditionalFormatting sqref="D11:L11">
    <cfRule type="cellIs" dxfId="204" priority="3" stopIfTrue="1" operator="lessThan">
      <formula>0</formula>
    </cfRule>
  </conditionalFormatting>
  <conditionalFormatting sqref="D12:L12">
    <cfRule type="cellIs" dxfId="203" priority="2" stopIfTrue="1" operator="lessThan">
      <formula>0</formula>
    </cfRule>
  </conditionalFormatting>
  <conditionalFormatting sqref="D33:L33">
    <cfRule type="cellIs" dxfId="202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56" orientation="portrait" r:id="rId1"/>
  <headerFooter alignWithMargins="0">
    <oddHeader>&amp;C&amp;A&amp;R&amp;D; &amp;T</oddHeader>
  </headerFooter>
  <rowBreaks count="1" manualBreakCount="1">
    <brk id="37" max="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 tint="0.39997558519241921"/>
  </sheetPr>
  <dimension ref="A1:X56"/>
  <sheetViews>
    <sheetView showGridLines="0" zoomScale="80" zoomScaleNormal="80" zoomScaleSheetLayoutView="85" workbookViewId="0">
      <selection activeCell="E25" sqref="E25"/>
    </sheetView>
  </sheetViews>
  <sheetFormatPr baseColWidth="10" defaultRowHeight="13" x14ac:dyDescent="0.15"/>
  <cols>
    <col min="2" max="2" width="3.6640625" customWidth="1"/>
    <col min="3" max="3" width="40" customWidth="1"/>
    <col min="5" max="12" width="9.33203125" customWidth="1"/>
    <col min="13" max="13" width="4.1640625" customWidth="1"/>
    <col min="14" max="14" width="9" customWidth="1"/>
  </cols>
  <sheetData>
    <row r="1" spans="1:23" ht="14" thickBot="1" x14ac:dyDescent="0.2"/>
    <row r="2" spans="1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1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1:23" x14ac:dyDescent="0.15">
      <c r="B4" s="7"/>
      <c r="C4" s="8"/>
      <c r="D4" s="11" t="s">
        <v>66</v>
      </c>
      <c r="E4" s="11"/>
      <c r="H4" s="8"/>
      <c r="I4" s="8"/>
      <c r="J4" s="8"/>
      <c r="K4" s="8"/>
      <c r="L4" s="8"/>
      <c r="M4" s="10"/>
    </row>
    <row r="5" spans="1:23" x14ac:dyDescent="0.15">
      <c r="B5" s="7"/>
      <c r="C5" s="8"/>
      <c r="D5" s="11" t="s">
        <v>1</v>
      </c>
      <c r="E5" s="11" t="s">
        <v>142</v>
      </c>
      <c r="H5" s="8"/>
      <c r="I5" s="8"/>
      <c r="J5" s="8"/>
      <c r="K5" s="8"/>
      <c r="L5" s="8"/>
      <c r="M5" s="10"/>
    </row>
    <row r="6" spans="1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1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1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1:23" x14ac:dyDescent="0.1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</row>
    <row r="10" spans="1:23" x14ac:dyDescent="0.15">
      <c r="B10" s="7"/>
      <c r="C10" s="11" t="s">
        <v>67</v>
      </c>
      <c r="D10" s="20"/>
      <c r="E10" s="20">
        <v>555747.07999999996</v>
      </c>
      <c r="F10" s="20">
        <v>562532.51</v>
      </c>
      <c r="G10" s="20">
        <v>499742.39</v>
      </c>
      <c r="H10" s="20">
        <v>443560.81</v>
      </c>
      <c r="I10" s="20">
        <v>413296.57</v>
      </c>
      <c r="J10" s="20">
        <v>411515.45</v>
      </c>
      <c r="K10" s="20">
        <v>413192.26</v>
      </c>
      <c r="L10" s="20">
        <v>412349.09</v>
      </c>
      <c r="M10" s="10"/>
      <c r="O10" s="25"/>
      <c r="P10" s="25"/>
      <c r="Q10" s="25"/>
      <c r="R10" s="25"/>
      <c r="S10" s="25"/>
      <c r="T10" s="25"/>
      <c r="U10" s="25"/>
      <c r="V10" s="25"/>
      <c r="W10" s="25"/>
    </row>
    <row r="11" spans="1:23" x14ac:dyDescent="0.15">
      <c r="B11" s="7"/>
      <c r="C11" s="11" t="s">
        <v>28</v>
      </c>
      <c r="D11" s="63"/>
      <c r="E11" s="20">
        <v>451185.18</v>
      </c>
      <c r="F11" s="20">
        <v>438315.96</v>
      </c>
      <c r="G11" s="20">
        <v>330306.68</v>
      </c>
      <c r="H11" s="20">
        <v>215701.24</v>
      </c>
      <c r="I11" s="20">
        <v>132202.41</v>
      </c>
      <c r="J11" s="20">
        <v>82274.759999999995</v>
      </c>
      <c r="K11" s="20">
        <v>49030.58</v>
      </c>
      <c r="L11" s="20">
        <v>31799.95</v>
      </c>
      <c r="M11" s="10"/>
      <c r="O11" s="25"/>
      <c r="P11" s="25"/>
      <c r="Q11" s="25"/>
      <c r="R11" s="25"/>
      <c r="S11" s="25"/>
      <c r="T11" s="25"/>
      <c r="U11" s="25"/>
      <c r="V11" s="25"/>
      <c r="W11" s="25"/>
    </row>
    <row r="12" spans="1:23" x14ac:dyDescent="0.15">
      <c r="B12" s="7"/>
      <c r="C12" s="37" t="s">
        <v>17</v>
      </c>
      <c r="D12" s="66"/>
      <c r="E12" s="66">
        <v>141545.49</v>
      </c>
      <c r="F12" s="66">
        <v>125246.42</v>
      </c>
      <c r="G12" s="66">
        <v>83613.3</v>
      </c>
      <c r="H12" s="66">
        <v>39348.54</v>
      </c>
      <c r="I12" s="66">
        <v>12079.82</v>
      </c>
      <c r="J12" s="66">
        <v>6210.15</v>
      </c>
      <c r="K12" s="66">
        <v>6294.04</v>
      </c>
      <c r="L12" s="66">
        <v>6517.7</v>
      </c>
      <c r="M12" s="10"/>
      <c r="O12" s="25"/>
      <c r="P12" s="25"/>
      <c r="Q12" s="25"/>
      <c r="R12" s="25"/>
      <c r="S12" s="25"/>
      <c r="T12" s="25"/>
      <c r="U12" s="25"/>
      <c r="V12" s="25"/>
      <c r="W12" s="25"/>
    </row>
    <row r="13" spans="1:23" x14ac:dyDescent="0.15">
      <c r="B13" s="7"/>
      <c r="C13" s="8" t="s">
        <v>18</v>
      </c>
      <c r="D13" s="66"/>
      <c r="E13" s="66">
        <v>19835.11</v>
      </c>
      <c r="F13" s="66">
        <v>16955.97</v>
      </c>
      <c r="G13" s="66">
        <v>5005.6000000000004</v>
      </c>
      <c r="H13" s="66">
        <v>2053.41</v>
      </c>
      <c r="I13" s="66">
        <v>776.85</v>
      </c>
      <c r="J13" s="66">
        <v>0</v>
      </c>
      <c r="K13" s="66">
        <v>0</v>
      </c>
      <c r="L13" s="66">
        <v>0</v>
      </c>
      <c r="M13" s="10"/>
      <c r="O13" s="25"/>
      <c r="P13" s="25"/>
      <c r="Q13" s="25"/>
      <c r="R13" s="25"/>
      <c r="S13" s="25"/>
      <c r="T13" s="25"/>
      <c r="U13" s="25"/>
      <c r="V13" s="25"/>
      <c r="W13" s="25"/>
    </row>
    <row r="14" spans="1:23" s="1" customFormat="1" x14ac:dyDescent="0.15">
      <c r="A14"/>
      <c r="B14" s="7"/>
      <c r="C14" s="8" t="s">
        <v>68</v>
      </c>
      <c r="D14" s="66"/>
      <c r="E14" s="66">
        <v>123329.13</v>
      </c>
      <c r="F14" s="66">
        <v>132163.41</v>
      </c>
      <c r="G14" s="66">
        <v>125804.81</v>
      </c>
      <c r="H14" s="66">
        <v>105053.28</v>
      </c>
      <c r="I14" s="66">
        <v>82019.61</v>
      </c>
      <c r="J14" s="66">
        <v>52207.01</v>
      </c>
      <c r="K14" s="66">
        <v>24943.83</v>
      </c>
      <c r="L14" s="66">
        <v>9467.85</v>
      </c>
      <c r="M14" s="10"/>
      <c r="N14"/>
      <c r="O14" s="25"/>
      <c r="P14" s="25"/>
      <c r="Q14" s="25"/>
      <c r="R14" s="25"/>
      <c r="S14" s="25"/>
      <c r="T14" s="25"/>
      <c r="U14" s="25"/>
      <c r="V14" s="25"/>
      <c r="W14" s="25"/>
    </row>
    <row r="15" spans="1:23" x14ac:dyDescent="0.15">
      <c r="B15" s="7"/>
      <c r="C15" s="8" t="s">
        <v>69</v>
      </c>
      <c r="D15" s="66"/>
      <c r="E15" s="66">
        <v>166475.45000000001</v>
      </c>
      <c r="F15" s="66">
        <v>163950.16</v>
      </c>
      <c r="G15" s="66">
        <v>115882.97</v>
      </c>
      <c r="H15" s="66">
        <v>69246</v>
      </c>
      <c r="I15" s="66">
        <v>37326.129999999997</v>
      </c>
      <c r="J15" s="66">
        <v>23857.599999999999</v>
      </c>
      <c r="K15" s="66">
        <v>17792.72</v>
      </c>
      <c r="L15" s="66">
        <v>15814.4</v>
      </c>
      <c r="M15" s="10"/>
      <c r="O15" s="25"/>
      <c r="P15" s="25"/>
      <c r="Q15" s="25"/>
      <c r="R15" s="25"/>
      <c r="S15" s="25"/>
      <c r="T15" s="25"/>
      <c r="U15" s="25"/>
      <c r="V15" s="25"/>
      <c r="W15" s="25"/>
    </row>
    <row r="16" spans="1:23" x14ac:dyDescent="0.15">
      <c r="B16" s="7"/>
      <c r="C16" s="64" t="s">
        <v>8</v>
      </c>
      <c r="D16" s="20"/>
      <c r="E16" s="20">
        <v>28082.12</v>
      </c>
      <c r="F16" s="20">
        <v>31878.62</v>
      </c>
      <c r="G16" s="20">
        <v>24670.560000000001</v>
      </c>
      <c r="H16" s="20">
        <v>16539.27</v>
      </c>
      <c r="I16" s="20">
        <v>9062.99</v>
      </c>
      <c r="J16" s="20">
        <v>1983.28</v>
      </c>
      <c r="K16" s="20">
        <v>129.82</v>
      </c>
      <c r="L16" s="20">
        <v>0</v>
      </c>
      <c r="M16" s="10"/>
      <c r="O16" s="25"/>
      <c r="P16" s="25"/>
      <c r="Q16" s="25"/>
      <c r="R16" s="25"/>
      <c r="S16" s="25"/>
      <c r="T16" s="25"/>
      <c r="U16" s="25"/>
      <c r="V16" s="25"/>
      <c r="W16" s="25"/>
    </row>
    <row r="17" spans="2:24" x14ac:dyDescent="0.15">
      <c r="B17" s="7"/>
      <c r="C17" s="11" t="s">
        <v>70</v>
      </c>
      <c r="D17" s="20"/>
      <c r="E17" s="20">
        <v>76479.78</v>
      </c>
      <c r="F17" s="20">
        <v>92337.93</v>
      </c>
      <c r="G17" s="20">
        <v>144765.14000000001</v>
      </c>
      <c r="H17" s="20">
        <v>211320.31</v>
      </c>
      <c r="I17" s="20">
        <v>272031.17</v>
      </c>
      <c r="J17" s="20">
        <v>327257.40999999997</v>
      </c>
      <c r="K17" s="20">
        <v>364031.85</v>
      </c>
      <c r="L17" s="20">
        <v>380549.14</v>
      </c>
      <c r="M17" s="10"/>
      <c r="O17" s="25"/>
      <c r="P17" s="25"/>
      <c r="Q17" s="25"/>
      <c r="R17" s="25"/>
      <c r="S17" s="25"/>
      <c r="T17" s="25"/>
      <c r="U17" s="25"/>
      <c r="V17" s="25"/>
      <c r="W17" s="25"/>
    </row>
    <row r="18" spans="2:24" x14ac:dyDescent="0.15">
      <c r="B18" s="7"/>
      <c r="C18" s="9" t="s">
        <v>32</v>
      </c>
      <c r="D18" s="66"/>
      <c r="E18" s="66">
        <v>13998.57</v>
      </c>
      <c r="F18" s="66">
        <v>15477.12</v>
      </c>
      <c r="G18" s="66">
        <v>16182.16</v>
      </c>
      <c r="H18" s="66">
        <v>16652.38</v>
      </c>
      <c r="I18" s="66">
        <v>17075.580000000002</v>
      </c>
      <c r="J18" s="66">
        <v>17362.61</v>
      </c>
      <c r="K18" s="66">
        <v>17674.02</v>
      </c>
      <c r="L18" s="66">
        <v>17957.88</v>
      </c>
      <c r="M18" s="10"/>
      <c r="O18" s="25"/>
      <c r="P18" s="25"/>
      <c r="Q18" s="25"/>
      <c r="R18" s="25"/>
      <c r="S18" s="25"/>
      <c r="T18" s="25"/>
      <c r="U18" s="25"/>
      <c r="V18" s="25"/>
      <c r="W18" s="25"/>
    </row>
    <row r="19" spans="2:24" x14ac:dyDescent="0.15">
      <c r="B19" s="7"/>
      <c r="C19" s="9" t="s">
        <v>33</v>
      </c>
      <c r="D19" s="24"/>
      <c r="E19" s="24">
        <v>3017.42</v>
      </c>
      <c r="F19" s="24">
        <v>5561.47</v>
      </c>
      <c r="G19" s="24">
        <v>16122.55</v>
      </c>
      <c r="H19" s="24">
        <v>32634.75</v>
      </c>
      <c r="I19" s="24">
        <v>49218.41</v>
      </c>
      <c r="J19" s="24">
        <v>63639.22</v>
      </c>
      <c r="K19" s="24">
        <v>73169.33</v>
      </c>
      <c r="L19" s="24">
        <v>77647.56</v>
      </c>
      <c r="M19" s="10"/>
      <c r="O19" s="25"/>
      <c r="P19" s="25"/>
      <c r="Q19" s="25"/>
      <c r="R19" s="25"/>
      <c r="S19" s="25"/>
      <c r="T19" s="25"/>
      <c r="U19" s="25"/>
      <c r="V19" s="25"/>
      <c r="W19" s="25"/>
    </row>
    <row r="20" spans="2:24" x14ac:dyDescent="0.15">
      <c r="B20" s="7"/>
      <c r="C20" s="9" t="s">
        <v>71</v>
      </c>
      <c r="D20" s="24"/>
      <c r="E20" s="24">
        <v>2256.81</v>
      </c>
      <c r="F20" s="24">
        <v>6008.23</v>
      </c>
      <c r="G20" s="24">
        <v>23894.799999999999</v>
      </c>
      <c r="H20" s="24">
        <v>51926.05</v>
      </c>
      <c r="I20" s="24">
        <v>80096.61</v>
      </c>
      <c r="J20" s="24">
        <v>107254.96</v>
      </c>
      <c r="K20" s="24">
        <v>126446.15</v>
      </c>
      <c r="L20" s="24">
        <v>137345.81</v>
      </c>
      <c r="M20" s="10"/>
      <c r="O20" s="25"/>
      <c r="P20" s="25"/>
      <c r="Q20" s="25"/>
      <c r="R20" s="25"/>
      <c r="S20" s="25"/>
      <c r="T20" s="25"/>
      <c r="U20" s="25"/>
      <c r="V20" s="25"/>
      <c r="W20" s="25"/>
    </row>
    <row r="21" spans="2:24" x14ac:dyDescent="0.15">
      <c r="B21" s="7"/>
      <c r="C21" s="41" t="s">
        <v>21</v>
      </c>
      <c r="D21" s="24"/>
      <c r="E21" s="24">
        <v>54459.66</v>
      </c>
      <c r="F21" s="24">
        <v>61311.74</v>
      </c>
      <c r="G21" s="24">
        <v>77752.27</v>
      </c>
      <c r="H21" s="24">
        <v>83342.27</v>
      </c>
      <c r="I21" s="24">
        <v>82021.75</v>
      </c>
      <c r="J21" s="24">
        <v>79397.61</v>
      </c>
      <c r="K21" s="24">
        <v>74427.62</v>
      </c>
      <c r="L21" s="24">
        <v>65478.16</v>
      </c>
      <c r="M21" s="10"/>
      <c r="O21" s="25"/>
      <c r="P21" s="25"/>
      <c r="Q21" s="25"/>
      <c r="R21" s="25"/>
      <c r="S21" s="25"/>
      <c r="T21" s="25"/>
      <c r="U21" s="25"/>
      <c r="V21" s="25"/>
      <c r="W21" s="25"/>
      <c r="X21" s="1"/>
    </row>
    <row r="22" spans="2:24" x14ac:dyDescent="0.15">
      <c r="B22" s="7"/>
      <c r="C22" s="9" t="s">
        <v>22</v>
      </c>
      <c r="D22" s="24"/>
      <c r="E22" s="24">
        <v>2743.69</v>
      </c>
      <c r="F22" s="24">
        <v>3971.76</v>
      </c>
      <c r="G22" s="24">
        <v>10666.38</v>
      </c>
      <c r="H22" s="24">
        <v>26159.67</v>
      </c>
      <c r="I22" s="24">
        <v>42129.95</v>
      </c>
      <c r="J22" s="24">
        <v>57065.97</v>
      </c>
      <c r="K22" s="24">
        <v>68748.679999999993</v>
      </c>
      <c r="L22" s="24">
        <v>77878.880000000005</v>
      </c>
      <c r="M22" s="10"/>
      <c r="O22" s="25"/>
      <c r="P22" s="25"/>
      <c r="Q22" s="25"/>
      <c r="R22" s="25"/>
      <c r="S22" s="25"/>
      <c r="T22" s="25"/>
      <c r="U22" s="25"/>
      <c r="V22" s="25"/>
      <c r="W22" s="25"/>
    </row>
    <row r="23" spans="2:24" x14ac:dyDescent="0.15">
      <c r="B23" s="7"/>
      <c r="C23" s="41" t="s">
        <v>36</v>
      </c>
      <c r="D23" s="24"/>
      <c r="E23" s="24">
        <v>3.62</v>
      </c>
      <c r="F23" s="24">
        <v>7.61</v>
      </c>
      <c r="G23" s="24">
        <v>146.97999999999999</v>
      </c>
      <c r="H23" s="24">
        <v>605.19000000000005</v>
      </c>
      <c r="I23" s="24">
        <v>1488.86</v>
      </c>
      <c r="J23" s="24">
        <v>2537.0300000000002</v>
      </c>
      <c r="K23" s="24">
        <v>3566.05</v>
      </c>
      <c r="L23" s="24">
        <v>4240.8599999999997</v>
      </c>
      <c r="M23" s="10"/>
      <c r="O23" s="25"/>
      <c r="P23" s="25"/>
      <c r="Q23" s="25"/>
      <c r="R23" s="25"/>
      <c r="S23" s="25"/>
      <c r="T23" s="25"/>
      <c r="U23" s="25"/>
      <c r="V23" s="25"/>
      <c r="W23" s="25"/>
    </row>
    <row r="24" spans="2:24" x14ac:dyDescent="0.15">
      <c r="B24" s="7"/>
      <c r="C24" s="9"/>
      <c r="D24" s="24"/>
      <c r="E24" s="24"/>
      <c r="F24" s="24"/>
      <c r="G24" s="24"/>
      <c r="H24" s="24"/>
      <c r="I24" s="24"/>
      <c r="J24" s="24"/>
      <c r="K24" s="24"/>
      <c r="L24" s="24"/>
      <c r="M24" s="10"/>
      <c r="O24" s="2"/>
    </row>
    <row r="25" spans="2:24" x14ac:dyDescent="0.15">
      <c r="B25" s="7"/>
      <c r="C25" s="64" t="s">
        <v>72</v>
      </c>
      <c r="D25" s="47"/>
      <c r="E25" s="47">
        <v>0.188</v>
      </c>
      <c r="F25" s="47">
        <v>0.221</v>
      </c>
      <c r="G25" s="47">
        <v>0.33900000000000002</v>
      </c>
      <c r="H25" s="47">
        <v>0.51400000000000001</v>
      </c>
      <c r="I25" s="47">
        <v>0.68</v>
      </c>
      <c r="J25" s="47">
        <v>0.8</v>
      </c>
      <c r="K25" s="47">
        <v>0.88100000000000001</v>
      </c>
      <c r="L25" s="47">
        <v>0.92300000000000004</v>
      </c>
      <c r="M25" s="10"/>
      <c r="O25" s="25"/>
      <c r="P25" s="25"/>
      <c r="Q25" s="25"/>
      <c r="R25" s="25"/>
      <c r="S25" s="25"/>
      <c r="T25" s="25"/>
      <c r="U25" s="25"/>
      <c r="V25" s="25"/>
      <c r="W25" s="25"/>
    </row>
    <row r="26" spans="2:24" x14ac:dyDescent="0.15">
      <c r="B26" s="7"/>
      <c r="C26" s="64"/>
      <c r="D26" s="47"/>
      <c r="E26" s="47"/>
      <c r="F26" s="47"/>
      <c r="G26" s="47"/>
      <c r="H26" s="47"/>
      <c r="I26" s="47"/>
      <c r="J26" s="47"/>
      <c r="K26" s="47"/>
      <c r="L26" s="47"/>
      <c r="M26" s="10"/>
      <c r="O26" s="2"/>
    </row>
    <row r="27" spans="2:24" x14ac:dyDescent="0.15">
      <c r="B27" s="7"/>
      <c r="C27" s="100" t="s">
        <v>137</v>
      </c>
      <c r="D27" s="66"/>
      <c r="E27" s="66">
        <v>0</v>
      </c>
      <c r="F27" s="66">
        <v>29896.85</v>
      </c>
      <c r="G27" s="66">
        <v>128911.02</v>
      </c>
      <c r="H27" s="66">
        <v>237598.12</v>
      </c>
      <c r="I27" s="66">
        <v>313341.39</v>
      </c>
      <c r="J27" s="66">
        <v>360987.43</v>
      </c>
      <c r="K27" s="66">
        <v>393656.61</v>
      </c>
      <c r="L27" s="66">
        <v>425294</v>
      </c>
      <c r="M27" s="10"/>
      <c r="O27" s="25"/>
      <c r="P27" s="25"/>
      <c r="Q27" s="25"/>
      <c r="R27" s="25"/>
      <c r="S27" s="25"/>
      <c r="T27" s="25"/>
      <c r="U27" s="25"/>
      <c r="V27" s="25"/>
      <c r="W27" s="25"/>
    </row>
    <row r="28" spans="2:24" ht="14" thickBot="1" x14ac:dyDescent="0.2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5"/>
    </row>
    <row r="29" spans="2:24" x14ac:dyDescent="0.15">
      <c r="J29" s="1"/>
      <c r="L29" s="1"/>
    </row>
    <row r="30" spans="2:24" x14ac:dyDescent="0.15">
      <c r="C30" s="80"/>
      <c r="D30" s="79"/>
      <c r="E30" s="79"/>
      <c r="F30" s="79"/>
      <c r="G30" s="79"/>
      <c r="H30" s="79"/>
      <c r="I30" s="79"/>
      <c r="J30" s="79"/>
      <c r="K30" s="79"/>
      <c r="L30" s="79"/>
      <c r="M30" s="2"/>
    </row>
    <row r="31" spans="2:24" ht="14" thickBot="1" x14ac:dyDescent="0.2">
      <c r="B31" s="51" t="s">
        <v>73</v>
      </c>
    </row>
    <row r="32" spans="2:24" x14ac:dyDescent="0.15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6"/>
    </row>
    <row r="33" spans="2:23" x14ac:dyDescent="0.15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10"/>
    </row>
    <row r="34" spans="2:23" x14ac:dyDescent="0.15">
      <c r="B34" s="7"/>
      <c r="C34" s="8"/>
      <c r="D34" s="11" t="s">
        <v>66</v>
      </c>
      <c r="E34" s="11"/>
      <c r="F34" s="11"/>
      <c r="G34" s="11"/>
      <c r="H34" s="8"/>
      <c r="I34" s="8"/>
      <c r="J34" s="8"/>
      <c r="K34" s="8"/>
      <c r="L34" s="8"/>
      <c r="M34" s="10"/>
    </row>
    <row r="35" spans="2:23" x14ac:dyDescent="0.15">
      <c r="B35" s="7"/>
      <c r="C35" s="8"/>
      <c r="D35" s="11" t="s">
        <v>1</v>
      </c>
      <c r="E35" s="11" t="s">
        <v>142</v>
      </c>
      <c r="F35" s="11"/>
      <c r="G35" s="11"/>
      <c r="H35" s="8"/>
      <c r="I35" s="8"/>
      <c r="J35" s="8"/>
      <c r="K35" s="8"/>
      <c r="L35" s="8"/>
      <c r="M35" s="10"/>
    </row>
    <row r="36" spans="2:23" ht="14" thickBot="1" x14ac:dyDescent="0.2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5"/>
    </row>
    <row r="37" spans="2:23" x14ac:dyDescent="0.15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10"/>
    </row>
    <row r="38" spans="2:23" x14ac:dyDescent="0.15">
      <c r="B38" s="7"/>
      <c r="C38" s="8"/>
      <c r="D38" s="8"/>
      <c r="E38" s="9">
        <v>2015</v>
      </c>
      <c r="F38" s="8">
        <v>2020</v>
      </c>
      <c r="G38" s="8">
        <v>2025</v>
      </c>
      <c r="H38" s="8">
        <v>2030</v>
      </c>
      <c r="I38" s="8">
        <v>2035</v>
      </c>
      <c r="J38" s="8">
        <v>2040</v>
      </c>
      <c r="K38" s="8">
        <v>2045</v>
      </c>
      <c r="L38" s="8">
        <v>2050</v>
      </c>
      <c r="M38" s="10"/>
    </row>
    <row r="39" spans="2:23" x14ac:dyDescent="0.15"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9"/>
    </row>
    <row r="40" spans="2:23" x14ac:dyDescent="0.15">
      <c r="B40" s="7"/>
      <c r="C40" s="11" t="s">
        <v>67</v>
      </c>
      <c r="D40" s="20"/>
      <c r="E40" s="20">
        <v>534679.68999999994</v>
      </c>
      <c r="F40" s="20">
        <v>538340.4</v>
      </c>
      <c r="G40" s="20">
        <v>476296.37</v>
      </c>
      <c r="H40" s="20">
        <v>413812.72</v>
      </c>
      <c r="I40" s="20">
        <v>377061.46</v>
      </c>
      <c r="J40" s="20">
        <v>369317.29</v>
      </c>
      <c r="K40" s="20">
        <v>365261.39</v>
      </c>
      <c r="L40" s="20">
        <v>358870.74</v>
      </c>
      <c r="M40" s="10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11" t="s">
        <v>28</v>
      </c>
      <c r="D41" s="20"/>
      <c r="E41" s="20">
        <v>451185.18</v>
      </c>
      <c r="F41" s="20">
        <v>438315.96</v>
      </c>
      <c r="G41" s="20">
        <v>330306.68</v>
      </c>
      <c r="H41" s="20">
        <v>215701.24</v>
      </c>
      <c r="I41" s="20">
        <v>132202.41</v>
      </c>
      <c r="J41" s="20">
        <v>82274.759999999995</v>
      </c>
      <c r="K41" s="20">
        <v>49030.58</v>
      </c>
      <c r="L41" s="20">
        <v>31799.95</v>
      </c>
      <c r="M41" s="10"/>
      <c r="O41" s="25"/>
      <c r="P41" s="25"/>
      <c r="Q41" s="25"/>
      <c r="R41" s="25"/>
      <c r="S41" s="25"/>
      <c r="T41" s="25"/>
      <c r="U41" s="25"/>
      <c r="V41" s="25"/>
      <c r="W41" s="25"/>
    </row>
    <row r="42" spans="2:23" x14ac:dyDescent="0.15">
      <c r="B42" s="7"/>
      <c r="C42" s="8" t="s">
        <v>74</v>
      </c>
      <c r="D42" s="66"/>
      <c r="E42" s="66">
        <v>141545.49</v>
      </c>
      <c r="F42" s="66">
        <v>125246.42</v>
      </c>
      <c r="G42" s="66">
        <v>83613.3</v>
      </c>
      <c r="H42" s="66">
        <v>39348.54</v>
      </c>
      <c r="I42" s="66">
        <v>12079.82</v>
      </c>
      <c r="J42" s="66">
        <v>6210.15</v>
      </c>
      <c r="K42" s="66">
        <v>6294.04</v>
      </c>
      <c r="L42" s="66">
        <v>6517.7</v>
      </c>
      <c r="M42" s="10"/>
      <c r="O42" s="25"/>
      <c r="P42" s="25"/>
      <c r="Q42" s="25"/>
      <c r="R42" s="25"/>
      <c r="S42" s="25"/>
      <c r="T42" s="25"/>
      <c r="U42" s="25"/>
      <c r="V42" s="25"/>
      <c r="W42" s="25"/>
    </row>
    <row r="43" spans="2:23" x14ac:dyDescent="0.15">
      <c r="B43" s="7"/>
      <c r="C43" s="8" t="s">
        <v>18</v>
      </c>
      <c r="D43" s="66"/>
      <c r="E43" s="66">
        <v>19835.11</v>
      </c>
      <c r="F43" s="66">
        <v>16955.97</v>
      </c>
      <c r="G43" s="66">
        <v>5005.6000000000004</v>
      </c>
      <c r="H43" s="66">
        <v>2053.41</v>
      </c>
      <c r="I43" s="66">
        <v>776.85</v>
      </c>
      <c r="J43" s="66">
        <v>0</v>
      </c>
      <c r="K43" s="66">
        <v>0</v>
      </c>
      <c r="L43" s="66">
        <v>0</v>
      </c>
      <c r="M43" s="10"/>
      <c r="O43" s="25"/>
      <c r="P43" s="25"/>
      <c r="Q43" s="25"/>
      <c r="R43" s="25"/>
      <c r="S43" s="25"/>
      <c r="T43" s="25"/>
      <c r="U43" s="25"/>
      <c r="V43" s="25"/>
      <c r="W43" s="25"/>
    </row>
    <row r="44" spans="2:23" x14ac:dyDescent="0.15">
      <c r="B44" s="7"/>
      <c r="C44" s="8" t="s">
        <v>68</v>
      </c>
      <c r="D44" s="66"/>
      <c r="E44" s="66">
        <v>123329.13</v>
      </c>
      <c r="F44" s="66">
        <v>132163.41</v>
      </c>
      <c r="G44" s="66">
        <v>125804.81</v>
      </c>
      <c r="H44" s="66">
        <v>105053.28</v>
      </c>
      <c r="I44" s="66">
        <v>82019.61</v>
      </c>
      <c r="J44" s="66">
        <v>52207.01</v>
      </c>
      <c r="K44" s="66">
        <v>24943.83</v>
      </c>
      <c r="L44" s="66">
        <v>9467.85</v>
      </c>
      <c r="M44" s="10"/>
      <c r="O44" s="25"/>
      <c r="P44" s="25"/>
      <c r="Q44" s="25"/>
      <c r="R44" s="25"/>
      <c r="S44" s="25"/>
      <c r="T44" s="25"/>
      <c r="U44" s="25"/>
      <c r="V44" s="25"/>
      <c r="W44" s="25"/>
    </row>
    <row r="45" spans="2:23" x14ac:dyDescent="0.15">
      <c r="B45" s="7"/>
      <c r="C45" s="8" t="s">
        <v>69</v>
      </c>
      <c r="D45" s="66"/>
      <c r="E45" s="66">
        <v>166475.45000000001</v>
      </c>
      <c r="F45" s="66">
        <v>163950.16</v>
      </c>
      <c r="G45" s="66">
        <v>115882.97</v>
      </c>
      <c r="H45" s="66">
        <v>69246</v>
      </c>
      <c r="I45" s="66">
        <v>37326.129999999997</v>
      </c>
      <c r="J45" s="66">
        <v>23857.599999999999</v>
      </c>
      <c r="K45" s="66">
        <v>17792.72</v>
      </c>
      <c r="L45" s="66">
        <v>15814.4</v>
      </c>
      <c r="M45" s="10"/>
      <c r="O45" s="25"/>
      <c r="P45" s="25"/>
      <c r="Q45" s="25"/>
      <c r="R45" s="25"/>
      <c r="S45" s="25"/>
      <c r="T45" s="25"/>
      <c r="U45" s="25"/>
      <c r="V45" s="25"/>
      <c r="W45" s="25"/>
    </row>
    <row r="46" spans="2:23" x14ac:dyDescent="0.15">
      <c r="B46" s="7"/>
      <c r="C46" s="64" t="s">
        <v>8</v>
      </c>
      <c r="D46" s="20"/>
      <c r="E46" s="20">
        <v>9160.65</v>
      </c>
      <c r="F46" s="20">
        <v>10514.17</v>
      </c>
      <c r="G46" s="20">
        <v>8137.27</v>
      </c>
      <c r="H46" s="20">
        <v>5455.63</v>
      </c>
      <c r="I46" s="20">
        <v>2989.91</v>
      </c>
      <c r="J46" s="20">
        <v>654.48</v>
      </c>
      <c r="K46" s="20">
        <v>42.84</v>
      </c>
      <c r="L46" s="20">
        <v>0</v>
      </c>
      <c r="M46" s="10"/>
      <c r="O46" s="25"/>
      <c r="P46" s="25"/>
      <c r="Q46" s="25"/>
      <c r="R46" s="25"/>
      <c r="S46" s="25"/>
      <c r="T46" s="25"/>
      <c r="U46" s="25"/>
      <c r="V46" s="25"/>
      <c r="W46" s="25"/>
    </row>
    <row r="47" spans="2:23" x14ac:dyDescent="0.15">
      <c r="B47" s="7"/>
      <c r="C47" s="11" t="s">
        <v>70</v>
      </c>
      <c r="D47" s="20"/>
      <c r="E47" s="20">
        <v>74333.850000000006</v>
      </c>
      <c r="F47" s="20">
        <v>89510.28</v>
      </c>
      <c r="G47" s="20">
        <v>137852.41</v>
      </c>
      <c r="H47" s="20">
        <v>192655.86</v>
      </c>
      <c r="I47" s="20">
        <v>241869.14</v>
      </c>
      <c r="J47" s="20">
        <v>286388.06</v>
      </c>
      <c r="K47" s="20">
        <v>316187.96000000002</v>
      </c>
      <c r="L47" s="20">
        <v>327070.78000000003</v>
      </c>
      <c r="M47" s="10"/>
      <c r="O47" s="25"/>
      <c r="P47" s="25"/>
      <c r="Q47" s="25"/>
      <c r="R47" s="25"/>
      <c r="S47" s="25"/>
      <c r="T47" s="25"/>
      <c r="U47" s="25"/>
      <c r="V47" s="25"/>
      <c r="W47" s="25"/>
    </row>
    <row r="48" spans="2:23" x14ac:dyDescent="0.15">
      <c r="B48" s="7"/>
      <c r="C48" s="9" t="s">
        <v>32</v>
      </c>
      <c r="D48" s="66"/>
      <c r="E48" s="66">
        <v>13998.57</v>
      </c>
      <c r="F48" s="66">
        <v>15477.12</v>
      </c>
      <c r="G48" s="66">
        <v>16182.16</v>
      </c>
      <c r="H48" s="66">
        <v>16652.38</v>
      </c>
      <c r="I48" s="66">
        <v>17075.580000000002</v>
      </c>
      <c r="J48" s="66">
        <v>17362.61</v>
      </c>
      <c r="K48" s="66">
        <v>17674.02</v>
      </c>
      <c r="L48" s="66">
        <v>17957.88</v>
      </c>
      <c r="M48" s="10"/>
      <c r="O48" s="25"/>
      <c r="P48" s="25"/>
      <c r="Q48" s="25"/>
      <c r="R48" s="25"/>
      <c r="S48" s="25"/>
      <c r="T48" s="25"/>
      <c r="U48" s="25"/>
      <c r="V48" s="25"/>
      <c r="W48" s="25"/>
    </row>
    <row r="49" spans="2:23" x14ac:dyDescent="0.15">
      <c r="B49" s="7"/>
      <c r="C49" s="9" t="s">
        <v>33</v>
      </c>
      <c r="D49" s="66"/>
      <c r="E49" s="66">
        <v>3017.42</v>
      </c>
      <c r="F49" s="66">
        <v>5561.47</v>
      </c>
      <c r="G49" s="66">
        <v>16122.55</v>
      </c>
      <c r="H49" s="66">
        <v>32634.75</v>
      </c>
      <c r="I49" s="66">
        <v>49218.41</v>
      </c>
      <c r="J49" s="66">
        <v>63639.22</v>
      </c>
      <c r="K49" s="66">
        <v>73169.33</v>
      </c>
      <c r="L49" s="66">
        <v>77647.56</v>
      </c>
      <c r="M49" s="10"/>
      <c r="O49" s="25"/>
      <c r="P49" s="25"/>
      <c r="Q49" s="25"/>
      <c r="R49" s="25"/>
      <c r="S49" s="25"/>
      <c r="T49" s="25"/>
      <c r="U49" s="25"/>
      <c r="V49" s="25"/>
      <c r="W49" s="25"/>
    </row>
    <row r="50" spans="2:23" x14ac:dyDescent="0.15">
      <c r="B50" s="7"/>
      <c r="C50" s="9" t="s">
        <v>71</v>
      </c>
      <c r="D50" s="24"/>
      <c r="E50" s="24">
        <v>2167.36</v>
      </c>
      <c r="F50" s="24">
        <v>5904.72</v>
      </c>
      <c r="G50" s="24">
        <v>22952.33</v>
      </c>
      <c r="H50" s="24">
        <v>47864.52</v>
      </c>
      <c r="I50" s="24">
        <v>73318.37</v>
      </c>
      <c r="J50" s="24">
        <v>98558.71</v>
      </c>
      <c r="K50" s="24">
        <v>116126.84</v>
      </c>
      <c r="L50" s="24">
        <v>124984.4</v>
      </c>
      <c r="M50" s="10"/>
      <c r="O50" s="25"/>
      <c r="P50" s="25"/>
      <c r="Q50" s="25"/>
      <c r="R50" s="25"/>
      <c r="S50" s="25"/>
      <c r="T50" s="25"/>
      <c r="U50" s="25"/>
      <c r="V50" s="25"/>
      <c r="W50" s="25"/>
    </row>
    <row r="51" spans="2:23" x14ac:dyDescent="0.15">
      <c r="B51" s="7"/>
      <c r="C51" s="9" t="s">
        <v>75</v>
      </c>
      <c r="D51" s="66"/>
      <c r="E51" s="66">
        <v>54459.66</v>
      </c>
      <c r="F51" s="66">
        <v>61311.74</v>
      </c>
      <c r="G51" s="66">
        <v>77752.27</v>
      </c>
      <c r="H51" s="66">
        <v>83342.27</v>
      </c>
      <c r="I51" s="66">
        <v>82021.75</v>
      </c>
      <c r="J51" s="66">
        <v>79397.61</v>
      </c>
      <c r="K51" s="66">
        <v>74427.62</v>
      </c>
      <c r="L51" s="66">
        <v>65478.16</v>
      </c>
      <c r="M51" s="10"/>
      <c r="O51" s="25"/>
      <c r="P51" s="25"/>
      <c r="Q51" s="25"/>
      <c r="R51" s="25"/>
      <c r="S51" s="25"/>
      <c r="T51" s="25"/>
      <c r="U51" s="25"/>
      <c r="V51" s="25"/>
      <c r="W51" s="25"/>
    </row>
    <row r="52" spans="2:23" x14ac:dyDescent="0.15">
      <c r="B52" s="7"/>
      <c r="C52" s="9" t="s">
        <v>22</v>
      </c>
      <c r="D52" s="24"/>
      <c r="E52" s="24">
        <v>687.22</v>
      </c>
      <c r="F52" s="24">
        <v>1247.6099999999999</v>
      </c>
      <c r="G52" s="24">
        <v>4696.1099999999997</v>
      </c>
      <c r="H52" s="24">
        <v>11556.74</v>
      </c>
      <c r="I52" s="24">
        <v>18746.169999999998</v>
      </c>
      <c r="J52" s="24">
        <v>24892.86</v>
      </c>
      <c r="K52" s="24">
        <v>31224.1</v>
      </c>
      <c r="L52" s="24">
        <v>36761.919999999998</v>
      </c>
      <c r="M52" s="10"/>
      <c r="O52" s="25"/>
      <c r="P52" s="25"/>
      <c r="Q52" s="25"/>
      <c r="R52" s="25"/>
      <c r="S52" s="25"/>
      <c r="T52" s="25"/>
      <c r="U52" s="25"/>
      <c r="V52" s="25"/>
      <c r="W52" s="25"/>
    </row>
    <row r="53" spans="2:23" x14ac:dyDescent="0.15">
      <c r="B53" s="7"/>
      <c r="C53" s="9" t="s">
        <v>76</v>
      </c>
      <c r="D53" s="66"/>
      <c r="E53" s="66">
        <v>3.62</v>
      </c>
      <c r="F53" s="66">
        <v>7.61</v>
      </c>
      <c r="G53" s="66">
        <v>146.97999999999999</v>
      </c>
      <c r="H53" s="66">
        <v>605.19000000000005</v>
      </c>
      <c r="I53" s="66">
        <v>1488.86</v>
      </c>
      <c r="J53" s="66">
        <v>2537.0300000000002</v>
      </c>
      <c r="K53" s="66">
        <v>3566.05</v>
      </c>
      <c r="L53" s="66">
        <v>4240.8599999999997</v>
      </c>
      <c r="M53" s="10"/>
      <c r="O53" s="25"/>
      <c r="P53" s="25"/>
      <c r="Q53" s="25"/>
      <c r="R53" s="25"/>
      <c r="S53" s="25"/>
      <c r="T53" s="25"/>
      <c r="U53" s="25"/>
      <c r="V53" s="25"/>
      <c r="W53" s="25"/>
    </row>
    <row r="54" spans="2:23" x14ac:dyDescent="0.15">
      <c r="B54" s="7"/>
      <c r="C54" s="9"/>
      <c r="D54" s="62"/>
      <c r="E54" s="62"/>
      <c r="F54" s="62"/>
      <c r="G54" s="62"/>
      <c r="H54" s="62"/>
      <c r="I54" s="62"/>
      <c r="J54" s="62"/>
      <c r="K54" s="62"/>
      <c r="L54" s="62"/>
      <c r="M54" s="10"/>
    </row>
    <row r="55" spans="2:23" x14ac:dyDescent="0.15">
      <c r="B55" s="7"/>
      <c r="C55" s="64" t="s">
        <v>72</v>
      </c>
      <c r="D55" s="47"/>
      <c r="E55" s="47">
        <v>0.156</v>
      </c>
      <c r="F55" s="47">
        <v>0.186</v>
      </c>
      <c r="G55" s="47">
        <v>0.307</v>
      </c>
      <c r="H55" s="47">
        <v>0.47899999999999998</v>
      </c>
      <c r="I55" s="47">
        <v>0.64900000000000002</v>
      </c>
      <c r="J55" s="47">
        <v>0.77700000000000002</v>
      </c>
      <c r="K55" s="47">
        <v>0.86599999999999999</v>
      </c>
      <c r="L55" s="47">
        <v>0.91100000000000003</v>
      </c>
      <c r="M55" s="10"/>
      <c r="O55" s="25"/>
      <c r="P55" s="25"/>
      <c r="Q55" s="25"/>
      <c r="R55" s="25"/>
      <c r="S55" s="25"/>
      <c r="T55" s="25"/>
      <c r="U55" s="25"/>
      <c r="V55" s="25"/>
      <c r="W55" s="25"/>
    </row>
    <row r="56" spans="2:23" ht="14" thickBot="1" x14ac:dyDescent="0.2"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5"/>
    </row>
  </sheetData>
  <conditionalFormatting sqref="D12:L16 D18:L24">
    <cfRule type="cellIs" dxfId="201" priority="7" stopIfTrue="1" operator="lessThan">
      <formula>0</formula>
    </cfRule>
  </conditionalFormatting>
  <conditionalFormatting sqref="D27:L27">
    <cfRule type="cellIs" dxfId="200" priority="6" stopIfTrue="1" operator="lessThan">
      <formula>0</formula>
    </cfRule>
  </conditionalFormatting>
  <conditionalFormatting sqref="D10:L11">
    <cfRule type="cellIs" dxfId="199" priority="5" stopIfTrue="1" operator="lessThan">
      <formula>0</formula>
    </cfRule>
  </conditionalFormatting>
  <conditionalFormatting sqref="D17:L17">
    <cfRule type="cellIs" dxfId="198" priority="4" stopIfTrue="1" operator="lessThan">
      <formula>0</formula>
    </cfRule>
  </conditionalFormatting>
  <conditionalFormatting sqref="D25:L25">
    <cfRule type="cellIs" dxfId="197" priority="1" stopIfTrue="1" operator="lessThan">
      <formula>0</formula>
    </cfRule>
  </conditionalFormatting>
  <pageMargins left="0.78740157499999996" right="0.78740157499999996" top="0.984251969" bottom="0.82" header="0.4921259845" footer="0.4921259845"/>
  <pageSetup paperSize="9" scale="59" orientation="portrait" r:id="rId1"/>
  <headerFooter alignWithMargins="0">
    <oddHeader>&amp;C&amp;A&amp;R&amp;D; &amp;T</oddHeader>
  </headerFooter>
  <colBreaks count="1" manualBreakCount="1">
    <brk id="13" max="37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39997558519241921"/>
  </sheetPr>
  <dimension ref="B1:W50"/>
  <sheetViews>
    <sheetView showGridLines="0" topLeftCell="A12" zoomScaleNormal="100" zoomScaleSheetLayoutView="85" workbookViewId="0">
      <selection activeCell="J49" sqref="J49"/>
    </sheetView>
  </sheetViews>
  <sheetFormatPr baseColWidth="10" defaultRowHeight="13" x14ac:dyDescent="0.15"/>
  <cols>
    <col min="2" max="2" width="3.6640625" customWidth="1"/>
    <col min="3" max="3" width="37.83203125" customWidth="1"/>
    <col min="4" max="4" width="10.33203125" customWidth="1"/>
    <col min="5" max="9" width="9.33203125" customWidth="1"/>
    <col min="10" max="12" width="9.33203125" style="1" customWidth="1"/>
    <col min="13" max="13" width="4.1640625" customWidth="1"/>
    <col min="14" max="14" width="2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5"/>
      <c r="K2" s="5"/>
      <c r="L2" s="5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9"/>
      <c r="K3" s="9"/>
      <c r="L3" s="9"/>
      <c r="M3" s="10"/>
    </row>
    <row r="4" spans="2:23" x14ac:dyDescent="0.15">
      <c r="B4" s="7"/>
      <c r="C4" s="8"/>
      <c r="D4" s="11" t="s">
        <v>135</v>
      </c>
      <c r="E4" s="11"/>
      <c r="H4" s="8"/>
      <c r="I4" s="8"/>
      <c r="J4" s="9"/>
      <c r="K4" s="9"/>
      <c r="L4" s="9"/>
      <c r="M4" s="10"/>
    </row>
    <row r="5" spans="2:23" x14ac:dyDescent="0.15">
      <c r="B5" s="7"/>
      <c r="C5" s="8"/>
      <c r="D5" s="11" t="s">
        <v>1</v>
      </c>
      <c r="E5" s="11" t="s">
        <v>142</v>
      </c>
      <c r="H5" s="8"/>
      <c r="I5" s="8"/>
      <c r="J5" s="9"/>
      <c r="K5" s="9"/>
      <c r="L5" s="9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4"/>
      <c r="K6" s="14"/>
      <c r="L6" s="14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9"/>
      <c r="K7" s="9"/>
      <c r="L7" s="9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9">
        <v>2040</v>
      </c>
      <c r="K8" s="9">
        <v>2045</v>
      </c>
      <c r="L8" s="9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8"/>
      <c r="K9" s="18"/>
      <c r="L9" s="18"/>
      <c r="M9" s="19"/>
    </row>
    <row r="10" spans="2:23" ht="15" x14ac:dyDescent="0.15">
      <c r="B10" s="7"/>
      <c r="C10" s="11" t="s">
        <v>53</v>
      </c>
      <c r="D10" s="20"/>
      <c r="E10" s="20">
        <v>7632.45</v>
      </c>
      <c r="F10" s="20">
        <v>7925.01</v>
      </c>
      <c r="G10" s="20">
        <v>8021.21</v>
      </c>
      <c r="H10" s="20">
        <v>7318.58</v>
      </c>
      <c r="I10" s="20">
        <v>6544.34</v>
      </c>
      <c r="J10" s="20">
        <v>5937.48</v>
      </c>
      <c r="K10" s="20">
        <v>4669.8100000000004</v>
      </c>
      <c r="L10" s="20">
        <v>4026.89</v>
      </c>
      <c r="M10" s="67"/>
      <c r="O10" s="41" t="s">
        <v>63</v>
      </c>
      <c r="P10" s="25"/>
      <c r="Q10" s="25"/>
      <c r="R10" s="25"/>
      <c r="S10" s="25"/>
      <c r="T10" s="25"/>
      <c r="U10" s="25"/>
      <c r="V10" s="25"/>
      <c r="W10" s="25"/>
    </row>
    <row r="11" spans="2:23" ht="15" x14ac:dyDescent="0.15">
      <c r="B11" s="7"/>
      <c r="C11" s="8" t="s">
        <v>54</v>
      </c>
      <c r="D11" s="22"/>
      <c r="E11" s="22">
        <v>7347.69</v>
      </c>
      <c r="F11" s="22">
        <v>6905.95</v>
      </c>
      <c r="G11" s="22">
        <v>5326.89</v>
      </c>
      <c r="H11" s="22">
        <v>3895.09</v>
      </c>
      <c r="I11" s="22">
        <v>2148.7800000000002</v>
      </c>
      <c r="J11" s="22">
        <v>1134.72</v>
      </c>
      <c r="K11" s="22">
        <v>185.79</v>
      </c>
      <c r="L11" s="22">
        <v>0</v>
      </c>
      <c r="M11" s="67"/>
      <c r="O11" s="75" t="s">
        <v>64</v>
      </c>
      <c r="P11" s="25"/>
      <c r="Q11" s="25"/>
      <c r="R11" s="25"/>
      <c r="S11" s="25"/>
      <c r="T11" s="25"/>
      <c r="U11" s="25"/>
      <c r="V11" s="25"/>
      <c r="W11" s="25"/>
    </row>
    <row r="12" spans="2:23" ht="15" x14ac:dyDescent="0.15">
      <c r="B12" s="7"/>
      <c r="C12" s="8" t="s">
        <v>55</v>
      </c>
      <c r="D12" s="24"/>
      <c r="E12" s="24">
        <v>256.45999999999998</v>
      </c>
      <c r="F12" s="24">
        <v>960.05</v>
      </c>
      <c r="G12" s="24">
        <v>1693.26</v>
      </c>
      <c r="H12" s="24">
        <v>1844.95</v>
      </c>
      <c r="I12" s="24">
        <v>1923.39</v>
      </c>
      <c r="J12" s="24">
        <v>1783.93</v>
      </c>
      <c r="K12" s="24">
        <v>1446.18</v>
      </c>
      <c r="L12" s="24">
        <v>983.45</v>
      </c>
      <c r="M12" s="67"/>
      <c r="O12" s="75" t="s">
        <v>65</v>
      </c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8" t="s">
        <v>56</v>
      </c>
      <c r="D13" s="24"/>
      <c r="E13" s="24">
        <v>0.93</v>
      </c>
      <c r="F13" s="24">
        <v>32.4</v>
      </c>
      <c r="G13" s="24">
        <v>650.79999999999995</v>
      </c>
      <c r="H13" s="24">
        <v>981.85</v>
      </c>
      <c r="I13" s="24">
        <v>1463.76</v>
      </c>
      <c r="J13" s="24">
        <v>1777.86</v>
      </c>
      <c r="K13" s="24">
        <v>1709.35</v>
      </c>
      <c r="L13" s="24">
        <v>1641.8</v>
      </c>
      <c r="M13" s="67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9" t="s">
        <v>13</v>
      </c>
      <c r="D14" s="24"/>
      <c r="E14" s="24">
        <v>27.38</v>
      </c>
      <c r="F14" s="24">
        <v>26.61</v>
      </c>
      <c r="G14" s="24">
        <v>350.26</v>
      </c>
      <c r="H14" s="24">
        <v>596.69000000000005</v>
      </c>
      <c r="I14" s="24">
        <v>1008.41</v>
      </c>
      <c r="J14" s="24">
        <v>1240.97</v>
      </c>
      <c r="K14" s="24">
        <v>1328.49</v>
      </c>
      <c r="L14" s="24">
        <v>1401.64</v>
      </c>
      <c r="M14" s="67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8"/>
      <c r="D15" s="24"/>
      <c r="E15" s="24"/>
      <c r="F15" s="24"/>
      <c r="G15" s="24"/>
      <c r="H15" s="24"/>
      <c r="I15" s="24"/>
      <c r="J15" s="24"/>
      <c r="K15" s="24"/>
      <c r="L15" s="24"/>
      <c r="M15" s="67"/>
      <c r="O15" s="2"/>
    </row>
    <row r="16" spans="2:23" ht="15" x14ac:dyDescent="0.15">
      <c r="B16" s="7"/>
      <c r="C16" s="11" t="s">
        <v>57</v>
      </c>
      <c r="D16" s="20"/>
      <c r="E16" s="20">
        <v>9911.2199999999993</v>
      </c>
      <c r="F16" s="20">
        <v>11505.65</v>
      </c>
      <c r="G16" s="20">
        <v>14376.49</v>
      </c>
      <c r="H16" s="20">
        <v>17682.599999999999</v>
      </c>
      <c r="I16" s="20">
        <v>20612.03</v>
      </c>
      <c r="J16" s="20">
        <v>22917.74</v>
      </c>
      <c r="K16" s="20">
        <v>25188.98</v>
      </c>
      <c r="L16" s="20">
        <v>26498.240000000002</v>
      </c>
      <c r="M16" s="67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37" t="s">
        <v>54</v>
      </c>
      <c r="D17" s="24"/>
      <c r="E17" s="24">
        <v>8936.31</v>
      </c>
      <c r="F17" s="24">
        <v>10042.18</v>
      </c>
      <c r="G17" s="24">
        <v>10130.620000000001</v>
      </c>
      <c r="H17" s="24">
        <v>8736.61</v>
      </c>
      <c r="I17" s="24">
        <v>7209.34</v>
      </c>
      <c r="J17" s="24">
        <v>4898.8100000000004</v>
      </c>
      <c r="K17" s="24">
        <v>2037.86</v>
      </c>
      <c r="L17" s="24">
        <v>0</v>
      </c>
      <c r="M17" s="67"/>
      <c r="O17" s="25"/>
      <c r="P17" s="25"/>
      <c r="Q17" s="25"/>
      <c r="R17" s="25"/>
      <c r="S17" s="25"/>
      <c r="T17" s="25"/>
      <c r="U17" s="25"/>
      <c r="V17" s="25"/>
      <c r="W17" s="25"/>
    </row>
    <row r="18" spans="2:23" x14ac:dyDescent="0.15">
      <c r="B18" s="7"/>
      <c r="C18" s="37" t="s">
        <v>55</v>
      </c>
      <c r="D18" s="24"/>
      <c r="E18" s="24">
        <v>967.39</v>
      </c>
      <c r="F18" s="24">
        <v>1439.69</v>
      </c>
      <c r="G18" s="24">
        <v>3688.69</v>
      </c>
      <c r="H18" s="24">
        <v>6544.33</v>
      </c>
      <c r="I18" s="24">
        <v>8599.94</v>
      </c>
      <c r="J18" s="24">
        <v>10198.280000000001</v>
      </c>
      <c r="K18" s="24">
        <v>12025.69</v>
      </c>
      <c r="L18" s="24">
        <v>12956.17</v>
      </c>
      <c r="M18" s="67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37" t="s">
        <v>13</v>
      </c>
      <c r="D19" s="24"/>
      <c r="E19" s="24">
        <v>7.51</v>
      </c>
      <c r="F19" s="24">
        <v>21.15</v>
      </c>
      <c r="G19" s="24">
        <v>483.42</v>
      </c>
      <c r="H19" s="24">
        <v>2005.54</v>
      </c>
      <c r="I19" s="24">
        <v>3682.46</v>
      </c>
      <c r="J19" s="24">
        <v>4907.8599999999997</v>
      </c>
      <c r="K19" s="24">
        <v>6629.94</v>
      </c>
      <c r="L19" s="24">
        <v>8014.82</v>
      </c>
      <c r="M19" s="67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37" t="s">
        <v>30</v>
      </c>
      <c r="D20" s="24"/>
      <c r="E20" s="24">
        <v>0</v>
      </c>
      <c r="F20" s="24">
        <v>2.63</v>
      </c>
      <c r="G20" s="24">
        <v>73.760000000000005</v>
      </c>
      <c r="H20" s="24">
        <v>396.12</v>
      </c>
      <c r="I20" s="24">
        <v>1120.3</v>
      </c>
      <c r="J20" s="24">
        <v>2912.79</v>
      </c>
      <c r="K20" s="24">
        <v>4495.47</v>
      </c>
      <c r="L20" s="24">
        <v>5527.25</v>
      </c>
      <c r="M20" s="67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37"/>
      <c r="D21" s="24"/>
      <c r="E21" s="24"/>
      <c r="F21" s="24"/>
      <c r="G21" s="24"/>
      <c r="H21" s="24"/>
      <c r="I21" s="24"/>
      <c r="J21" s="24"/>
      <c r="K21" s="24"/>
      <c r="L21" s="24"/>
      <c r="M21" s="67"/>
      <c r="O21" s="2"/>
    </row>
    <row r="22" spans="2:23" x14ac:dyDescent="0.15">
      <c r="B22" s="7"/>
      <c r="C22" s="64" t="s">
        <v>58</v>
      </c>
      <c r="D22" s="20"/>
      <c r="E22" s="20">
        <v>133088.22</v>
      </c>
      <c r="F22" s="20">
        <v>138372.75</v>
      </c>
      <c r="G22" s="20">
        <v>130839.17</v>
      </c>
      <c r="H22" s="20">
        <v>122226.13</v>
      </c>
      <c r="I22" s="20">
        <v>116373.2</v>
      </c>
      <c r="J22" s="20">
        <v>114558.94</v>
      </c>
      <c r="K22" s="20">
        <v>113779.86</v>
      </c>
      <c r="L22" s="20">
        <v>113836.16</v>
      </c>
      <c r="M22" s="67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41" t="s">
        <v>54</v>
      </c>
      <c r="D23" s="24"/>
      <c r="E23" s="24">
        <v>97418.12</v>
      </c>
      <c r="F23" s="24">
        <v>97892.44</v>
      </c>
      <c r="G23" s="24">
        <v>73504.62</v>
      </c>
      <c r="H23" s="24">
        <v>45910.879999999997</v>
      </c>
      <c r="I23" s="24">
        <v>26638.21</v>
      </c>
      <c r="J23" s="24">
        <v>14113.36</v>
      </c>
      <c r="K23" s="24">
        <v>4680.4399999999996</v>
      </c>
      <c r="L23" s="24">
        <v>0</v>
      </c>
      <c r="M23" s="67"/>
      <c r="O23" s="25"/>
      <c r="P23" s="25"/>
      <c r="Q23" s="25"/>
      <c r="R23" s="25"/>
      <c r="S23" s="25"/>
      <c r="T23" s="25"/>
      <c r="U23" s="25"/>
      <c r="V23" s="25"/>
      <c r="W23" s="25"/>
    </row>
    <row r="24" spans="2:23" x14ac:dyDescent="0.15">
      <c r="B24" s="7"/>
      <c r="C24" s="37" t="s">
        <v>55</v>
      </c>
      <c r="D24" s="24"/>
      <c r="E24" s="24">
        <v>24245.83</v>
      </c>
      <c r="F24" s="24">
        <v>25970.3</v>
      </c>
      <c r="G24" s="24">
        <v>28111.17</v>
      </c>
      <c r="H24" s="24">
        <v>28537.5</v>
      </c>
      <c r="I24" s="24">
        <v>27033.8</v>
      </c>
      <c r="J24" s="24">
        <v>24403.18</v>
      </c>
      <c r="K24" s="24">
        <v>20397.11</v>
      </c>
      <c r="L24" s="24">
        <v>16211.73</v>
      </c>
      <c r="M24" s="67"/>
      <c r="O24" s="25"/>
      <c r="P24" s="25"/>
      <c r="Q24" s="25"/>
      <c r="R24" s="25"/>
      <c r="S24" s="25"/>
      <c r="T24" s="25"/>
      <c r="U24" s="25"/>
      <c r="V24" s="25"/>
      <c r="W24" s="25"/>
    </row>
    <row r="25" spans="2:23" s="50" customFormat="1" x14ac:dyDescent="0.15">
      <c r="B25" s="65"/>
      <c r="C25" s="37" t="s">
        <v>56</v>
      </c>
      <c r="D25" s="66"/>
      <c r="E25" s="66">
        <v>1244.92</v>
      </c>
      <c r="F25" s="66">
        <v>2264.83</v>
      </c>
      <c r="G25" s="66">
        <v>7005.47</v>
      </c>
      <c r="H25" s="66">
        <v>13171.53</v>
      </c>
      <c r="I25" s="66">
        <v>17249.32</v>
      </c>
      <c r="J25" s="66">
        <v>19886.95</v>
      </c>
      <c r="K25" s="66">
        <v>21866.99</v>
      </c>
      <c r="L25" s="66">
        <v>23083.47</v>
      </c>
      <c r="M25" s="67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41" t="s">
        <v>13</v>
      </c>
      <c r="D26" s="24"/>
      <c r="E26" s="24">
        <v>0</v>
      </c>
      <c r="F26" s="24">
        <v>43.37</v>
      </c>
      <c r="G26" s="24">
        <v>196.32</v>
      </c>
      <c r="H26" s="24">
        <v>645.58000000000004</v>
      </c>
      <c r="I26" s="24">
        <v>1172.6099999999999</v>
      </c>
      <c r="J26" s="24">
        <v>1519.58</v>
      </c>
      <c r="K26" s="24">
        <v>2005.26</v>
      </c>
      <c r="L26" s="24">
        <v>2403.54</v>
      </c>
      <c r="M26" s="67"/>
      <c r="O26" s="25"/>
      <c r="P26" s="25"/>
      <c r="Q26" s="25"/>
      <c r="R26" s="25"/>
      <c r="S26" s="25"/>
      <c r="T26" s="25"/>
      <c r="U26" s="25"/>
      <c r="V26" s="25"/>
      <c r="W26" s="25"/>
    </row>
    <row r="27" spans="2:23" ht="15" x14ac:dyDescent="0.15">
      <c r="B27" s="7"/>
      <c r="C27" s="41" t="s">
        <v>59</v>
      </c>
      <c r="D27" s="24"/>
      <c r="E27" s="24">
        <v>528</v>
      </c>
      <c r="F27" s="24">
        <v>1074.77</v>
      </c>
      <c r="G27" s="24">
        <v>3585.06</v>
      </c>
      <c r="H27" s="24">
        <v>7040.08</v>
      </c>
      <c r="I27" s="24">
        <v>9983.5</v>
      </c>
      <c r="J27" s="24">
        <v>12362.68</v>
      </c>
      <c r="K27" s="24">
        <v>14833.33</v>
      </c>
      <c r="L27" s="24">
        <v>17303.060000000001</v>
      </c>
      <c r="M27" s="67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41" t="s">
        <v>60</v>
      </c>
      <c r="D28" s="66"/>
      <c r="E28" s="66">
        <v>9651.35</v>
      </c>
      <c r="F28" s="66">
        <v>11127.03</v>
      </c>
      <c r="G28" s="66">
        <v>18330.46</v>
      </c>
      <c r="H28" s="66">
        <v>25547.38</v>
      </c>
      <c r="I28" s="66">
        <v>30900.21</v>
      </c>
      <c r="J28" s="66">
        <v>34715.81</v>
      </c>
      <c r="K28" s="66">
        <v>38719.5</v>
      </c>
      <c r="L28" s="66">
        <v>43189.04</v>
      </c>
      <c r="M28" s="67"/>
      <c r="O28" s="25"/>
      <c r="P28" s="25"/>
      <c r="Q28" s="25"/>
      <c r="R28" s="25"/>
      <c r="S28" s="25"/>
      <c r="T28" s="25"/>
      <c r="U28" s="25"/>
      <c r="V28" s="25"/>
      <c r="W28" s="25"/>
    </row>
    <row r="29" spans="2:23" x14ac:dyDescent="0.15">
      <c r="B29" s="7"/>
      <c r="C29" s="68" t="s">
        <v>30</v>
      </c>
      <c r="D29" s="24"/>
      <c r="E29" s="24">
        <v>0</v>
      </c>
      <c r="F29" s="24">
        <v>0</v>
      </c>
      <c r="G29" s="24">
        <v>106.07</v>
      </c>
      <c r="H29" s="24">
        <v>1373.18</v>
      </c>
      <c r="I29" s="24">
        <v>3395.52</v>
      </c>
      <c r="J29" s="24">
        <v>7557.39</v>
      </c>
      <c r="K29" s="24">
        <v>11277.23</v>
      </c>
      <c r="L29" s="24">
        <v>11645.32</v>
      </c>
      <c r="M29" s="67"/>
      <c r="O29" s="25"/>
      <c r="P29" s="25"/>
      <c r="Q29" s="25"/>
      <c r="R29" s="25"/>
      <c r="S29" s="25"/>
      <c r="T29" s="25"/>
      <c r="U29" s="25"/>
      <c r="V29" s="25"/>
      <c r="W29" s="25"/>
    </row>
    <row r="30" spans="2:23" x14ac:dyDescent="0.15">
      <c r="B30" s="7"/>
      <c r="C30" s="41"/>
      <c r="D30" s="24"/>
      <c r="E30" s="24"/>
      <c r="F30" s="24"/>
      <c r="G30" s="24"/>
      <c r="H30" s="24"/>
      <c r="I30" s="24"/>
      <c r="J30" s="24"/>
      <c r="K30" s="24"/>
      <c r="L30" s="24"/>
      <c r="M30" s="67"/>
      <c r="O30" s="2"/>
    </row>
    <row r="31" spans="2:23" s="51" customFormat="1" ht="15" x14ac:dyDescent="0.15">
      <c r="B31" s="69"/>
      <c r="C31" s="64" t="s">
        <v>61</v>
      </c>
      <c r="D31" s="20"/>
      <c r="E31" s="20">
        <v>150631.88</v>
      </c>
      <c r="F31" s="20">
        <v>157803.4</v>
      </c>
      <c r="G31" s="20">
        <v>153236.87</v>
      </c>
      <c r="H31" s="20">
        <v>147227.31</v>
      </c>
      <c r="I31" s="20">
        <v>143529.57</v>
      </c>
      <c r="J31" s="20">
        <v>143414.15</v>
      </c>
      <c r="K31" s="20">
        <v>143638.65</v>
      </c>
      <c r="L31" s="20">
        <v>144361.28</v>
      </c>
      <c r="M31" s="70"/>
      <c r="N31" s="104"/>
      <c r="O31" s="25"/>
      <c r="P31" s="25"/>
      <c r="Q31" s="25"/>
      <c r="R31" s="25"/>
      <c r="S31" s="25"/>
      <c r="T31" s="25"/>
      <c r="U31" s="25"/>
      <c r="V31" s="25"/>
      <c r="W31" s="25"/>
    </row>
    <row r="32" spans="2:23" x14ac:dyDescent="0.15">
      <c r="B32" s="7"/>
      <c r="C32" s="41" t="s">
        <v>54</v>
      </c>
      <c r="D32" s="24"/>
      <c r="E32" s="24">
        <v>113702.12</v>
      </c>
      <c r="F32" s="24">
        <v>114840.57</v>
      </c>
      <c r="G32" s="24">
        <v>88962.14</v>
      </c>
      <c r="H32" s="24">
        <v>58542.58</v>
      </c>
      <c r="I32" s="24">
        <v>35996.33</v>
      </c>
      <c r="J32" s="24">
        <v>20146.89</v>
      </c>
      <c r="K32" s="24">
        <v>6904.09</v>
      </c>
      <c r="L32" s="24">
        <v>0</v>
      </c>
      <c r="M32" s="67"/>
      <c r="O32" s="25"/>
      <c r="P32" s="25"/>
      <c r="Q32" s="25"/>
      <c r="R32" s="25"/>
      <c r="S32" s="25"/>
      <c r="T32" s="25"/>
      <c r="U32" s="25"/>
      <c r="V32" s="25"/>
      <c r="W32" s="25"/>
    </row>
    <row r="33" spans="2:23" s="50" customFormat="1" x14ac:dyDescent="0.15">
      <c r="B33" s="65"/>
      <c r="C33" s="146" t="s">
        <v>55</v>
      </c>
      <c r="D33" s="147"/>
      <c r="E33" s="147">
        <v>25469.68</v>
      </c>
      <c r="F33" s="147">
        <v>28370.04</v>
      </c>
      <c r="G33" s="147">
        <v>33493.120000000003</v>
      </c>
      <c r="H33" s="147">
        <v>36926.78</v>
      </c>
      <c r="I33" s="147">
        <v>37557.14</v>
      </c>
      <c r="J33" s="147">
        <v>36385.39</v>
      </c>
      <c r="K33" s="147">
        <v>33868.99</v>
      </c>
      <c r="L33" s="147">
        <v>30151.34</v>
      </c>
      <c r="M33" s="67"/>
      <c r="O33" s="25"/>
      <c r="P33" s="25"/>
      <c r="Q33" s="25"/>
      <c r="R33" s="25"/>
      <c r="S33" s="25"/>
      <c r="T33" s="25"/>
      <c r="U33" s="25"/>
      <c r="V33" s="25"/>
      <c r="W33" s="25"/>
    </row>
    <row r="34" spans="2:23" x14ac:dyDescent="0.15">
      <c r="B34" s="7"/>
      <c r="C34" s="146" t="s">
        <v>56</v>
      </c>
      <c r="D34" s="148"/>
      <c r="E34" s="148">
        <v>1245.8499999999999</v>
      </c>
      <c r="F34" s="148">
        <v>2297.23</v>
      </c>
      <c r="G34" s="148">
        <v>7656.27</v>
      </c>
      <c r="H34" s="148">
        <v>14153.39</v>
      </c>
      <c r="I34" s="148">
        <v>18713.09</v>
      </c>
      <c r="J34" s="148">
        <v>21664.799999999999</v>
      </c>
      <c r="K34" s="148">
        <v>23576.34</v>
      </c>
      <c r="L34" s="148">
        <v>24725.27</v>
      </c>
      <c r="M34" s="67"/>
      <c r="O34" s="25"/>
      <c r="P34" s="25"/>
      <c r="Q34" s="25"/>
      <c r="R34" s="25"/>
      <c r="S34" s="25"/>
      <c r="T34" s="25"/>
      <c r="U34" s="25"/>
      <c r="V34" s="25"/>
      <c r="W34" s="25"/>
    </row>
    <row r="35" spans="2:23" x14ac:dyDescent="0.15">
      <c r="B35" s="7"/>
      <c r="C35" s="146" t="s">
        <v>13</v>
      </c>
      <c r="D35" s="148"/>
      <c r="E35" s="148">
        <v>34.880000000000003</v>
      </c>
      <c r="F35" s="148">
        <v>91.13</v>
      </c>
      <c r="G35" s="148">
        <v>1030</v>
      </c>
      <c r="H35" s="148">
        <v>3247.81</v>
      </c>
      <c r="I35" s="148">
        <v>5863.47</v>
      </c>
      <c r="J35" s="148">
        <v>7668.41</v>
      </c>
      <c r="K35" s="148">
        <v>9963.69</v>
      </c>
      <c r="L35" s="148">
        <v>11820</v>
      </c>
      <c r="M35" s="67"/>
      <c r="O35" s="25"/>
      <c r="P35" s="25"/>
      <c r="Q35" s="25"/>
      <c r="R35" s="25"/>
      <c r="S35" s="25"/>
      <c r="T35" s="25"/>
      <c r="U35" s="25"/>
      <c r="V35" s="25"/>
      <c r="W35" s="25"/>
    </row>
    <row r="36" spans="2:23" ht="15" x14ac:dyDescent="0.15">
      <c r="B36" s="7"/>
      <c r="C36" s="146" t="s">
        <v>59</v>
      </c>
      <c r="D36" s="148"/>
      <c r="E36" s="148">
        <v>528</v>
      </c>
      <c r="F36" s="148">
        <v>1074.77</v>
      </c>
      <c r="G36" s="148">
        <v>3585.06</v>
      </c>
      <c r="H36" s="148">
        <v>7040.08</v>
      </c>
      <c r="I36" s="148">
        <v>9983.5</v>
      </c>
      <c r="J36" s="148">
        <v>12362.68</v>
      </c>
      <c r="K36" s="148">
        <v>14833.33</v>
      </c>
      <c r="L36" s="148">
        <v>17303.060000000001</v>
      </c>
      <c r="M36" s="67"/>
      <c r="O36" s="25"/>
      <c r="P36" s="25"/>
      <c r="Q36" s="25"/>
      <c r="R36" s="25"/>
      <c r="S36" s="25"/>
      <c r="T36" s="25"/>
      <c r="U36" s="25"/>
      <c r="V36" s="25"/>
      <c r="W36" s="25"/>
    </row>
    <row r="37" spans="2:23" x14ac:dyDescent="0.15">
      <c r="B37" s="7"/>
      <c r="C37" s="149" t="s">
        <v>60</v>
      </c>
      <c r="D37" s="150"/>
      <c r="E37" s="150">
        <v>9651.35</v>
      </c>
      <c r="F37" s="150">
        <v>11127.03</v>
      </c>
      <c r="G37" s="150">
        <v>18330.46</v>
      </c>
      <c r="H37" s="150">
        <v>25547.38</v>
      </c>
      <c r="I37" s="150">
        <v>30900.21</v>
      </c>
      <c r="J37" s="150">
        <v>34715.81</v>
      </c>
      <c r="K37" s="150">
        <v>38719.5</v>
      </c>
      <c r="L37" s="150">
        <v>43189.04</v>
      </c>
      <c r="M37" s="67"/>
      <c r="O37" s="25"/>
      <c r="P37" s="25"/>
      <c r="Q37" s="25"/>
      <c r="R37" s="25"/>
      <c r="S37" s="25"/>
      <c r="T37" s="25"/>
      <c r="U37" s="25"/>
      <c r="V37" s="25"/>
      <c r="W37" s="25"/>
    </row>
    <row r="38" spans="2:23" x14ac:dyDescent="0.15">
      <c r="B38" s="7"/>
      <c r="C38" s="146" t="s">
        <v>30</v>
      </c>
      <c r="D38" s="148"/>
      <c r="E38" s="148">
        <v>0</v>
      </c>
      <c r="F38" s="148">
        <v>2.63</v>
      </c>
      <c r="G38" s="148">
        <v>179.83</v>
      </c>
      <c r="H38" s="148">
        <v>1769.3</v>
      </c>
      <c r="I38" s="148">
        <v>4515.82</v>
      </c>
      <c r="J38" s="148">
        <v>10470.18</v>
      </c>
      <c r="K38" s="148">
        <v>15772.7</v>
      </c>
      <c r="L38" s="148">
        <v>17172.580000000002</v>
      </c>
      <c r="M38" s="67"/>
      <c r="O38" s="25"/>
      <c r="P38" s="25"/>
      <c r="Q38" s="25"/>
      <c r="R38" s="25"/>
      <c r="S38" s="25"/>
      <c r="T38" s="25"/>
      <c r="U38" s="25"/>
      <c r="V38" s="25"/>
      <c r="W38" s="25"/>
    </row>
    <row r="39" spans="2:23" x14ac:dyDescent="0.15">
      <c r="B39" s="7"/>
      <c r="C39" s="11"/>
      <c r="D39" s="71"/>
      <c r="E39" s="71"/>
      <c r="F39" s="71"/>
      <c r="G39" s="71"/>
      <c r="H39" s="71"/>
      <c r="I39" s="71"/>
      <c r="J39" s="71"/>
      <c r="K39" s="71"/>
      <c r="L39" s="71"/>
      <c r="M39" s="67"/>
      <c r="O39" s="2"/>
    </row>
    <row r="40" spans="2:23" x14ac:dyDescent="0.15">
      <c r="B40" s="7"/>
      <c r="C40" s="11" t="s">
        <v>62</v>
      </c>
      <c r="D40" s="47"/>
      <c r="E40" s="47">
        <v>0.19700000000000001</v>
      </c>
      <c r="F40" s="47">
        <v>0.224</v>
      </c>
      <c r="G40" s="47">
        <v>0.36299999999999999</v>
      </c>
      <c r="H40" s="47">
        <v>0.55500000000000005</v>
      </c>
      <c r="I40" s="47">
        <v>0.71699999999999997</v>
      </c>
      <c r="J40" s="47">
        <v>0.84199999999999997</v>
      </c>
      <c r="K40" s="47">
        <v>0.94499999999999995</v>
      </c>
      <c r="L40" s="47">
        <v>1</v>
      </c>
      <c r="M40" s="67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37" t="s">
        <v>136</v>
      </c>
      <c r="D41" s="72"/>
      <c r="E41" s="72">
        <v>45.908999999999999</v>
      </c>
      <c r="F41" s="72">
        <v>90.414000000000001</v>
      </c>
      <c r="G41" s="72">
        <v>291.952</v>
      </c>
      <c r="H41" s="72">
        <v>555.56200000000001</v>
      </c>
      <c r="I41" s="72">
        <v>762.70500000000004</v>
      </c>
      <c r="J41" s="72">
        <v>915.26599999999996</v>
      </c>
      <c r="K41" s="72">
        <v>1063.047</v>
      </c>
      <c r="L41" s="72">
        <v>1201.6010000000001</v>
      </c>
      <c r="M41" s="67"/>
      <c r="O41" s="25"/>
      <c r="P41" s="25"/>
      <c r="Q41" s="25"/>
      <c r="R41" s="25"/>
      <c r="S41" s="25"/>
      <c r="T41" s="25"/>
      <c r="U41" s="25"/>
      <c r="V41" s="25"/>
      <c r="W41" s="25"/>
    </row>
    <row r="42" spans="2:23" x14ac:dyDescent="0.15">
      <c r="B42" s="7"/>
      <c r="C42" s="11"/>
      <c r="D42" s="47"/>
      <c r="E42" s="47"/>
      <c r="F42" s="47"/>
      <c r="G42" s="47"/>
      <c r="H42" s="47"/>
      <c r="I42" s="47"/>
      <c r="J42" s="47"/>
      <c r="K42" s="47"/>
      <c r="L42" s="47"/>
      <c r="M42" s="67"/>
    </row>
    <row r="43" spans="2:23" x14ac:dyDescent="0.15">
      <c r="B43" s="7"/>
      <c r="C43" s="100" t="s">
        <v>137</v>
      </c>
      <c r="D43" s="22"/>
      <c r="E43" s="22">
        <v>0</v>
      </c>
      <c r="F43" s="22">
        <v>8164.15</v>
      </c>
      <c r="G43" s="22">
        <v>23410.99</v>
      </c>
      <c r="H43" s="22">
        <v>43258.58</v>
      </c>
      <c r="I43" s="22">
        <v>59731.03</v>
      </c>
      <c r="J43" s="22">
        <v>72997.87</v>
      </c>
      <c r="K43" s="22">
        <v>84747.04</v>
      </c>
      <c r="L43" s="22">
        <v>95356.71</v>
      </c>
      <c r="M43" s="67"/>
      <c r="O43" s="25"/>
      <c r="P43" s="25"/>
      <c r="Q43" s="25"/>
      <c r="R43" s="25"/>
      <c r="S43" s="25"/>
      <c r="T43" s="25"/>
      <c r="U43" s="25"/>
      <c r="V43" s="25"/>
      <c r="W43" s="25"/>
    </row>
    <row r="44" spans="2:23" ht="14" thickBot="1" x14ac:dyDescent="0.2">
      <c r="B44" s="12"/>
      <c r="C44" s="105"/>
      <c r="D44" s="105"/>
      <c r="E44" s="105"/>
      <c r="F44" s="106"/>
      <c r="G44" s="106"/>
      <c r="H44" s="106"/>
      <c r="I44" s="106"/>
      <c r="J44" s="107"/>
      <c r="K44" s="106"/>
      <c r="L44" s="107"/>
      <c r="M44" s="108"/>
    </row>
    <row r="45" spans="2:23" ht="17.25" customHeight="1" x14ac:dyDescent="0.15">
      <c r="D45" s="50"/>
      <c r="E45" s="109"/>
      <c r="F45" s="109"/>
      <c r="G45" s="109"/>
      <c r="H45" s="109"/>
      <c r="I45" s="109"/>
      <c r="J45" s="109"/>
      <c r="K45" s="109"/>
      <c r="L45" s="109"/>
      <c r="M45" s="50"/>
    </row>
    <row r="46" spans="2:23" x14ac:dyDescent="0.15">
      <c r="C46" s="50" t="s">
        <v>223</v>
      </c>
      <c r="E46" s="151">
        <f>(E33+E34+E35+E36+E38)/E31</f>
        <v>0.1810932055020491</v>
      </c>
      <c r="F46" s="151">
        <f t="shared" ref="F46:L46" si="0">(F33+F34+F35+F36+F38)/F31</f>
        <v>0.20174343518580717</v>
      </c>
      <c r="G46" s="151">
        <f t="shared" si="0"/>
        <v>0.29982523135587408</v>
      </c>
      <c r="H46" s="151">
        <f t="shared" si="0"/>
        <v>0.42884271946556657</v>
      </c>
      <c r="I46" s="151">
        <f t="shared" si="0"/>
        <v>0.53391799334450729</v>
      </c>
      <c r="J46" s="151">
        <f t="shared" si="0"/>
        <v>0.6174527408906304</v>
      </c>
      <c r="K46" s="151">
        <f t="shared" si="0"/>
        <v>0.68237239767987246</v>
      </c>
      <c r="L46" s="151">
        <f t="shared" si="0"/>
        <v>0.70082677294077744</v>
      </c>
    </row>
    <row r="47" spans="2:23" x14ac:dyDescent="0.15">
      <c r="C47" s="156" t="s">
        <v>219</v>
      </c>
      <c r="E47" s="152">
        <f>E37/E31</f>
        <v>6.4072426102628477E-2</v>
      </c>
      <c r="F47" s="152">
        <f>F37/F31</f>
        <v>7.0511978829353492E-2</v>
      </c>
      <c r="G47" s="152">
        <f t="shared" ref="G47:L47" si="1">G37/G31</f>
        <v>0.11962173333349865</v>
      </c>
      <c r="H47" s="152">
        <f t="shared" si="1"/>
        <v>0.1735233768789228</v>
      </c>
      <c r="I47" s="152">
        <f t="shared" si="1"/>
        <v>0.21528811101433662</v>
      </c>
      <c r="J47" s="152">
        <f t="shared" si="1"/>
        <v>0.24206683929026529</v>
      </c>
      <c r="K47" s="152">
        <f t="shared" si="1"/>
        <v>0.26956184843007086</v>
      </c>
      <c r="L47" s="152">
        <f t="shared" si="1"/>
        <v>0.29917329632987461</v>
      </c>
    </row>
    <row r="48" spans="2:23" x14ac:dyDescent="0.15">
      <c r="C48" s="156" t="s">
        <v>220</v>
      </c>
      <c r="D48" s="33"/>
      <c r="E48" s="152">
        <f>'Electricity generation 1.5C'!E63</f>
        <v>0.22800000000000001</v>
      </c>
      <c r="F48" s="152">
        <f>'Electricity generation 1.5C'!F63</f>
        <v>0.29199999999999998</v>
      </c>
      <c r="G48" s="152">
        <f>'Electricity generation 1.5C'!G63</f>
        <v>0.50600000000000001</v>
      </c>
      <c r="H48" s="152">
        <f>'Electricity generation 1.5C'!H63</f>
        <v>0.72599999999999998</v>
      </c>
      <c r="I48" s="152">
        <f>'Electricity generation 1.5C'!I63</f>
        <v>0.85899999999999999</v>
      </c>
      <c r="J48" s="152">
        <f>'Electricity generation 1.5C'!J63</f>
        <v>0.93899999999999995</v>
      </c>
      <c r="K48" s="152">
        <f>'Electricity generation 1.5C'!K63</f>
        <v>0.97899999999999998</v>
      </c>
      <c r="L48" s="152">
        <f>'Electricity generation 1.5C'!L63</f>
        <v>1</v>
      </c>
    </row>
    <row r="49" spans="3:14" x14ac:dyDescent="0.15">
      <c r="C49" s="50" t="s">
        <v>221</v>
      </c>
      <c r="E49" s="153">
        <f t="shared" ref="E49:L49" si="2">(E48*E37)/E31</f>
        <v>1.4608513151399294E-2</v>
      </c>
      <c r="F49" s="153">
        <f t="shared" si="2"/>
        <v>2.058949781817122E-2</v>
      </c>
      <c r="G49" s="153">
        <f t="shared" si="2"/>
        <v>6.0528597066750324E-2</v>
      </c>
      <c r="H49" s="153">
        <f t="shared" si="2"/>
        <v>0.12597797161409796</v>
      </c>
      <c r="I49" s="153">
        <f t="shared" si="2"/>
        <v>0.18493248736131515</v>
      </c>
      <c r="J49" s="153">
        <f t="shared" si="2"/>
        <v>0.22730076209355909</v>
      </c>
      <c r="K49" s="153">
        <f t="shared" si="2"/>
        <v>0.2639010496130394</v>
      </c>
      <c r="L49" s="153">
        <f t="shared" si="2"/>
        <v>0.29917329632987461</v>
      </c>
    </row>
    <row r="50" spans="3:14" x14ac:dyDescent="0.15">
      <c r="C50" s="51" t="s">
        <v>222</v>
      </c>
      <c r="D50" s="51"/>
      <c r="E50" s="155">
        <f t="shared" ref="E50:L50" si="3">E46+E49</f>
        <v>0.1957017186534484</v>
      </c>
      <c r="F50" s="155">
        <f t="shared" si="3"/>
        <v>0.22233293300397838</v>
      </c>
      <c r="G50" s="155">
        <f t="shared" si="3"/>
        <v>0.36035382842262442</v>
      </c>
      <c r="H50" s="155">
        <f t="shared" si="3"/>
        <v>0.55482069107966447</v>
      </c>
      <c r="I50" s="155">
        <f t="shared" si="3"/>
        <v>0.71885048070582247</v>
      </c>
      <c r="J50" s="155">
        <f t="shared" si="3"/>
        <v>0.8447535029841895</v>
      </c>
      <c r="K50" s="155">
        <f t="shared" si="3"/>
        <v>0.94627344729291185</v>
      </c>
      <c r="L50" s="155">
        <f t="shared" si="3"/>
        <v>1.0000000692706521</v>
      </c>
      <c r="M50" s="51"/>
      <c r="N50" s="51"/>
    </row>
  </sheetData>
  <conditionalFormatting sqref="D11:L15 D17:L21 D23:L30 D39:L43">
    <cfRule type="cellIs" dxfId="196" priority="7" stopIfTrue="1" operator="lessThan">
      <formula>0</formula>
    </cfRule>
  </conditionalFormatting>
  <conditionalFormatting sqref="D10:L10">
    <cfRule type="cellIs" dxfId="195" priority="6" stopIfTrue="1" operator="lessThan">
      <formula>0</formula>
    </cfRule>
  </conditionalFormatting>
  <conditionalFormatting sqref="D16:L16">
    <cfRule type="cellIs" dxfId="194" priority="5" stopIfTrue="1" operator="lessThan">
      <formula>0</formula>
    </cfRule>
  </conditionalFormatting>
  <conditionalFormatting sqref="D22:L22">
    <cfRule type="cellIs" dxfId="193" priority="4" stopIfTrue="1" operator="lessThan">
      <formula>0</formula>
    </cfRule>
  </conditionalFormatting>
  <conditionalFormatting sqref="D31:L31">
    <cfRule type="cellIs" dxfId="192" priority="2" stopIfTrue="1" operator="lessThan">
      <formula>0</formula>
    </cfRule>
  </conditionalFormatting>
  <conditionalFormatting sqref="D32:L38">
    <cfRule type="cellIs" dxfId="191" priority="1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scale="61" orientation="portrait" r:id="rId1"/>
  <headerFooter alignWithMargins="0">
    <oddHeader>&amp;C&amp;A&amp;R&amp;D; &amp;T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5" tint="0.39997558519241921"/>
  </sheetPr>
  <dimension ref="B1:W53"/>
  <sheetViews>
    <sheetView showGridLines="0" zoomScale="80" zoomScaleNormal="80" zoomScaleSheetLayoutView="85" workbookViewId="0">
      <selection activeCell="C39" sqref="C39"/>
    </sheetView>
  </sheetViews>
  <sheetFormatPr baseColWidth="10" defaultRowHeight="13" x14ac:dyDescent="0.15"/>
  <cols>
    <col min="2" max="2" width="3.6640625" customWidth="1"/>
    <col min="3" max="3" width="22" customWidth="1"/>
    <col min="4" max="4" width="10.33203125" customWidth="1"/>
    <col min="5" max="12" width="9.33203125" customWidth="1"/>
    <col min="13" max="13" width="4.1640625" customWidth="1"/>
    <col min="15" max="15" width="14.5" bestFit="1" customWidth="1"/>
    <col min="16" max="16" width="4.1640625" bestFit="1" customWidth="1"/>
    <col min="17" max="17" width="10" bestFit="1" customWidth="1"/>
  </cols>
  <sheetData>
    <row r="1" spans="2:23" ht="14" thickBot="1" x14ac:dyDescent="0.2"/>
    <row r="2" spans="2:23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2:23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23" x14ac:dyDescent="0.15">
      <c r="B4" s="7"/>
      <c r="C4" s="8"/>
      <c r="D4" s="11" t="s">
        <v>100</v>
      </c>
      <c r="E4" s="11"/>
      <c r="H4" s="8"/>
      <c r="I4" s="8"/>
      <c r="J4" s="8"/>
      <c r="K4" s="8"/>
      <c r="L4" s="8"/>
      <c r="M4" s="10"/>
    </row>
    <row r="5" spans="2:23" x14ac:dyDescent="0.15">
      <c r="B5" s="7"/>
      <c r="C5" s="8"/>
      <c r="D5" s="11" t="s">
        <v>1</v>
      </c>
      <c r="E5" s="11" t="s">
        <v>142</v>
      </c>
      <c r="H5" s="8"/>
      <c r="I5" s="8"/>
      <c r="J5" s="8"/>
      <c r="K5" s="8"/>
      <c r="L5" s="8"/>
      <c r="M5" s="10"/>
    </row>
    <row r="6" spans="2:23" ht="14" thickBo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5"/>
    </row>
    <row r="7" spans="2:23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10"/>
    </row>
    <row r="8" spans="2:23" x14ac:dyDescent="0.15">
      <c r="B8" s="7"/>
      <c r="C8" s="8"/>
      <c r="D8" s="8"/>
      <c r="E8" s="9">
        <v>2015</v>
      </c>
      <c r="F8" s="8">
        <v>2020</v>
      </c>
      <c r="G8" s="8">
        <v>2025</v>
      </c>
      <c r="H8" s="8">
        <v>2030</v>
      </c>
      <c r="I8" s="8">
        <v>2035</v>
      </c>
      <c r="J8" s="8">
        <v>2040</v>
      </c>
      <c r="K8" s="8">
        <v>2045</v>
      </c>
      <c r="L8" s="8">
        <v>2050</v>
      </c>
      <c r="M8" s="10"/>
    </row>
    <row r="9" spans="2:23" x14ac:dyDescent="0.1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</row>
    <row r="10" spans="2:23" x14ac:dyDescent="0.15">
      <c r="B10" s="7"/>
      <c r="C10" s="11" t="s">
        <v>101</v>
      </c>
      <c r="D10" s="20"/>
      <c r="E10" s="20">
        <v>85168.91</v>
      </c>
      <c r="F10" s="20">
        <v>88276.33</v>
      </c>
      <c r="G10" s="20">
        <v>67579.38</v>
      </c>
      <c r="H10" s="63">
        <v>48948.94</v>
      </c>
      <c r="I10" s="20">
        <v>38252.49</v>
      </c>
      <c r="J10" s="20">
        <v>34055.339999999997</v>
      </c>
      <c r="K10" s="20">
        <v>31048.33</v>
      </c>
      <c r="L10" s="20">
        <v>28858.49</v>
      </c>
      <c r="M10" s="10"/>
      <c r="N10" s="103"/>
      <c r="O10" s="25"/>
      <c r="P10" s="25"/>
      <c r="Q10" s="25"/>
      <c r="R10" s="25"/>
      <c r="S10" s="25"/>
      <c r="T10" s="25"/>
      <c r="U10" s="25"/>
      <c r="V10" s="25"/>
      <c r="W10" s="25"/>
    </row>
    <row r="11" spans="2:23" x14ac:dyDescent="0.15">
      <c r="B11" s="7"/>
      <c r="C11" s="94" t="s">
        <v>102</v>
      </c>
      <c r="D11" s="22"/>
      <c r="E11" s="22">
        <v>79823.960000000006</v>
      </c>
      <c r="F11" s="22">
        <v>81502.78</v>
      </c>
      <c r="G11" s="22">
        <v>53956.74</v>
      </c>
      <c r="H11" s="22">
        <v>28258.28</v>
      </c>
      <c r="I11" s="22">
        <v>10012.94</v>
      </c>
      <c r="J11" s="22">
        <v>3181.27</v>
      </c>
      <c r="K11" s="22">
        <v>239.87</v>
      </c>
      <c r="L11" s="22">
        <v>0</v>
      </c>
      <c r="M11" s="10"/>
      <c r="N11" s="103"/>
      <c r="O11" s="25"/>
      <c r="P11" s="25"/>
      <c r="Q11" s="25"/>
      <c r="R11" s="25"/>
      <c r="S11" s="25"/>
      <c r="T11" s="25"/>
      <c r="U11" s="25"/>
      <c r="V11" s="25"/>
      <c r="W11" s="25"/>
    </row>
    <row r="12" spans="2:23" x14ac:dyDescent="0.15">
      <c r="B12" s="7"/>
      <c r="C12" s="94" t="s">
        <v>103</v>
      </c>
      <c r="D12" s="24"/>
      <c r="E12" s="24">
        <v>3163.27</v>
      </c>
      <c r="F12" s="24">
        <v>4043.17</v>
      </c>
      <c r="G12" s="24">
        <v>8521.76</v>
      </c>
      <c r="H12" s="24">
        <v>8506.9500000000007</v>
      </c>
      <c r="I12" s="24">
        <v>7355.07</v>
      </c>
      <c r="J12" s="24">
        <v>6092.98</v>
      </c>
      <c r="K12" s="24">
        <v>5393.88</v>
      </c>
      <c r="L12" s="24">
        <v>3587.67</v>
      </c>
      <c r="M12" s="10"/>
      <c r="N12" s="103"/>
      <c r="O12" s="25"/>
      <c r="P12" s="25"/>
      <c r="Q12" s="25"/>
      <c r="R12" s="25"/>
      <c r="S12" s="25"/>
      <c r="T12" s="25"/>
      <c r="U12" s="25"/>
      <c r="V12" s="25"/>
      <c r="W12" s="25"/>
    </row>
    <row r="13" spans="2:23" x14ac:dyDescent="0.15">
      <c r="B13" s="7"/>
      <c r="C13" s="94" t="s">
        <v>104</v>
      </c>
      <c r="D13" s="24"/>
      <c r="E13" s="24">
        <v>0</v>
      </c>
      <c r="F13" s="24">
        <v>1.77</v>
      </c>
      <c r="G13" s="24">
        <v>4.57</v>
      </c>
      <c r="H13" s="24">
        <v>341.75</v>
      </c>
      <c r="I13" s="24">
        <v>1590.59</v>
      </c>
      <c r="J13" s="24">
        <v>3003.44</v>
      </c>
      <c r="K13" s="24">
        <v>3702.07</v>
      </c>
      <c r="L13" s="24">
        <v>3988.07</v>
      </c>
      <c r="M13" s="10"/>
      <c r="N13" s="103"/>
      <c r="O13" s="25"/>
      <c r="P13" s="25"/>
      <c r="Q13" s="25"/>
      <c r="R13" s="25"/>
      <c r="S13" s="25"/>
      <c r="T13" s="25"/>
      <c r="U13" s="25"/>
      <c r="V13" s="25"/>
      <c r="W13" s="25"/>
    </row>
    <row r="14" spans="2:23" x14ac:dyDescent="0.15">
      <c r="B14" s="7"/>
      <c r="C14" s="94" t="s">
        <v>105</v>
      </c>
      <c r="D14" s="24"/>
      <c r="E14" s="24">
        <v>1736.8</v>
      </c>
      <c r="F14" s="24">
        <v>2034.36</v>
      </c>
      <c r="G14" s="24">
        <v>1042.51</v>
      </c>
      <c r="H14" s="24">
        <v>384.11</v>
      </c>
      <c r="I14" s="24">
        <v>95.14</v>
      </c>
      <c r="J14" s="24">
        <v>17.579999999999998</v>
      </c>
      <c r="K14" s="24">
        <v>5.33</v>
      </c>
      <c r="L14" s="24">
        <v>0</v>
      </c>
      <c r="M14" s="10"/>
      <c r="N14" s="103"/>
      <c r="O14" s="25"/>
      <c r="P14" s="25"/>
      <c r="Q14" s="25"/>
      <c r="R14" s="25"/>
      <c r="S14" s="25"/>
      <c r="T14" s="25"/>
      <c r="U14" s="25"/>
      <c r="V14" s="25"/>
      <c r="W14" s="25"/>
    </row>
    <row r="15" spans="2:23" x14ac:dyDescent="0.15">
      <c r="B15" s="7"/>
      <c r="C15" s="94" t="s">
        <v>106</v>
      </c>
      <c r="D15" s="24"/>
      <c r="E15" s="24">
        <v>0</v>
      </c>
      <c r="F15" s="24">
        <v>16.27</v>
      </c>
      <c r="G15" s="24">
        <v>807.76</v>
      </c>
      <c r="H15" s="24">
        <v>2920.53</v>
      </c>
      <c r="I15" s="24">
        <v>4775.67</v>
      </c>
      <c r="J15" s="24">
        <v>6061.21</v>
      </c>
      <c r="K15" s="24">
        <v>6606.23</v>
      </c>
      <c r="L15" s="24">
        <v>6763.57</v>
      </c>
      <c r="M15" s="10"/>
      <c r="N15" s="103"/>
      <c r="O15" s="25"/>
      <c r="P15" s="25"/>
      <c r="Q15" s="25"/>
      <c r="R15" s="25"/>
      <c r="S15" s="25"/>
      <c r="T15" s="25"/>
      <c r="U15" s="25"/>
      <c r="V15" s="25"/>
      <c r="W15" s="25"/>
    </row>
    <row r="16" spans="2:23" x14ac:dyDescent="0.15">
      <c r="B16" s="7"/>
      <c r="C16" s="94" t="s">
        <v>107</v>
      </c>
      <c r="D16" s="24"/>
      <c r="E16" s="24">
        <v>444.89</v>
      </c>
      <c r="F16" s="24">
        <v>677.98</v>
      </c>
      <c r="G16" s="24">
        <v>3246.04</v>
      </c>
      <c r="H16" s="24">
        <v>8537.31</v>
      </c>
      <c r="I16" s="24">
        <v>14423.07</v>
      </c>
      <c r="J16" s="24">
        <v>15698.86</v>
      </c>
      <c r="K16" s="24">
        <v>15100.96</v>
      </c>
      <c r="L16" s="24">
        <v>14519.18</v>
      </c>
      <c r="M16" s="10"/>
      <c r="N16" s="103"/>
      <c r="O16" s="25"/>
      <c r="P16" s="25"/>
      <c r="Q16" s="25"/>
      <c r="R16" s="25"/>
      <c r="S16" s="25"/>
      <c r="T16" s="25"/>
      <c r="U16" s="25"/>
      <c r="V16" s="25"/>
      <c r="W16" s="25"/>
    </row>
    <row r="17" spans="2:23" x14ac:dyDescent="0.15">
      <c r="B17" s="7"/>
      <c r="C17" s="8"/>
      <c r="D17" s="24"/>
      <c r="E17" s="24"/>
      <c r="F17" s="24"/>
      <c r="G17" s="24"/>
      <c r="H17" s="24"/>
      <c r="I17" s="24"/>
      <c r="J17" s="24"/>
      <c r="K17" s="24"/>
      <c r="L17" s="24"/>
      <c r="M17" s="10"/>
      <c r="N17" s="103"/>
      <c r="O17" s="2"/>
    </row>
    <row r="18" spans="2:23" x14ac:dyDescent="0.15">
      <c r="B18" s="7"/>
      <c r="C18" s="11" t="s">
        <v>108</v>
      </c>
      <c r="D18" s="20"/>
      <c r="E18" s="20">
        <v>2705.08</v>
      </c>
      <c r="F18" s="20">
        <v>2618.1</v>
      </c>
      <c r="G18" s="20">
        <v>2932.48</v>
      </c>
      <c r="H18" s="20">
        <v>3119.41</v>
      </c>
      <c r="I18" s="20">
        <v>3315.51</v>
      </c>
      <c r="J18" s="20">
        <v>3558.98</v>
      </c>
      <c r="K18" s="20">
        <v>3799.4</v>
      </c>
      <c r="L18" s="20">
        <v>4087.4</v>
      </c>
      <c r="M18" s="10"/>
      <c r="N18" s="103"/>
      <c r="O18" s="25"/>
      <c r="P18" s="25"/>
      <c r="Q18" s="25"/>
      <c r="R18" s="25"/>
      <c r="S18" s="25"/>
      <c r="T18" s="25"/>
      <c r="U18" s="25"/>
      <c r="V18" s="25"/>
      <c r="W18" s="25"/>
    </row>
    <row r="19" spans="2:23" x14ac:dyDescent="0.15">
      <c r="B19" s="7"/>
      <c r="C19" s="94" t="s">
        <v>102</v>
      </c>
      <c r="D19" s="24"/>
      <c r="E19" s="24">
        <v>1734.94</v>
      </c>
      <c r="F19" s="24">
        <v>1471.07</v>
      </c>
      <c r="G19" s="24">
        <v>1217.71</v>
      </c>
      <c r="H19" s="24">
        <v>665.36</v>
      </c>
      <c r="I19" s="24">
        <v>220.47</v>
      </c>
      <c r="J19" s="24">
        <v>36.15</v>
      </c>
      <c r="K19" s="24">
        <v>0.63</v>
      </c>
      <c r="L19" s="24">
        <v>0</v>
      </c>
      <c r="M19" s="10"/>
      <c r="N19" s="103"/>
      <c r="O19" s="25"/>
      <c r="P19" s="25"/>
      <c r="Q19" s="25"/>
      <c r="R19" s="25"/>
      <c r="S19" s="25"/>
      <c r="T19" s="25"/>
      <c r="U19" s="25"/>
      <c r="V19" s="25"/>
      <c r="W19" s="25"/>
    </row>
    <row r="20" spans="2:23" x14ac:dyDescent="0.15">
      <c r="B20" s="7"/>
      <c r="C20" s="94" t="s">
        <v>103</v>
      </c>
      <c r="D20" s="24"/>
      <c r="E20" s="24">
        <v>0</v>
      </c>
      <c r="F20" s="24">
        <v>66.989999999999995</v>
      </c>
      <c r="G20" s="24">
        <v>133.18</v>
      </c>
      <c r="H20" s="24">
        <v>118.37</v>
      </c>
      <c r="I20" s="24">
        <v>138.46</v>
      </c>
      <c r="J20" s="24">
        <v>145.15</v>
      </c>
      <c r="K20" s="24">
        <v>56.99</v>
      </c>
      <c r="L20" s="24">
        <v>0</v>
      </c>
      <c r="M20" s="10"/>
      <c r="N20" s="103"/>
      <c r="O20" s="25"/>
      <c r="P20" s="25"/>
      <c r="Q20" s="25"/>
      <c r="R20" s="25"/>
      <c r="S20" s="25"/>
      <c r="T20" s="25"/>
      <c r="U20" s="25"/>
      <c r="V20" s="25"/>
      <c r="W20" s="25"/>
    </row>
    <row r="21" spans="2:23" x14ac:dyDescent="0.15">
      <c r="B21" s="7"/>
      <c r="C21" s="94" t="s">
        <v>104</v>
      </c>
      <c r="D21" s="24"/>
      <c r="E21" s="24">
        <v>0</v>
      </c>
      <c r="F21" s="24">
        <v>0.03</v>
      </c>
      <c r="G21" s="24">
        <v>7.0000000000000007E-2</v>
      </c>
      <c r="H21" s="24">
        <v>4.76</v>
      </c>
      <c r="I21" s="24">
        <v>29.94</v>
      </c>
      <c r="J21" s="24">
        <v>71.55</v>
      </c>
      <c r="K21" s="24">
        <v>39.119999999999997</v>
      </c>
      <c r="L21" s="24">
        <v>0</v>
      </c>
      <c r="M21" s="10"/>
      <c r="N21" s="103"/>
      <c r="O21" s="25"/>
      <c r="P21" s="25"/>
      <c r="Q21" s="25"/>
      <c r="R21" s="25"/>
      <c r="S21" s="25"/>
      <c r="T21" s="25"/>
      <c r="U21" s="25"/>
      <c r="V21" s="25"/>
      <c r="W21" s="25"/>
    </row>
    <row r="22" spans="2:23" x14ac:dyDescent="0.15">
      <c r="B22" s="7"/>
      <c r="C22" s="94" t="s">
        <v>107</v>
      </c>
      <c r="D22" s="24"/>
      <c r="E22" s="24">
        <v>970.14</v>
      </c>
      <c r="F22" s="24">
        <v>1080.02</v>
      </c>
      <c r="G22" s="24">
        <v>1581.52</v>
      </c>
      <c r="H22" s="24">
        <v>2330.92</v>
      </c>
      <c r="I22" s="24">
        <v>2926.64</v>
      </c>
      <c r="J22" s="24">
        <v>3306.12</v>
      </c>
      <c r="K22" s="24">
        <v>3702.66</v>
      </c>
      <c r="L22" s="24">
        <v>4087.4</v>
      </c>
      <c r="M22" s="10"/>
      <c r="N22" s="103"/>
      <c r="O22" s="25"/>
      <c r="P22" s="25"/>
      <c r="Q22" s="25"/>
      <c r="R22" s="25"/>
      <c r="S22" s="25"/>
      <c r="T22" s="25"/>
      <c r="U22" s="25"/>
      <c r="V22" s="25"/>
      <c r="W22" s="25"/>
    </row>
    <row r="23" spans="2:23" x14ac:dyDescent="0.15">
      <c r="B23" s="7"/>
      <c r="C23" s="8"/>
      <c r="D23" s="24"/>
      <c r="E23" s="24"/>
      <c r="F23" s="24"/>
      <c r="G23" s="24"/>
      <c r="H23" s="24"/>
      <c r="I23" s="24"/>
      <c r="J23" s="24"/>
      <c r="K23" s="24"/>
      <c r="L23" s="24"/>
      <c r="M23" s="10"/>
      <c r="N23" s="103"/>
      <c r="O23" s="2"/>
    </row>
    <row r="24" spans="2:23" x14ac:dyDescent="0.15">
      <c r="B24" s="7"/>
      <c r="C24" s="11" t="s">
        <v>109</v>
      </c>
      <c r="D24" s="20"/>
      <c r="E24" s="20">
        <v>2130.4899999999998</v>
      </c>
      <c r="F24" s="20">
        <v>2216.3200000000002</v>
      </c>
      <c r="G24" s="20">
        <v>2301.09</v>
      </c>
      <c r="H24" s="20">
        <v>2382.65</v>
      </c>
      <c r="I24" s="20">
        <v>2455.7199999999998</v>
      </c>
      <c r="J24" s="20">
        <v>2505.9699999999998</v>
      </c>
      <c r="K24" s="20">
        <v>2571.4</v>
      </c>
      <c r="L24" s="20">
        <v>2600.98</v>
      </c>
      <c r="M24" s="10"/>
      <c r="N24" s="103"/>
      <c r="O24" s="25"/>
      <c r="P24" s="25"/>
      <c r="Q24" s="25"/>
      <c r="R24" s="25"/>
      <c r="S24" s="25"/>
      <c r="T24" s="25"/>
      <c r="U24" s="25"/>
      <c r="V24" s="25"/>
      <c r="W24" s="25"/>
    </row>
    <row r="25" spans="2:23" x14ac:dyDescent="0.15">
      <c r="B25" s="7"/>
      <c r="C25" s="94" t="s">
        <v>102</v>
      </c>
      <c r="D25" s="24"/>
      <c r="E25" s="24">
        <v>2130.4899999999998</v>
      </c>
      <c r="F25" s="24">
        <v>2202.54</v>
      </c>
      <c r="G25" s="24">
        <v>2157.86</v>
      </c>
      <c r="H25" s="24">
        <v>1867.7</v>
      </c>
      <c r="I25" s="24">
        <v>1254.97</v>
      </c>
      <c r="J25" s="24">
        <v>221.17</v>
      </c>
      <c r="K25" s="24">
        <v>3.41</v>
      </c>
      <c r="L25" s="24">
        <v>0</v>
      </c>
      <c r="M25" s="10"/>
      <c r="N25" s="103"/>
      <c r="O25" s="25"/>
      <c r="P25" s="25"/>
      <c r="Q25" s="25"/>
      <c r="R25" s="25"/>
      <c r="S25" s="25"/>
      <c r="T25" s="25"/>
      <c r="U25" s="25"/>
      <c r="V25" s="25"/>
      <c r="W25" s="25"/>
    </row>
    <row r="26" spans="2:23" x14ac:dyDescent="0.15">
      <c r="B26" s="7"/>
      <c r="C26" s="94" t="s">
        <v>103</v>
      </c>
      <c r="D26" s="24"/>
      <c r="E26" s="24">
        <v>0</v>
      </c>
      <c r="F26" s="24">
        <v>13.77</v>
      </c>
      <c r="G26" s="24">
        <v>143.15</v>
      </c>
      <c r="H26" s="24">
        <v>495.06</v>
      </c>
      <c r="I26" s="24">
        <v>987.25</v>
      </c>
      <c r="J26" s="24">
        <v>1530.41</v>
      </c>
      <c r="K26" s="24">
        <v>1522.82</v>
      </c>
      <c r="L26" s="24">
        <v>1231.76</v>
      </c>
      <c r="M26" s="10"/>
      <c r="N26" s="103"/>
      <c r="O26" s="25"/>
      <c r="P26" s="25"/>
      <c r="Q26" s="25"/>
      <c r="R26" s="25"/>
      <c r="S26" s="25"/>
      <c r="T26" s="25"/>
      <c r="U26" s="25"/>
      <c r="V26" s="25"/>
      <c r="W26" s="25"/>
    </row>
    <row r="27" spans="2:23" x14ac:dyDescent="0.15">
      <c r="B27" s="7"/>
      <c r="C27" s="94" t="s">
        <v>104</v>
      </c>
      <c r="D27" s="24"/>
      <c r="E27" s="24">
        <v>0</v>
      </c>
      <c r="F27" s="24">
        <v>0.01</v>
      </c>
      <c r="G27" s="24">
        <v>0.08</v>
      </c>
      <c r="H27" s="24">
        <v>19.89</v>
      </c>
      <c r="I27" s="24">
        <v>213.5</v>
      </c>
      <c r="J27" s="24">
        <v>754.39</v>
      </c>
      <c r="K27" s="24">
        <v>1045.18</v>
      </c>
      <c r="L27" s="24">
        <v>1369.23</v>
      </c>
      <c r="M27" s="10"/>
      <c r="N27" s="103"/>
      <c r="O27" s="25"/>
      <c r="P27" s="25"/>
      <c r="Q27" s="25"/>
      <c r="R27" s="25"/>
      <c r="S27" s="25"/>
      <c r="T27" s="25"/>
      <c r="U27" s="25"/>
      <c r="V27" s="25"/>
      <c r="W27" s="25"/>
    </row>
    <row r="28" spans="2:23" x14ac:dyDescent="0.15">
      <c r="B28" s="7"/>
      <c r="C28" s="11"/>
      <c r="D28" s="20"/>
      <c r="E28" s="20"/>
      <c r="F28" s="20"/>
      <c r="G28" s="20"/>
      <c r="H28" s="20"/>
      <c r="I28" s="20"/>
      <c r="J28" s="20"/>
      <c r="K28" s="20"/>
      <c r="L28" s="20"/>
      <c r="M28" s="10"/>
      <c r="N28" s="103"/>
      <c r="O28" s="2"/>
    </row>
    <row r="29" spans="2:23" x14ac:dyDescent="0.15">
      <c r="B29" s="7"/>
      <c r="C29" s="11" t="s">
        <v>110</v>
      </c>
      <c r="D29" s="20"/>
      <c r="E29" s="20">
        <v>4719.09</v>
      </c>
      <c r="F29" s="20">
        <v>5012.97</v>
      </c>
      <c r="G29" s="20">
        <v>4461.38</v>
      </c>
      <c r="H29" s="20">
        <v>3611.84</v>
      </c>
      <c r="I29" s="20">
        <v>2802.63</v>
      </c>
      <c r="J29" s="20">
        <v>2361.48</v>
      </c>
      <c r="K29" s="20">
        <v>2074.6999999999998</v>
      </c>
      <c r="L29" s="20">
        <v>1844.87</v>
      </c>
      <c r="M29" s="10"/>
      <c r="N29" s="103"/>
      <c r="O29" s="25"/>
      <c r="P29" s="25"/>
      <c r="Q29" s="25"/>
      <c r="R29" s="25"/>
      <c r="S29" s="25"/>
      <c r="T29" s="25"/>
      <c r="U29" s="25"/>
      <c r="V29" s="25"/>
      <c r="W29" s="25"/>
    </row>
    <row r="30" spans="2:23" x14ac:dyDescent="0.15">
      <c r="B30" s="7"/>
      <c r="C30" s="94" t="s">
        <v>102</v>
      </c>
      <c r="D30" s="24"/>
      <c r="E30" s="24">
        <v>4719.09</v>
      </c>
      <c r="F30" s="24">
        <v>5012.97</v>
      </c>
      <c r="G30" s="24">
        <v>3929.77</v>
      </c>
      <c r="H30" s="24">
        <v>2639.93</v>
      </c>
      <c r="I30" s="24">
        <v>1220.5899999999999</v>
      </c>
      <c r="J30" s="24">
        <v>176.41</v>
      </c>
      <c r="K30" s="24">
        <v>4.96</v>
      </c>
      <c r="L30" s="24">
        <v>0</v>
      </c>
      <c r="M30" s="10"/>
      <c r="N30" s="103"/>
      <c r="O30" s="25"/>
      <c r="P30" s="25"/>
      <c r="Q30" s="25"/>
      <c r="R30" s="25"/>
      <c r="S30" s="25"/>
      <c r="T30" s="25"/>
      <c r="U30" s="25"/>
      <c r="V30" s="25"/>
      <c r="W30" s="25"/>
    </row>
    <row r="31" spans="2:23" x14ac:dyDescent="0.15">
      <c r="B31" s="7"/>
      <c r="C31" s="94" t="s">
        <v>103</v>
      </c>
      <c r="D31" s="24"/>
      <c r="E31" s="24">
        <v>0</v>
      </c>
      <c r="F31" s="24">
        <v>0</v>
      </c>
      <c r="G31" s="24">
        <v>531.32000000000005</v>
      </c>
      <c r="H31" s="24">
        <v>934.37</v>
      </c>
      <c r="I31" s="24">
        <v>1300.74</v>
      </c>
      <c r="J31" s="24">
        <v>1463.61</v>
      </c>
      <c r="K31" s="24">
        <v>1227.3499999999999</v>
      </c>
      <c r="L31" s="24">
        <v>873.68</v>
      </c>
      <c r="M31" s="10"/>
      <c r="N31" s="103"/>
      <c r="O31" s="25"/>
      <c r="P31" s="25"/>
      <c r="Q31" s="25"/>
      <c r="R31" s="25"/>
      <c r="S31" s="25"/>
      <c r="T31" s="25"/>
      <c r="U31" s="25"/>
      <c r="V31" s="25"/>
      <c r="W31" s="25"/>
    </row>
    <row r="32" spans="2:23" x14ac:dyDescent="0.15">
      <c r="B32" s="7"/>
      <c r="C32" s="94" t="s">
        <v>104</v>
      </c>
      <c r="D32" s="24"/>
      <c r="E32" s="24">
        <v>0</v>
      </c>
      <c r="F32" s="24">
        <v>0</v>
      </c>
      <c r="G32" s="24">
        <v>0.28000000000000003</v>
      </c>
      <c r="H32" s="24">
        <v>37.54</v>
      </c>
      <c r="I32" s="24">
        <v>281.3</v>
      </c>
      <c r="J32" s="24">
        <v>721.46</v>
      </c>
      <c r="K32" s="24">
        <v>842.39</v>
      </c>
      <c r="L32" s="24">
        <v>971.19</v>
      </c>
      <c r="M32" s="10"/>
      <c r="N32" s="103"/>
      <c r="O32" s="25"/>
      <c r="P32" s="25"/>
      <c r="Q32" s="25"/>
      <c r="R32" s="25"/>
      <c r="S32" s="25"/>
      <c r="T32" s="25"/>
      <c r="U32" s="25"/>
      <c r="V32" s="25"/>
      <c r="W32" s="25"/>
    </row>
    <row r="33" spans="2:23" x14ac:dyDescent="0.15">
      <c r="B33" s="7"/>
      <c r="C33" s="9"/>
      <c r="D33" s="24"/>
      <c r="E33" s="24"/>
      <c r="F33" s="24"/>
      <c r="G33" s="24"/>
      <c r="H33" s="24"/>
      <c r="I33" s="24"/>
      <c r="J33" s="24"/>
      <c r="K33" s="24"/>
      <c r="L33" s="24"/>
      <c r="M33" s="10"/>
      <c r="N33" s="103"/>
      <c r="O33" s="2"/>
    </row>
    <row r="34" spans="2:23" x14ac:dyDescent="0.15">
      <c r="B34" s="7"/>
      <c r="C34" s="11" t="s">
        <v>111</v>
      </c>
      <c r="D34" s="20"/>
      <c r="E34" s="20">
        <v>97184.65</v>
      </c>
      <c r="F34" s="20">
        <v>100395.64</v>
      </c>
      <c r="G34" s="20">
        <v>79221.73</v>
      </c>
      <c r="H34" s="20">
        <v>59679.72</v>
      </c>
      <c r="I34" s="20">
        <v>48112.72</v>
      </c>
      <c r="J34" s="20">
        <v>43435.62</v>
      </c>
      <c r="K34" s="20">
        <v>40116.160000000003</v>
      </c>
      <c r="L34" s="20">
        <v>37709.42</v>
      </c>
      <c r="M34" s="10"/>
      <c r="N34" s="103"/>
      <c r="O34" s="25"/>
      <c r="P34" s="25"/>
      <c r="Q34" s="25"/>
      <c r="R34" s="25"/>
      <c r="S34" s="25"/>
      <c r="T34" s="25"/>
      <c r="U34" s="25"/>
      <c r="V34" s="25"/>
      <c r="W34" s="25"/>
    </row>
    <row r="35" spans="2:23" x14ac:dyDescent="0.15">
      <c r="B35" s="7"/>
      <c r="C35" s="94" t="s">
        <v>102</v>
      </c>
      <c r="D35" s="24"/>
      <c r="E35" s="24">
        <v>88408.48</v>
      </c>
      <c r="F35" s="24">
        <v>90189.35</v>
      </c>
      <c r="G35" s="24">
        <v>61262.080000000002</v>
      </c>
      <c r="H35" s="22">
        <v>33431.279999999999</v>
      </c>
      <c r="I35" s="24">
        <v>12708.97</v>
      </c>
      <c r="J35" s="24">
        <v>3615</v>
      </c>
      <c r="K35" s="24">
        <v>248.87</v>
      </c>
      <c r="L35" s="24">
        <v>0</v>
      </c>
      <c r="M35" s="10"/>
      <c r="N35" s="103"/>
      <c r="O35" s="25"/>
      <c r="P35" s="25"/>
      <c r="Q35" s="25"/>
      <c r="R35" s="25"/>
      <c r="S35" s="25"/>
      <c r="T35" s="25"/>
      <c r="U35" s="25"/>
      <c r="V35" s="25"/>
      <c r="W35" s="25"/>
    </row>
    <row r="36" spans="2:23" x14ac:dyDescent="0.15">
      <c r="B36" s="7"/>
      <c r="C36" s="94" t="s">
        <v>112</v>
      </c>
      <c r="D36" s="24"/>
      <c r="E36" s="24">
        <v>3163.27</v>
      </c>
      <c r="F36" s="24">
        <v>4123.93</v>
      </c>
      <c r="G36" s="24">
        <v>9329.42</v>
      </c>
      <c r="H36" s="22">
        <v>10054.75</v>
      </c>
      <c r="I36" s="24">
        <v>9781.5300000000007</v>
      </c>
      <c r="J36" s="24">
        <v>9232.15</v>
      </c>
      <c r="K36" s="24">
        <v>8201.0300000000007</v>
      </c>
      <c r="L36" s="24">
        <v>5693.11</v>
      </c>
      <c r="M36" s="10"/>
      <c r="N36" s="103"/>
      <c r="O36" s="25"/>
      <c r="P36" s="25"/>
      <c r="Q36" s="25"/>
      <c r="R36" s="25"/>
      <c r="S36" s="25"/>
      <c r="T36" s="25"/>
      <c r="U36" s="25"/>
      <c r="V36" s="25"/>
      <c r="W36" s="25"/>
    </row>
    <row r="37" spans="2:23" x14ac:dyDescent="0.15">
      <c r="B37" s="7"/>
      <c r="C37" s="94" t="s">
        <v>104</v>
      </c>
      <c r="D37" s="24"/>
      <c r="E37" s="24">
        <v>0</v>
      </c>
      <c r="F37" s="24">
        <v>1.81</v>
      </c>
      <c r="G37" s="24">
        <v>5</v>
      </c>
      <c r="H37" s="24">
        <v>403.94</v>
      </c>
      <c r="I37" s="24">
        <v>2115.33</v>
      </c>
      <c r="J37" s="24">
        <v>4550.84</v>
      </c>
      <c r="K37" s="24">
        <v>5628.75</v>
      </c>
      <c r="L37" s="24">
        <v>6328.48</v>
      </c>
      <c r="M37" s="10"/>
      <c r="N37" s="103"/>
      <c r="O37" s="25"/>
      <c r="P37" s="25"/>
      <c r="Q37" s="25"/>
      <c r="R37" s="25"/>
      <c r="S37" s="25"/>
      <c r="T37" s="25"/>
      <c r="U37" s="25"/>
      <c r="V37" s="25"/>
      <c r="W37" s="25"/>
    </row>
    <row r="38" spans="2:23" x14ac:dyDescent="0.15">
      <c r="B38" s="7"/>
      <c r="C38" s="94" t="s">
        <v>105</v>
      </c>
      <c r="D38" s="24"/>
      <c r="E38" s="24">
        <v>4109.7700000000004</v>
      </c>
      <c r="F38" s="24">
        <v>4208.9799999999996</v>
      </c>
      <c r="G38" s="24">
        <v>2868.33</v>
      </c>
      <c r="H38" s="24">
        <v>1726.67</v>
      </c>
      <c r="I38" s="24">
        <v>795.2</v>
      </c>
      <c r="J38" s="24">
        <v>349.37</v>
      </c>
      <c r="K38" s="24">
        <v>131.25</v>
      </c>
      <c r="L38" s="24">
        <v>0</v>
      </c>
      <c r="M38" s="10"/>
      <c r="N38" s="103"/>
      <c r="O38" s="25"/>
      <c r="P38" s="25"/>
      <c r="Q38" s="25"/>
      <c r="R38" s="25"/>
      <c r="S38" s="25"/>
      <c r="T38" s="25"/>
      <c r="U38" s="25"/>
      <c r="V38" s="25"/>
      <c r="W38" s="25"/>
    </row>
    <row r="39" spans="2:23" x14ac:dyDescent="0.15">
      <c r="B39" s="7"/>
      <c r="C39" s="94" t="s">
        <v>106</v>
      </c>
      <c r="D39" s="24"/>
      <c r="E39" s="24">
        <v>0</v>
      </c>
      <c r="F39" s="24">
        <v>16.27</v>
      </c>
      <c r="G39" s="24">
        <v>826.87</v>
      </c>
      <c r="H39" s="24">
        <v>3029.06</v>
      </c>
      <c r="I39" s="24">
        <v>5130.1899999999996</v>
      </c>
      <c r="J39" s="24">
        <v>6307.99</v>
      </c>
      <c r="K39" s="24">
        <v>6763.87</v>
      </c>
      <c r="L39" s="24">
        <v>6849.08</v>
      </c>
      <c r="M39" s="10"/>
      <c r="N39" s="103"/>
      <c r="O39" s="25"/>
      <c r="P39" s="25"/>
      <c r="Q39" s="25"/>
      <c r="R39" s="25"/>
      <c r="S39" s="25"/>
      <c r="T39" s="25"/>
      <c r="U39" s="25"/>
      <c r="V39" s="25"/>
      <c r="W39" s="25"/>
    </row>
    <row r="40" spans="2:23" x14ac:dyDescent="0.15">
      <c r="B40" s="7"/>
      <c r="C40" s="94" t="s">
        <v>107</v>
      </c>
      <c r="D40" s="24"/>
      <c r="E40" s="24">
        <v>1503.13</v>
      </c>
      <c r="F40" s="24">
        <v>1855.31</v>
      </c>
      <c r="G40" s="24">
        <v>4930.04</v>
      </c>
      <c r="H40" s="24">
        <v>11034.03</v>
      </c>
      <c r="I40" s="24">
        <v>17581.5</v>
      </c>
      <c r="J40" s="24">
        <v>19380.27</v>
      </c>
      <c r="K40" s="24">
        <v>19142.38</v>
      </c>
      <c r="L40" s="24">
        <v>18838.75</v>
      </c>
      <c r="M40" s="10"/>
      <c r="N40" s="103"/>
      <c r="O40" s="25"/>
      <c r="P40" s="25"/>
      <c r="Q40" s="25"/>
      <c r="R40" s="25"/>
      <c r="S40" s="25"/>
      <c r="T40" s="25"/>
      <c r="U40" s="25"/>
      <c r="V40" s="25"/>
      <c r="W40" s="25"/>
    </row>
    <row r="41" spans="2:23" x14ac:dyDescent="0.15">
      <c r="B41" s="7"/>
      <c r="C41" s="9"/>
      <c r="D41" s="42"/>
      <c r="E41" s="42"/>
      <c r="F41" s="42"/>
      <c r="G41" s="42"/>
      <c r="H41" s="42"/>
      <c r="I41" s="42"/>
      <c r="J41" s="42"/>
      <c r="K41" s="42"/>
      <c r="L41" s="42"/>
      <c r="M41" s="10"/>
      <c r="O41" s="2"/>
    </row>
    <row r="42" spans="2:23" x14ac:dyDescent="0.15">
      <c r="B42" s="7"/>
      <c r="C42" s="64" t="s">
        <v>113</v>
      </c>
      <c r="D42" s="20"/>
      <c r="E42" s="20">
        <v>3506.12</v>
      </c>
      <c r="F42" s="20">
        <v>4670.2700000000004</v>
      </c>
      <c r="G42" s="20">
        <v>12243.86</v>
      </c>
      <c r="H42" s="20">
        <v>20558.669999999998</v>
      </c>
      <c r="I42" s="20">
        <v>31110.3</v>
      </c>
      <c r="J42" s="20">
        <v>37622.43</v>
      </c>
      <c r="K42" s="20">
        <v>39075.83</v>
      </c>
      <c r="L42" s="20">
        <v>37709.4</v>
      </c>
      <c r="M42" s="10"/>
      <c r="O42" s="25"/>
      <c r="P42" s="25"/>
      <c r="Q42" s="25"/>
      <c r="R42" s="25"/>
      <c r="S42" s="25"/>
      <c r="T42" s="25"/>
      <c r="U42" s="25"/>
      <c r="V42" s="25"/>
      <c r="W42" s="25"/>
    </row>
    <row r="43" spans="2:23" x14ac:dyDescent="0.15">
      <c r="B43" s="7"/>
      <c r="C43" s="64" t="s">
        <v>72</v>
      </c>
      <c r="D43" s="95"/>
      <c r="E43" s="95">
        <v>3.5999999999999997E-2</v>
      </c>
      <c r="F43" s="95">
        <v>4.7E-2</v>
      </c>
      <c r="G43" s="95">
        <v>0.155</v>
      </c>
      <c r="H43" s="95">
        <v>0.34399999999999997</v>
      </c>
      <c r="I43" s="95">
        <v>0.64700000000000002</v>
      </c>
      <c r="J43" s="95">
        <v>0.86599999999999999</v>
      </c>
      <c r="K43" s="95">
        <v>0.97399999999999998</v>
      </c>
      <c r="L43" s="95">
        <v>1</v>
      </c>
      <c r="M43" s="10"/>
      <c r="O43" s="25"/>
      <c r="P43" s="25"/>
      <c r="Q43" s="25"/>
      <c r="R43" s="25"/>
      <c r="S43" s="25"/>
      <c r="T43" s="25"/>
      <c r="U43" s="25"/>
      <c r="V43" s="25"/>
      <c r="W43" s="25"/>
    </row>
    <row r="44" spans="2:23" x14ac:dyDescent="0.15">
      <c r="B44" s="7"/>
      <c r="C44" s="64"/>
      <c r="D44" s="95"/>
      <c r="E44" s="95"/>
      <c r="F44" s="95"/>
      <c r="G44" s="95"/>
      <c r="H44" s="95"/>
      <c r="I44" s="95"/>
      <c r="J44" s="95"/>
      <c r="K44" s="95"/>
      <c r="L44" s="95"/>
      <c r="M44" s="10"/>
    </row>
    <row r="45" spans="2:23" ht="14" thickBot="1" x14ac:dyDescent="0.2"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5"/>
    </row>
    <row r="46" spans="2:23" x14ac:dyDescent="0.15">
      <c r="C46" s="9"/>
      <c r="D46" s="110"/>
      <c r="E46" s="110"/>
      <c r="F46" s="110"/>
      <c r="G46" s="110"/>
      <c r="H46" s="110"/>
      <c r="I46" s="110"/>
      <c r="J46" s="110"/>
      <c r="K46" s="110"/>
      <c r="L46" s="110"/>
    </row>
    <row r="47" spans="2:23" x14ac:dyDescent="0.15">
      <c r="C47" s="9"/>
      <c r="D47" s="110"/>
      <c r="E47" s="110"/>
      <c r="F47" s="110"/>
      <c r="G47" s="110"/>
      <c r="H47" s="110"/>
      <c r="I47" s="110"/>
      <c r="J47" s="110"/>
      <c r="K47" s="110"/>
      <c r="L47" s="110"/>
    </row>
    <row r="48" spans="2:23" x14ac:dyDescent="0.15">
      <c r="C48" s="41"/>
      <c r="D48" s="8"/>
      <c r="E48" s="8"/>
      <c r="F48" s="8"/>
      <c r="G48" s="8"/>
      <c r="H48" s="8"/>
      <c r="I48" s="8"/>
      <c r="J48" s="8"/>
      <c r="K48" s="8"/>
      <c r="L48" s="8"/>
    </row>
    <row r="49" spans="3:12" x14ac:dyDescent="0.15">
      <c r="C49" s="37"/>
      <c r="D49" s="96"/>
      <c r="E49" s="96"/>
      <c r="F49" s="96"/>
      <c r="G49" s="8"/>
      <c r="H49" s="96"/>
      <c r="I49" s="96"/>
      <c r="J49" s="8"/>
      <c r="K49" s="8"/>
      <c r="L49" s="8"/>
    </row>
    <row r="50" spans="3:12" x14ac:dyDescent="0.15">
      <c r="C50" s="37"/>
      <c r="D50" s="96"/>
      <c r="E50" s="96"/>
      <c r="F50" s="96"/>
      <c r="G50" s="8"/>
      <c r="H50" s="96"/>
      <c r="I50" s="96"/>
      <c r="J50" s="8"/>
      <c r="K50" s="8"/>
      <c r="L50" s="8"/>
    </row>
    <row r="51" spans="3:12" x14ac:dyDescent="0.15">
      <c r="C51" s="8"/>
      <c r="D51" s="81"/>
      <c r="E51" s="8"/>
      <c r="F51" s="8"/>
      <c r="G51" s="8"/>
      <c r="H51" s="8"/>
      <c r="I51" s="8"/>
      <c r="J51" s="8"/>
      <c r="K51" s="8"/>
      <c r="L51" s="8"/>
    </row>
    <row r="52" spans="3:12" x14ac:dyDescent="0.15">
      <c r="D52" s="25"/>
    </row>
    <row r="53" spans="3:12" x14ac:dyDescent="0.15">
      <c r="D53" s="25"/>
    </row>
  </sheetData>
  <conditionalFormatting sqref="D11:L17 D41:L44 D19:L23 D25:L28 D30:L33 D37:L37">
    <cfRule type="cellIs" dxfId="190" priority="11" stopIfTrue="1" operator="lessThan">
      <formula>0</formula>
    </cfRule>
  </conditionalFormatting>
  <conditionalFormatting sqref="D38:L40">
    <cfRule type="cellIs" dxfId="189" priority="9" stopIfTrue="1" operator="lessThan">
      <formula>0</formula>
    </cfRule>
  </conditionalFormatting>
  <conditionalFormatting sqref="D18:L18">
    <cfRule type="cellIs" dxfId="188" priority="7" stopIfTrue="1" operator="lessThan">
      <formula>0</formula>
    </cfRule>
  </conditionalFormatting>
  <conditionalFormatting sqref="D24:L24">
    <cfRule type="cellIs" dxfId="187" priority="6" stopIfTrue="1" operator="lessThan">
      <formula>0</formula>
    </cfRule>
  </conditionalFormatting>
  <conditionalFormatting sqref="D29:L29">
    <cfRule type="cellIs" dxfId="186" priority="5" stopIfTrue="1" operator="lessThan">
      <formula>0</formula>
    </cfRule>
  </conditionalFormatting>
  <conditionalFormatting sqref="D34:L34">
    <cfRule type="cellIs" dxfId="185" priority="4" stopIfTrue="1" operator="lessThan">
      <formula>0</formula>
    </cfRule>
  </conditionalFormatting>
  <conditionalFormatting sqref="D10:L10">
    <cfRule type="cellIs" dxfId="184" priority="2" stopIfTrue="1" operator="lessThan">
      <formula>0</formula>
    </cfRule>
  </conditionalFormatting>
  <conditionalFormatting sqref="D35:L36">
    <cfRule type="cellIs" dxfId="183" priority="1" stopIfTrue="1" operator="lessThan">
      <formula>0</formula>
    </cfRule>
  </conditionalFormatting>
  <pageMargins left="0.78740157499999996" right="0.78740157499999996" top="0.984251969" bottom="3.69" header="0.4921259845" footer="0.4921259845"/>
  <pageSetup paperSize="9" scale="66" orientation="portrait" r:id="rId1"/>
  <headerFooter alignWithMargins="0">
    <oddHeader>&amp;C&amp;A&amp;R&amp;D;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READ ME</vt:lpstr>
      <vt:lpstr>Final energy demand 1.5C</vt:lpstr>
      <vt:lpstr>Electricity generation 1.5C</vt:lpstr>
      <vt:lpstr>Standard Report</vt:lpstr>
      <vt:lpstr>Electricity demand 1.5C</vt:lpstr>
      <vt:lpstr>Installed capacity 1.5C</vt:lpstr>
      <vt:lpstr>Primary energy demand 1.5C</vt:lpstr>
      <vt:lpstr>Heat supply 1.5C</vt:lpstr>
      <vt:lpstr>Transport 1.5C</vt:lpstr>
      <vt:lpstr>CO2-emissions 1.5C</vt:lpstr>
      <vt:lpstr>Electricity generation 5C</vt:lpstr>
      <vt:lpstr>Electricity demand 5C</vt:lpstr>
      <vt:lpstr>Installed capacity 5C</vt:lpstr>
      <vt:lpstr>Heat supply 5C</vt:lpstr>
      <vt:lpstr>Primary energy demand 5C</vt:lpstr>
      <vt:lpstr>Final energy demand 5C</vt:lpstr>
      <vt:lpstr>Transport 5C</vt:lpstr>
      <vt:lpstr>CO2-emissions 5C</vt:lpstr>
      <vt:lpstr>Electricity generation 2C</vt:lpstr>
      <vt:lpstr>Electricity demand 2C</vt:lpstr>
      <vt:lpstr>Installed capacity 2C</vt:lpstr>
      <vt:lpstr>Heat supply 2C</vt:lpstr>
      <vt:lpstr>Primary energy demand 2C</vt:lpstr>
      <vt:lpstr>Final energy demand 2C</vt:lpstr>
      <vt:lpstr>Transport 2C</vt:lpstr>
      <vt:lpstr>CO2-emissions 2C</vt:lpstr>
      <vt:lpstr>'CO2-emissions 1.5C'!Print_Area</vt:lpstr>
      <vt:lpstr>'CO2-emissions 2C'!Print_Area</vt:lpstr>
      <vt:lpstr>'CO2-emissions 5C'!Print_Area</vt:lpstr>
      <vt:lpstr>'Electricity demand 1.5C'!Print_Area</vt:lpstr>
      <vt:lpstr>'Electricity demand 2C'!Print_Area</vt:lpstr>
      <vt:lpstr>'Electricity demand 5C'!Print_Area</vt:lpstr>
      <vt:lpstr>'Electricity generation 1.5C'!Print_Area</vt:lpstr>
      <vt:lpstr>'Electricity generation 2C'!Print_Area</vt:lpstr>
      <vt:lpstr>'Electricity generation 5C'!Print_Area</vt:lpstr>
      <vt:lpstr>'Final energy demand 1.5C'!Print_Area</vt:lpstr>
      <vt:lpstr>'Final energy demand 2C'!Print_Area</vt:lpstr>
      <vt:lpstr>'Final energy demand 5C'!Print_Area</vt:lpstr>
      <vt:lpstr>'Heat supply 1.5C'!Print_Area</vt:lpstr>
      <vt:lpstr>'Heat supply 2C'!Print_Area</vt:lpstr>
      <vt:lpstr>'Heat supply 5C'!Print_Area</vt:lpstr>
      <vt:lpstr>'Installed capacity 1.5C'!Print_Area</vt:lpstr>
      <vt:lpstr>'Installed capacity 2C'!Print_Area</vt:lpstr>
      <vt:lpstr>'Installed capacity 5C'!Print_Area</vt:lpstr>
      <vt:lpstr>'Primary energy demand 1.5C'!Print_Area</vt:lpstr>
      <vt:lpstr>'Primary energy demand 2C'!Print_Area</vt:lpstr>
      <vt:lpstr>'Primary energy demand 5C'!Print_Area</vt:lpstr>
      <vt:lpstr>'Transport 1.5C'!Print_Area</vt:lpstr>
      <vt:lpstr>'Transport 2C'!Print_Area</vt:lpstr>
      <vt:lpstr>'Transport 5C'!Print_Area</vt:lpstr>
    </vt:vector>
  </TitlesOfParts>
  <Company>DLR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Pregger, Thomas</dc:creator>
  <cp:lastModifiedBy>Microsoft Office User</cp:lastModifiedBy>
  <dcterms:created xsi:type="dcterms:W3CDTF">2019-05-08T12:27:18Z</dcterms:created>
  <dcterms:modified xsi:type="dcterms:W3CDTF">2020-09-11T17:13:21Z</dcterms:modified>
</cp:coreProperties>
</file>