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Valued Customer\OneDrive\Desktop\"/>
    </mc:Choice>
  </mc:AlternateContent>
  <xr:revisionPtr revIDLastSave="0" documentId="13_ncr:1_{04462144-60EF-40E7-A0BC-C94F87FBD8D4}" xr6:coauthVersionLast="47" xr6:coauthVersionMax="47" xr10:uidLastSave="{00000000-0000-0000-0000-000000000000}"/>
  <bookViews>
    <workbookView xWindow="-120" yWindow="-120" windowWidth="51840" windowHeight="21240" xr2:uid="{00000000-000D-0000-FFFF-FFFF00000000}"/>
  </bookViews>
  <sheets>
    <sheet name="Q1" sheetId="8" r:id="rId1"/>
    <sheet name="Q2-&gt;" sheetId="7" r:id="rId2"/>
    <sheet name="i" sheetId="1" r:id="rId3"/>
    <sheet name="ii" sheetId="2" r:id="rId4"/>
    <sheet name="iii a" sheetId="3" r:id="rId5"/>
    <sheet name="iii c" sheetId="4" r:id="rId6"/>
    <sheet name="iii d 4" sheetId="5" r:id="rId7"/>
    <sheet name="iii e &amp; iii f" sheetId="6" r:id="rId8"/>
  </sheets>
  <definedNames>
    <definedName name="_xlnm._FilterDatabase" localSheetId="7" hidden="1">'iii e &amp; iii f'!$U$56:$U$188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8" l="1"/>
  <c r="L2" i="8"/>
  <c r="O2" i="8" s="1" a="1"/>
  <c r="O2" i="8" s="1"/>
  <c r="S2" i="8"/>
  <c r="I3" i="8"/>
  <c r="K3" i="8"/>
  <c r="L3" i="8"/>
  <c r="S3" i="8"/>
  <c r="C5" i="8"/>
  <c r="E5" i="8" s="1"/>
  <c r="D5" i="8"/>
  <c r="C6" i="8"/>
  <c r="E6" i="8" s="1"/>
  <c r="D6" i="8"/>
  <c r="C7" i="8"/>
  <c r="D7" i="8" s="1"/>
  <c r="E7" i="8"/>
  <c r="C8" i="8"/>
  <c r="E8" i="8" s="1"/>
  <c r="D8" i="8"/>
  <c r="C9" i="8"/>
  <c r="E9" i="8" s="1"/>
  <c r="D9" i="8"/>
  <c r="C10" i="8"/>
  <c r="D10" i="8" s="1"/>
  <c r="E10" i="8"/>
  <c r="C11" i="8"/>
  <c r="E11" i="8" s="1"/>
  <c r="D11" i="8"/>
  <c r="C12" i="8"/>
  <c r="E12" i="8" s="1"/>
  <c r="D12" i="8"/>
  <c r="C13" i="8"/>
  <c r="D13" i="8" s="1"/>
  <c r="E13" i="8"/>
  <c r="C14" i="8"/>
  <c r="E14" i="8" s="1"/>
  <c r="D14" i="8"/>
  <c r="C15" i="8"/>
  <c r="E15" i="8" s="1"/>
  <c r="D15" i="8"/>
  <c r="C16" i="8"/>
  <c r="D16" i="8" s="1"/>
  <c r="E16" i="8"/>
  <c r="C17" i="8"/>
  <c r="E17" i="8" s="1"/>
  <c r="D17" i="8"/>
  <c r="C18" i="8"/>
  <c r="E18" i="8" s="1"/>
  <c r="D18" i="8"/>
  <c r="C19" i="8"/>
  <c r="D19" i="8" s="1"/>
  <c r="E19" i="8"/>
  <c r="C20" i="8"/>
  <c r="E20" i="8" s="1"/>
  <c r="D20" i="8"/>
  <c r="C21" i="8"/>
  <c r="E21" i="8" s="1"/>
  <c r="D21" i="8"/>
  <c r="C22" i="8"/>
  <c r="D22" i="8" s="1"/>
  <c r="E22" i="8"/>
  <c r="C23" i="8"/>
  <c r="E23" i="8" s="1"/>
  <c r="D23" i="8"/>
  <c r="C24" i="8"/>
  <c r="E24" i="8" s="1"/>
  <c r="D24" i="8"/>
  <c r="C25" i="8"/>
  <c r="D25" i="8" s="1"/>
  <c r="E25" i="8"/>
  <c r="C26" i="8"/>
  <c r="E26" i="8" s="1"/>
  <c r="D26" i="8"/>
  <c r="C27" i="8"/>
  <c r="E27" i="8" s="1"/>
  <c r="D27" i="8"/>
  <c r="C28" i="8"/>
  <c r="D28" i="8" s="1"/>
  <c r="E28" i="8"/>
  <c r="C29" i="8"/>
  <c r="E29" i="8" s="1"/>
  <c r="D29" i="8"/>
  <c r="K32" i="8"/>
  <c r="O32" i="8" s="1" a="1"/>
  <c r="O32" i="8" s="1"/>
  <c r="L32" i="8"/>
  <c r="S32" i="8"/>
  <c r="I33" i="8"/>
  <c r="K33" i="8" s="1"/>
  <c r="L33" i="8"/>
  <c r="S33" i="8"/>
  <c r="C35" i="8"/>
  <c r="D35" i="8" s="1"/>
  <c r="E35" i="8"/>
  <c r="C36" i="8"/>
  <c r="D36" i="8" s="1"/>
  <c r="C37" i="8"/>
  <c r="D37" i="8" s="1"/>
  <c r="C38" i="8"/>
  <c r="D38" i="8" s="1"/>
  <c r="E38" i="8"/>
  <c r="C39" i="8"/>
  <c r="D39" i="8" s="1"/>
  <c r="C40" i="8"/>
  <c r="D40" i="8" s="1"/>
  <c r="C41" i="8"/>
  <c r="D41" i="8" s="1"/>
  <c r="E41" i="8"/>
  <c r="C42" i="8"/>
  <c r="D42" i="8" s="1"/>
  <c r="C43" i="8"/>
  <c r="D43" i="8" s="1"/>
  <c r="C44" i="8"/>
  <c r="D44" i="8" s="1"/>
  <c r="E44" i="8"/>
  <c r="C45" i="8"/>
  <c r="D45" i="8" s="1"/>
  <c r="C46" i="8"/>
  <c r="D46" i="8" s="1"/>
  <c r="C47" i="8"/>
  <c r="D47" i="8" s="1"/>
  <c r="E47" i="8"/>
  <c r="C48" i="8"/>
  <c r="D48" i="8" s="1"/>
  <c r="C49" i="8"/>
  <c r="D49" i="8" s="1"/>
  <c r="C50" i="8"/>
  <c r="D50" i="8" s="1"/>
  <c r="E50" i="8"/>
  <c r="C51" i="8"/>
  <c r="D51" i="8" s="1"/>
  <c r="C52" i="8"/>
  <c r="D52" i="8" s="1"/>
  <c r="C53" i="8"/>
  <c r="D53" i="8" s="1"/>
  <c r="E53" i="8"/>
  <c r="C54" i="8"/>
  <c r="D54" i="8" s="1"/>
  <c r="C55" i="8"/>
  <c r="D55" i="8" s="1"/>
  <c r="C56" i="8"/>
  <c r="D56" i="8" s="1"/>
  <c r="E56" i="8"/>
  <c r="C57" i="8"/>
  <c r="D57" i="8" s="1"/>
  <c r="C58" i="8"/>
  <c r="D58" i="8" s="1"/>
  <c r="C59" i="8"/>
  <c r="D59" i="8" s="1"/>
  <c r="E59" i="8"/>
  <c r="K62" i="8"/>
  <c r="S62" i="8"/>
  <c r="I63" i="8"/>
  <c r="L62" i="8" s="1"/>
  <c r="O62" i="8" s="1" a="1"/>
  <c r="O62" i="8" s="1"/>
  <c r="K63" i="8"/>
  <c r="L63" i="8"/>
  <c r="S63" i="8"/>
  <c r="C65" i="8"/>
  <c r="D65" i="8"/>
  <c r="E65" i="8"/>
  <c r="C66" i="8"/>
  <c r="D66" i="8" s="1"/>
  <c r="E66" i="8"/>
  <c r="C67" i="8"/>
  <c r="D67" i="8" s="1"/>
  <c r="C68" i="8"/>
  <c r="D68" i="8"/>
  <c r="E68" i="8"/>
  <c r="C69" i="8"/>
  <c r="D69" i="8" s="1"/>
  <c r="E69" i="8"/>
  <c r="C70" i="8"/>
  <c r="D70" i="8" s="1"/>
  <c r="C71" i="8"/>
  <c r="D71" i="8"/>
  <c r="E71" i="8"/>
  <c r="C72" i="8"/>
  <c r="D72" i="8" s="1"/>
  <c r="E72" i="8"/>
  <c r="C73" i="8"/>
  <c r="D73" i="8" s="1"/>
  <c r="C74" i="8"/>
  <c r="D74" i="8"/>
  <c r="E74" i="8"/>
  <c r="C75" i="8"/>
  <c r="D75" i="8" s="1"/>
  <c r="E75" i="8"/>
  <c r="C76" i="8"/>
  <c r="D76" i="8" s="1"/>
  <c r="C77" i="8"/>
  <c r="D77" i="8"/>
  <c r="E77" i="8"/>
  <c r="C78" i="8"/>
  <c r="D78" i="8" s="1"/>
  <c r="E78" i="8"/>
  <c r="C79" i="8"/>
  <c r="D79" i="8" s="1"/>
  <c r="C80" i="8"/>
  <c r="D80" i="8"/>
  <c r="E80" i="8"/>
  <c r="C81" i="8"/>
  <c r="D81" i="8" s="1"/>
  <c r="E81" i="8"/>
  <c r="C82" i="8"/>
  <c r="D82" i="8" s="1"/>
  <c r="C83" i="8"/>
  <c r="D83" i="8"/>
  <c r="E83" i="8"/>
  <c r="C84" i="8"/>
  <c r="D84" i="8" s="1"/>
  <c r="E84" i="8"/>
  <c r="C85" i="8"/>
  <c r="D85" i="8" s="1"/>
  <c r="C86" i="8"/>
  <c r="D86" i="8"/>
  <c r="E86" i="8"/>
  <c r="C87" i="8"/>
  <c r="D87" i="8" s="1"/>
  <c r="E87" i="8"/>
  <c r="C88" i="8"/>
  <c r="D88" i="8" s="1"/>
  <c r="C89" i="8"/>
  <c r="D89" i="8"/>
  <c r="E89" i="8"/>
  <c r="K92" i="8"/>
  <c r="O92" i="8" s="1" a="1"/>
  <c r="O92" i="8" s="1"/>
  <c r="L92" i="8"/>
  <c r="S92" i="8"/>
  <c r="I93" i="8"/>
  <c r="K93" i="8" s="1"/>
  <c r="L93" i="8"/>
  <c r="S93" i="8"/>
  <c r="C95" i="8"/>
  <c r="D95" i="8" s="1"/>
  <c r="E95" i="8"/>
  <c r="C96" i="8"/>
  <c r="D96" i="8" s="1"/>
  <c r="C97" i="8"/>
  <c r="D97" i="8" s="1"/>
  <c r="C98" i="8"/>
  <c r="D98" i="8" s="1"/>
  <c r="E98" i="8"/>
  <c r="C99" i="8"/>
  <c r="D99" i="8" s="1"/>
  <c r="C100" i="8"/>
  <c r="D100" i="8" s="1"/>
  <c r="C101" i="8"/>
  <c r="D101" i="8" s="1"/>
  <c r="E101" i="8"/>
  <c r="C102" i="8"/>
  <c r="D102" i="8" s="1"/>
  <c r="C103" i="8"/>
  <c r="D103" i="8" s="1"/>
  <c r="C104" i="8"/>
  <c r="D104" i="8" s="1"/>
  <c r="E104" i="8"/>
  <c r="C105" i="8"/>
  <c r="D105" i="8" s="1"/>
  <c r="C106" i="8"/>
  <c r="D106" i="8" s="1"/>
  <c r="C107" i="8"/>
  <c r="D107" i="8" s="1"/>
  <c r="E107" i="8"/>
  <c r="C108" i="8"/>
  <c r="D108" i="8" s="1"/>
  <c r="C109" i="8"/>
  <c r="D109" i="8" s="1"/>
  <c r="C110" i="8"/>
  <c r="D110" i="8" s="1"/>
  <c r="E110" i="8"/>
  <c r="C111" i="8"/>
  <c r="D111" i="8" s="1"/>
  <c r="C112" i="8"/>
  <c r="D112" i="8" s="1"/>
  <c r="C113" i="8"/>
  <c r="D113" i="8" s="1"/>
  <c r="E113" i="8"/>
  <c r="C114" i="8"/>
  <c r="D114" i="8" s="1"/>
  <c r="C115" i="8"/>
  <c r="D115" i="8" s="1"/>
  <c r="C116" i="8"/>
  <c r="D116" i="8" s="1"/>
  <c r="E116" i="8"/>
  <c r="C117" i="8"/>
  <c r="D117" i="8" s="1"/>
  <c r="C118" i="8"/>
  <c r="D118" i="8" s="1"/>
  <c r="C119" i="8"/>
  <c r="D119" i="8" s="1"/>
  <c r="E119" i="8"/>
  <c r="K122" i="8"/>
  <c r="S122" i="8"/>
  <c r="I123" i="8"/>
  <c r="K123" i="8" s="1"/>
  <c r="L123" i="8"/>
  <c r="S123" i="8"/>
  <c r="C125" i="8"/>
  <c r="D125" i="8" s="1"/>
  <c r="C126" i="8"/>
  <c r="D126" i="8" s="1"/>
  <c r="C127" i="8"/>
  <c r="D127" i="8" s="1"/>
  <c r="C128" i="8"/>
  <c r="D128" i="8" s="1"/>
  <c r="C129" i="8"/>
  <c r="D129" i="8" s="1"/>
  <c r="C130" i="8"/>
  <c r="D130" i="8" s="1"/>
  <c r="C131" i="8"/>
  <c r="D131" i="8" s="1"/>
  <c r="C132" i="8"/>
  <c r="D132" i="8" s="1"/>
  <c r="C133" i="8"/>
  <c r="D133" i="8" s="1"/>
  <c r="C134" i="8"/>
  <c r="D134" i="8" s="1"/>
  <c r="C135" i="8"/>
  <c r="D135" i="8" s="1"/>
  <c r="C136" i="8"/>
  <c r="D136" i="8" s="1"/>
  <c r="C137" i="8"/>
  <c r="D137" i="8" s="1"/>
  <c r="C138" i="8"/>
  <c r="D138" i="8" s="1"/>
  <c r="C139" i="8"/>
  <c r="D139" i="8" s="1"/>
  <c r="C140" i="8"/>
  <c r="D140" i="8" s="1"/>
  <c r="C141" i="8"/>
  <c r="D141" i="8" s="1"/>
  <c r="C142" i="8"/>
  <c r="D142" i="8" s="1"/>
  <c r="C143" i="8"/>
  <c r="D143" i="8" s="1"/>
  <c r="C144" i="8"/>
  <c r="D144" i="8" s="1"/>
  <c r="C145" i="8"/>
  <c r="D145" i="8" s="1"/>
  <c r="C146" i="8"/>
  <c r="D146" i="8" s="1"/>
  <c r="C147" i="8"/>
  <c r="D147" i="8" s="1"/>
  <c r="C148" i="8"/>
  <c r="D148" i="8" s="1"/>
  <c r="C149" i="8"/>
  <c r="D149" i="8" s="1"/>
  <c r="I49" i="6"/>
  <c r="C5" i="1"/>
  <c r="D51" i="1"/>
  <c r="E51" i="1"/>
  <c r="F51" i="1"/>
  <c r="G51" i="1"/>
  <c r="H51" i="1"/>
  <c r="I51" i="1"/>
  <c r="J51" i="1"/>
  <c r="K51" i="1"/>
  <c r="L51" i="1"/>
  <c r="M51" i="1"/>
  <c r="N51" i="1"/>
  <c r="O51" i="1"/>
  <c r="P51" i="1"/>
  <c r="Q51" i="1"/>
  <c r="R51" i="1"/>
  <c r="S51" i="1"/>
  <c r="T51" i="1"/>
  <c r="U51" i="1"/>
  <c r="C51" i="1"/>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R50" i="6"/>
  <c r="I44" i="6" s="1"/>
  <c r="R51" i="6"/>
  <c r="I43" i="6" s="1"/>
  <c r="D51" i="6"/>
  <c r="E51" i="6"/>
  <c r="F51" i="6"/>
  <c r="G51" i="6"/>
  <c r="H51" i="6"/>
  <c r="C51" i="6"/>
  <c r="J52" i="6" a="1"/>
  <c r="J52" i="6" s="1"/>
  <c r="J53" i="6"/>
  <c r="K53" i="6"/>
  <c r="L53" i="6"/>
  <c r="M53" i="6"/>
  <c r="N53" i="6"/>
  <c r="O53" i="6"/>
  <c r="J54" i="6"/>
  <c r="K54" i="6"/>
  <c r="L54" i="6"/>
  <c r="M54" i="6"/>
  <c r="N54" i="6"/>
  <c r="O54" i="6"/>
  <c r="C45" i="5"/>
  <c r="C46" i="5"/>
  <c r="C44" i="5"/>
  <c r="C14" i="5"/>
  <c r="C15" i="5"/>
  <c r="C13" i="5"/>
  <c r="D1" i="5"/>
  <c r="B1" i="5"/>
  <c r="F1" i="5"/>
  <c r="D5" i="5"/>
  <c r="C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55" i="5"/>
  <c r="J56" i="5"/>
  <c r="K56" i="5"/>
  <c r="L56" i="5"/>
  <c r="M56" i="5"/>
  <c r="N56" i="5"/>
  <c r="O56" i="5"/>
  <c r="J57" i="5"/>
  <c r="K57" i="5"/>
  <c r="L57" i="5"/>
  <c r="M57" i="5"/>
  <c r="N57" i="5"/>
  <c r="O57" i="5"/>
  <c r="J58" i="5"/>
  <c r="K58" i="5"/>
  <c r="L58" i="5"/>
  <c r="M58" i="5"/>
  <c r="N58" i="5"/>
  <c r="O58" i="5"/>
  <c r="J59" i="5"/>
  <c r="K59" i="5"/>
  <c r="L59" i="5"/>
  <c r="M59" i="5"/>
  <c r="N59" i="5"/>
  <c r="O59" i="5"/>
  <c r="J60" i="5"/>
  <c r="K60" i="5"/>
  <c r="L60" i="5"/>
  <c r="M60" i="5"/>
  <c r="N60" i="5"/>
  <c r="O60" i="5"/>
  <c r="J61" i="5"/>
  <c r="K61" i="5"/>
  <c r="L61" i="5"/>
  <c r="M61" i="5"/>
  <c r="N61" i="5"/>
  <c r="O61" i="5"/>
  <c r="J62" i="5"/>
  <c r="K62" i="5"/>
  <c r="L62" i="5"/>
  <c r="M62" i="5"/>
  <c r="N62" i="5"/>
  <c r="O62" i="5"/>
  <c r="J63" i="5"/>
  <c r="K63" i="5"/>
  <c r="L63" i="5"/>
  <c r="M63" i="5"/>
  <c r="N63" i="5"/>
  <c r="O63" i="5"/>
  <c r="J64" i="5"/>
  <c r="K64" i="5"/>
  <c r="L64" i="5"/>
  <c r="M64" i="5"/>
  <c r="N64" i="5"/>
  <c r="O64" i="5"/>
  <c r="J65" i="5"/>
  <c r="K65" i="5"/>
  <c r="L65" i="5"/>
  <c r="M65" i="5"/>
  <c r="N65" i="5"/>
  <c r="O65" i="5"/>
  <c r="J66" i="5"/>
  <c r="K66" i="5"/>
  <c r="L66" i="5"/>
  <c r="M66" i="5"/>
  <c r="N66" i="5"/>
  <c r="O66" i="5"/>
  <c r="J67" i="5"/>
  <c r="K67" i="5"/>
  <c r="L67" i="5"/>
  <c r="M67" i="5"/>
  <c r="N67" i="5"/>
  <c r="O67" i="5"/>
  <c r="J68" i="5"/>
  <c r="K68" i="5"/>
  <c r="L68" i="5"/>
  <c r="M68" i="5"/>
  <c r="N68" i="5"/>
  <c r="O68" i="5"/>
  <c r="J69" i="5"/>
  <c r="K69" i="5"/>
  <c r="L69" i="5"/>
  <c r="M69" i="5"/>
  <c r="N69" i="5"/>
  <c r="O69" i="5"/>
  <c r="J70" i="5"/>
  <c r="K70" i="5"/>
  <c r="L70" i="5"/>
  <c r="M70" i="5"/>
  <c r="N70" i="5"/>
  <c r="O70" i="5"/>
  <c r="J71" i="5"/>
  <c r="K71" i="5"/>
  <c r="L71" i="5"/>
  <c r="M71" i="5"/>
  <c r="N71" i="5"/>
  <c r="O71" i="5"/>
  <c r="J72" i="5"/>
  <c r="K72" i="5"/>
  <c r="L72" i="5"/>
  <c r="M72" i="5"/>
  <c r="N72" i="5"/>
  <c r="O72" i="5"/>
  <c r="J73" i="5"/>
  <c r="K73" i="5"/>
  <c r="L73" i="5"/>
  <c r="M73" i="5"/>
  <c r="N73" i="5"/>
  <c r="O73" i="5"/>
  <c r="J74" i="5"/>
  <c r="K74" i="5"/>
  <c r="L74" i="5"/>
  <c r="M74" i="5"/>
  <c r="N74" i="5"/>
  <c r="O74" i="5"/>
  <c r="J75" i="5"/>
  <c r="K75" i="5"/>
  <c r="L75" i="5"/>
  <c r="M75" i="5"/>
  <c r="N75" i="5"/>
  <c r="O75" i="5"/>
  <c r="J76" i="5"/>
  <c r="K76" i="5"/>
  <c r="L76" i="5"/>
  <c r="M76" i="5"/>
  <c r="N76" i="5"/>
  <c r="O76" i="5"/>
  <c r="J77" i="5"/>
  <c r="K77" i="5"/>
  <c r="L77" i="5"/>
  <c r="M77" i="5"/>
  <c r="N77" i="5"/>
  <c r="O77" i="5"/>
  <c r="J78" i="5"/>
  <c r="K78" i="5"/>
  <c r="L78" i="5"/>
  <c r="M78" i="5"/>
  <c r="N78" i="5"/>
  <c r="O78" i="5"/>
  <c r="J79" i="5"/>
  <c r="K79" i="5"/>
  <c r="L79" i="5"/>
  <c r="M79" i="5"/>
  <c r="N79" i="5"/>
  <c r="O79" i="5"/>
  <c r="J80" i="5"/>
  <c r="K80" i="5"/>
  <c r="L80" i="5"/>
  <c r="M80" i="5"/>
  <c r="N80" i="5"/>
  <c r="O80" i="5"/>
  <c r="J81" i="5"/>
  <c r="K81" i="5"/>
  <c r="L81" i="5"/>
  <c r="M81" i="5"/>
  <c r="N81" i="5"/>
  <c r="O81" i="5"/>
  <c r="J82" i="5"/>
  <c r="K82" i="5"/>
  <c r="L82" i="5"/>
  <c r="M82" i="5"/>
  <c r="N82" i="5"/>
  <c r="O82" i="5"/>
  <c r="J83" i="5"/>
  <c r="K83" i="5"/>
  <c r="L83" i="5"/>
  <c r="M83" i="5"/>
  <c r="N83" i="5"/>
  <c r="O83" i="5"/>
  <c r="J84" i="5"/>
  <c r="K84" i="5"/>
  <c r="L84" i="5"/>
  <c r="M84" i="5"/>
  <c r="N84" i="5"/>
  <c r="O84" i="5"/>
  <c r="J85" i="5"/>
  <c r="K85" i="5"/>
  <c r="L85" i="5"/>
  <c r="M85" i="5"/>
  <c r="N85" i="5"/>
  <c r="O85" i="5"/>
  <c r="J86" i="5"/>
  <c r="K86" i="5"/>
  <c r="L86" i="5"/>
  <c r="M86" i="5"/>
  <c r="N86" i="5"/>
  <c r="O86" i="5"/>
  <c r="J87" i="5"/>
  <c r="K87" i="5"/>
  <c r="L87" i="5"/>
  <c r="M87" i="5"/>
  <c r="N87" i="5"/>
  <c r="O87" i="5"/>
  <c r="J88" i="5"/>
  <c r="K88" i="5"/>
  <c r="L88" i="5"/>
  <c r="M88" i="5"/>
  <c r="N88" i="5"/>
  <c r="O88" i="5"/>
  <c r="J89" i="5"/>
  <c r="K89" i="5"/>
  <c r="L89" i="5"/>
  <c r="M89" i="5"/>
  <c r="N89" i="5"/>
  <c r="O89" i="5"/>
  <c r="J90" i="5"/>
  <c r="K90" i="5"/>
  <c r="L90" i="5"/>
  <c r="M90" i="5"/>
  <c r="N90" i="5"/>
  <c r="O90" i="5"/>
  <c r="J91" i="5"/>
  <c r="K91" i="5"/>
  <c r="L91" i="5"/>
  <c r="M91" i="5"/>
  <c r="N91" i="5"/>
  <c r="O91" i="5"/>
  <c r="J92" i="5"/>
  <c r="K92" i="5"/>
  <c r="L92" i="5"/>
  <c r="M92" i="5"/>
  <c r="N92" i="5"/>
  <c r="O92" i="5"/>
  <c r="J93" i="5"/>
  <c r="K93" i="5"/>
  <c r="L93" i="5"/>
  <c r="M93" i="5"/>
  <c r="N93" i="5"/>
  <c r="O93" i="5"/>
  <c r="J94" i="5"/>
  <c r="K94" i="5"/>
  <c r="L94" i="5"/>
  <c r="M94" i="5"/>
  <c r="N94" i="5"/>
  <c r="O94" i="5"/>
  <c r="J95" i="5"/>
  <c r="K95" i="5"/>
  <c r="L95" i="5"/>
  <c r="M95" i="5"/>
  <c r="N95" i="5"/>
  <c r="O95" i="5"/>
  <c r="J96" i="5"/>
  <c r="K96" i="5"/>
  <c r="L96" i="5"/>
  <c r="M96" i="5"/>
  <c r="N96" i="5"/>
  <c r="O96" i="5"/>
  <c r="J97" i="5"/>
  <c r="K97" i="5"/>
  <c r="L97" i="5"/>
  <c r="M97" i="5"/>
  <c r="N97" i="5"/>
  <c r="O97" i="5"/>
  <c r="J98" i="5"/>
  <c r="K98" i="5"/>
  <c r="L98" i="5"/>
  <c r="M98" i="5"/>
  <c r="N98" i="5"/>
  <c r="O98" i="5"/>
  <c r="J99" i="5"/>
  <c r="K99" i="5"/>
  <c r="L99" i="5"/>
  <c r="M99" i="5"/>
  <c r="N99" i="5"/>
  <c r="O99" i="5"/>
  <c r="J100" i="5"/>
  <c r="K100" i="5"/>
  <c r="L100" i="5"/>
  <c r="M100" i="5"/>
  <c r="N100" i="5"/>
  <c r="O100" i="5"/>
  <c r="J101" i="5"/>
  <c r="K101" i="5"/>
  <c r="L101" i="5"/>
  <c r="M101" i="5"/>
  <c r="N101" i="5"/>
  <c r="O101" i="5"/>
  <c r="J102" i="5"/>
  <c r="K102" i="5"/>
  <c r="L102" i="5"/>
  <c r="M102" i="5"/>
  <c r="N102" i="5"/>
  <c r="O102" i="5"/>
  <c r="J103" i="5"/>
  <c r="K103" i="5"/>
  <c r="L103" i="5"/>
  <c r="M103" i="5"/>
  <c r="N103" i="5"/>
  <c r="O103" i="5"/>
  <c r="J104" i="5"/>
  <c r="K104" i="5"/>
  <c r="L104" i="5"/>
  <c r="M104" i="5"/>
  <c r="N104" i="5"/>
  <c r="O104" i="5"/>
  <c r="J105" i="5"/>
  <c r="K105" i="5"/>
  <c r="L105" i="5"/>
  <c r="M105" i="5"/>
  <c r="N105" i="5"/>
  <c r="O105" i="5"/>
  <c r="J106" i="5"/>
  <c r="K106" i="5"/>
  <c r="L106" i="5"/>
  <c r="M106" i="5"/>
  <c r="N106" i="5"/>
  <c r="O106" i="5"/>
  <c r="J107" i="5"/>
  <c r="K107" i="5"/>
  <c r="L107" i="5"/>
  <c r="M107" i="5"/>
  <c r="N107" i="5"/>
  <c r="O107" i="5"/>
  <c r="J108" i="5"/>
  <c r="K108" i="5"/>
  <c r="L108" i="5"/>
  <c r="M108" i="5"/>
  <c r="N108" i="5"/>
  <c r="O108" i="5"/>
  <c r="J109" i="5"/>
  <c r="K109" i="5"/>
  <c r="L109" i="5"/>
  <c r="M109" i="5"/>
  <c r="N109" i="5"/>
  <c r="O109" i="5"/>
  <c r="J110" i="5"/>
  <c r="K110" i="5"/>
  <c r="L110" i="5"/>
  <c r="M110" i="5"/>
  <c r="N110" i="5"/>
  <c r="O110" i="5"/>
  <c r="J111" i="5"/>
  <c r="K111" i="5"/>
  <c r="L111" i="5"/>
  <c r="M111" i="5"/>
  <c r="N111" i="5"/>
  <c r="O111" i="5"/>
  <c r="J112" i="5"/>
  <c r="K112" i="5"/>
  <c r="L112" i="5"/>
  <c r="M112" i="5"/>
  <c r="N112" i="5"/>
  <c r="O112" i="5"/>
  <c r="J113" i="5"/>
  <c r="K113" i="5"/>
  <c r="L113" i="5"/>
  <c r="M113" i="5"/>
  <c r="N113" i="5"/>
  <c r="O113" i="5"/>
  <c r="J114" i="5"/>
  <c r="K114" i="5"/>
  <c r="L114" i="5"/>
  <c r="M114" i="5"/>
  <c r="N114" i="5"/>
  <c r="O114" i="5"/>
  <c r="J115" i="5"/>
  <c r="K115" i="5"/>
  <c r="L115" i="5"/>
  <c r="M115" i="5"/>
  <c r="N115" i="5"/>
  <c r="O115" i="5"/>
  <c r="J116" i="5"/>
  <c r="K116" i="5"/>
  <c r="L116" i="5"/>
  <c r="M116" i="5"/>
  <c r="N116" i="5"/>
  <c r="O116" i="5"/>
  <c r="J117" i="5"/>
  <c r="K117" i="5"/>
  <c r="L117" i="5"/>
  <c r="M117" i="5"/>
  <c r="N117" i="5"/>
  <c r="O117" i="5"/>
  <c r="J118" i="5"/>
  <c r="K118" i="5"/>
  <c r="L118" i="5"/>
  <c r="M118" i="5"/>
  <c r="N118" i="5"/>
  <c r="O118" i="5"/>
  <c r="J119" i="5"/>
  <c r="K119" i="5"/>
  <c r="L119" i="5"/>
  <c r="M119" i="5"/>
  <c r="N119" i="5"/>
  <c r="O119" i="5"/>
  <c r="J120" i="5"/>
  <c r="K120" i="5"/>
  <c r="L120" i="5"/>
  <c r="M120" i="5"/>
  <c r="N120" i="5"/>
  <c r="O120" i="5"/>
  <c r="J121" i="5"/>
  <c r="K121" i="5"/>
  <c r="L121" i="5"/>
  <c r="M121" i="5"/>
  <c r="N121" i="5"/>
  <c r="O121" i="5"/>
  <c r="J122" i="5"/>
  <c r="K122" i="5"/>
  <c r="L122" i="5"/>
  <c r="M122" i="5"/>
  <c r="N122" i="5"/>
  <c r="O122" i="5"/>
  <c r="J123" i="5"/>
  <c r="K123" i="5"/>
  <c r="L123" i="5"/>
  <c r="M123" i="5"/>
  <c r="N123" i="5"/>
  <c r="O123" i="5"/>
  <c r="J124" i="5"/>
  <c r="K124" i="5"/>
  <c r="L124" i="5"/>
  <c r="M124" i="5"/>
  <c r="N124" i="5"/>
  <c r="O124" i="5"/>
  <c r="J125" i="5"/>
  <c r="K125" i="5"/>
  <c r="L125" i="5"/>
  <c r="M125" i="5"/>
  <c r="N125" i="5"/>
  <c r="O125" i="5"/>
  <c r="J126" i="5"/>
  <c r="K126" i="5"/>
  <c r="L126" i="5"/>
  <c r="M126" i="5"/>
  <c r="N126" i="5"/>
  <c r="O126" i="5"/>
  <c r="J127" i="5"/>
  <c r="K127" i="5"/>
  <c r="L127" i="5"/>
  <c r="M127" i="5"/>
  <c r="N127" i="5"/>
  <c r="O127" i="5"/>
  <c r="J128" i="5"/>
  <c r="K128" i="5"/>
  <c r="L128" i="5"/>
  <c r="M128" i="5"/>
  <c r="N128" i="5"/>
  <c r="O128" i="5"/>
  <c r="J129" i="5"/>
  <c r="K129" i="5"/>
  <c r="L129" i="5"/>
  <c r="M129" i="5"/>
  <c r="N129" i="5"/>
  <c r="O129" i="5"/>
  <c r="J130" i="5"/>
  <c r="K130" i="5"/>
  <c r="L130" i="5"/>
  <c r="M130" i="5"/>
  <c r="N130" i="5"/>
  <c r="O130" i="5"/>
  <c r="J131" i="5"/>
  <c r="K131" i="5"/>
  <c r="L131" i="5"/>
  <c r="M131" i="5"/>
  <c r="N131" i="5"/>
  <c r="O131" i="5"/>
  <c r="J132" i="5"/>
  <c r="K132" i="5"/>
  <c r="L132" i="5"/>
  <c r="M132" i="5"/>
  <c r="N132" i="5"/>
  <c r="O132" i="5"/>
  <c r="J133" i="5"/>
  <c r="K133" i="5"/>
  <c r="L133" i="5"/>
  <c r="M133" i="5"/>
  <c r="N133" i="5"/>
  <c r="O133" i="5"/>
  <c r="J134" i="5"/>
  <c r="K134" i="5"/>
  <c r="L134" i="5"/>
  <c r="M134" i="5"/>
  <c r="N134" i="5"/>
  <c r="O134" i="5"/>
  <c r="J135" i="5"/>
  <c r="K135" i="5"/>
  <c r="L135" i="5"/>
  <c r="M135" i="5"/>
  <c r="N135" i="5"/>
  <c r="O135" i="5"/>
  <c r="J136" i="5"/>
  <c r="K136" i="5"/>
  <c r="L136" i="5"/>
  <c r="M136" i="5"/>
  <c r="N136" i="5"/>
  <c r="O136" i="5"/>
  <c r="J137" i="5"/>
  <c r="K137" i="5"/>
  <c r="L137" i="5"/>
  <c r="M137" i="5"/>
  <c r="N137" i="5"/>
  <c r="O137" i="5"/>
  <c r="J138" i="5"/>
  <c r="K138" i="5"/>
  <c r="L138" i="5"/>
  <c r="M138" i="5"/>
  <c r="N138" i="5"/>
  <c r="O138" i="5"/>
  <c r="J139" i="5"/>
  <c r="K139" i="5"/>
  <c r="L139" i="5"/>
  <c r="M139" i="5"/>
  <c r="N139" i="5"/>
  <c r="O139" i="5"/>
  <c r="J140" i="5"/>
  <c r="K140" i="5"/>
  <c r="L140" i="5"/>
  <c r="M140" i="5"/>
  <c r="N140" i="5"/>
  <c r="O140" i="5"/>
  <c r="J141" i="5"/>
  <c r="K141" i="5"/>
  <c r="L141" i="5"/>
  <c r="M141" i="5"/>
  <c r="N141" i="5"/>
  <c r="O141" i="5"/>
  <c r="J142" i="5"/>
  <c r="K142" i="5"/>
  <c r="L142" i="5"/>
  <c r="M142" i="5"/>
  <c r="N142" i="5"/>
  <c r="O142" i="5"/>
  <c r="J143" i="5"/>
  <c r="K143" i="5"/>
  <c r="L143" i="5"/>
  <c r="M143" i="5"/>
  <c r="N143" i="5"/>
  <c r="O143" i="5"/>
  <c r="J144" i="5"/>
  <c r="K144" i="5"/>
  <c r="L144" i="5"/>
  <c r="M144" i="5"/>
  <c r="N144" i="5"/>
  <c r="O144" i="5"/>
  <c r="J145" i="5"/>
  <c r="K145" i="5"/>
  <c r="L145" i="5"/>
  <c r="M145" i="5"/>
  <c r="N145" i="5"/>
  <c r="O145" i="5"/>
  <c r="J146" i="5"/>
  <c r="K146" i="5"/>
  <c r="L146" i="5"/>
  <c r="M146" i="5"/>
  <c r="N146" i="5"/>
  <c r="O146" i="5"/>
  <c r="J147" i="5"/>
  <c r="K147" i="5"/>
  <c r="L147" i="5"/>
  <c r="M147" i="5"/>
  <c r="N147" i="5"/>
  <c r="O147" i="5"/>
  <c r="J148" i="5"/>
  <c r="K148" i="5"/>
  <c r="L148" i="5"/>
  <c r="M148" i="5"/>
  <c r="N148" i="5"/>
  <c r="O148" i="5"/>
  <c r="J149" i="5"/>
  <c r="K149" i="5"/>
  <c r="L149" i="5"/>
  <c r="M149" i="5"/>
  <c r="N149" i="5"/>
  <c r="O149" i="5"/>
  <c r="J150" i="5"/>
  <c r="K150" i="5"/>
  <c r="L150" i="5"/>
  <c r="M150" i="5"/>
  <c r="N150" i="5"/>
  <c r="O150" i="5"/>
  <c r="J151" i="5"/>
  <c r="K151" i="5"/>
  <c r="L151" i="5"/>
  <c r="M151" i="5"/>
  <c r="N151" i="5"/>
  <c r="O151" i="5"/>
  <c r="J152" i="5"/>
  <c r="K152" i="5"/>
  <c r="L152" i="5"/>
  <c r="M152" i="5"/>
  <c r="N152" i="5"/>
  <c r="O152" i="5"/>
  <c r="J153" i="5"/>
  <c r="K153" i="5"/>
  <c r="L153" i="5"/>
  <c r="M153" i="5"/>
  <c r="N153" i="5"/>
  <c r="O153" i="5"/>
  <c r="J154" i="5"/>
  <c r="K154" i="5"/>
  <c r="L154" i="5"/>
  <c r="M154" i="5"/>
  <c r="N154" i="5"/>
  <c r="O154" i="5"/>
  <c r="J155" i="5"/>
  <c r="K155" i="5"/>
  <c r="L155" i="5"/>
  <c r="M155" i="5"/>
  <c r="N155" i="5"/>
  <c r="O155" i="5"/>
  <c r="J156" i="5"/>
  <c r="K156" i="5"/>
  <c r="L156" i="5"/>
  <c r="M156" i="5"/>
  <c r="N156" i="5"/>
  <c r="O156" i="5"/>
  <c r="J157" i="5"/>
  <c r="K157" i="5"/>
  <c r="L157" i="5"/>
  <c r="M157" i="5"/>
  <c r="N157" i="5"/>
  <c r="O157" i="5"/>
  <c r="J158" i="5"/>
  <c r="K158" i="5"/>
  <c r="L158" i="5"/>
  <c r="M158" i="5"/>
  <c r="N158" i="5"/>
  <c r="O158" i="5"/>
  <c r="J159" i="5"/>
  <c r="K159" i="5"/>
  <c r="L159" i="5"/>
  <c r="M159" i="5"/>
  <c r="N159" i="5"/>
  <c r="O159" i="5"/>
  <c r="J160" i="5"/>
  <c r="K160" i="5"/>
  <c r="L160" i="5"/>
  <c r="M160" i="5"/>
  <c r="N160" i="5"/>
  <c r="O160" i="5"/>
  <c r="J161" i="5"/>
  <c r="K161" i="5"/>
  <c r="L161" i="5"/>
  <c r="M161" i="5"/>
  <c r="N161" i="5"/>
  <c r="O161" i="5"/>
  <c r="J162" i="5"/>
  <c r="K162" i="5"/>
  <c r="L162" i="5"/>
  <c r="M162" i="5"/>
  <c r="N162" i="5"/>
  <c r="O162" i="5"/>
  <c r="J163" i="5"/>
  <c r="K163" i="5"/>
  <c r="L163" i="5"/>
  <c r="M163" i="5"/>
  <c r="N163" i="5"/>
  <c r="O163" i="5"/>
  <c r="J164" i="5"/>
  <c r="K164" i="5"/>
  <c r="L164" i="5"/>
  <c r="M164" i="5"/>
  <c r="N164" i="5"/>
  <c r="O164" i="5"/>
  <c r="J165" i="5"/>
  <c r="K165" i="5"/>
  <c r="L165" i="5"/>
  <c r="M165" i="5"/>
  <c r="N165" i="5"/>
  <c r="O165" i="5"/>
  <c r="J166" i="5"/>
  <c r="K166" i="5"/>
  <c r="L166" i="5"/>
  <c r="M166" i="5"/>
  <c r="N166" i="5"/>
  <c r="O166" i="5"/>
  <c r="J167" i="5"/>
  <c r="K167" i="5"/>
  <c r="L167" i="5"/>
  <c r="M167" i="5"/>
  <c r="N167" i="5"/>
  <c r="O167" i="5"/>
  <c r="J168" i="5"/>
  <c r="K168" i="5"/>
  <c r="L168" i="5"/>
  <c r="M168" i="5"/>
  <c r="N168" i="5"/>
  <c r="O168" i="5"/>
  <c r="J169" i="5"/>
  <c r="K169" i="5"/>
  <c r="L169" i="5"/>
  <c r="M169" i="5"/>
  <c r="N169" i="5"/>
  <c r="O169" i="5"/>
  <c r="J170" i="5"/>
  <c r="K170" i="5"/>
  <c r="L170" i="5"/>
  <c r="M170" i="5"/>
  <c r="N170" i="5"/>
  <c r="O170" i="5"/>
  <c r="J171" i="5"/>
  <c r="K171" i="5"/>
  <c r="L171" i="5"/>
  <c r="M171" i="5"/>
  <c r="N171" i="5"/>
  <c r="O171" i="5"/>
  <c r="J172" i="5"/>
  <c r="K172" i="5"/>
  <c r="L172" i="5"/>
  <c r="M172" i="5"/>
  <c r="N172" i="5"/>
  <c r="O172" i="5"/>
  <c r="J173" i="5"/>
  <c r="K173" i="5"/>
  <c r="L173" i="5"/>
  <c r="M173" i="5"/>
  <c r="N173" i="5"/>
  <c r="O173" i="5"/>
  <c r="J174" i="5"/>
  <c r="K174" i="5"/>
  <c r="L174" i="5"/>
  <c r="M174" i="5"/>
  <c r="N174" i="5"/>
  <c r="O174" i="5"/>
  <c r="K55" i="5"/>
  <c r="L55" i="5"/>
  <c r="M55" i="5"/>
  <c r="N55" i="5"/>
  <c r="O55" i="5"/>
  <c r="J55" i="5"/>
  <c r="J52" i="5" a="1"/>
  <c r="J52" i="5" s="1"/>
  <c r="K53" i="5"/>
  <c r="L53" i="5"/>
  <c r="M53" i="5"/>
  <c r="N53" i="5"/>
  <c r="O53" i="5"/>
  <c r="K54" i="5"/>
  <c r="L54" i="5"/>
  <c r="M54" i="5"/>
  <c r="N54" i="5"/>
  <c r="O54" i="5"/>
  <c r="J54" i="5"/>
  <c r="J53" i="5"/>
  <c r="C18" i="4" a="1"/>
  <c r="C18" i="4" s="1"/>
  <c r="C30" i="4" s="1" a="1"/>
  <c r="C30" i="4" s="1"/>
  <c r="C37" i="4" s="1" a="1"/>
  <c r="C37" i="4" s="1"/>
  <c r="C23" i="4" a="1"/>
  <c r="C23" i="4" s="1"/>
  <c r="B15" i="2" a="1"/>
  <c r="B15" i="2" s="1"/>
  <c r="B1" i="1"/>
  <c r="B2" i="1"/>
  <c r="A29" i="1" a="1"/>
  <c r="A29" i="1" s="1"/>
  <c r="D6" i="1"/>
  <c r="E6" i="1"/>
  <c r="F6" i="1"/>
  <c r="G6" i="1"/>
  <c r="H6" i="1"/>
  <c r="I6" i="1"/>
  <c r="J6" i="1"/>
  <c r="K6" i="1"/>
  <c r="L6" i="1"/>
  <c r="M6" i="1"/>
  <c r="M30" i="1" s="1"/>
  <c r="N6" i="1"/>
  <c r="O6" i="1"/>
  <c r="P6" i="1"/>
  <c r="Q6" i="1"/>
  <c r="R6" i="1"/>
  <c r="S6" i="1"/>
  <c r="T6" i="1"/>
  <c r="U6" i="1"/>
  <c r="D7" i="1"/>
  <c r="E7" i="1"/>
  <c r="F7" i="1"/>
  <c r="G7" i="1"/>
  <c r="H7" i="1"/>
  <c r="I7" i="1"/>
  <c r="J7" i="1"/>
  <c r="K7" i="1"/>
  <c r="L7" i="1"/>
  <c r="M7" i="1"/>
  <c r="N7" i="1"/>
  <c r="O7" i="1"/>
  <c r="P7" i="1"/>
  <c r="Q7" i="1"/>
  <c r="R7" i="1"/>
  <c r="S7" i="1"/>
  <c r="T7" i="1"/>
  <c r="U7" i="1"/>
  <c r="D8" i="1"/>
  <c r="E8" i="1"/>
  <c r="F8" i="1"/>
  <c r="G8" i="1"/>
  <c r="H8" i="1"/>
  <c r="I8" i="1"/>
  <c r="J8" i="1"/>
  <c r="K8" i="1"/>
  <c r="L8" i="1"/>
  <c r="M8" i="1"/>
  <c r="N8" i="1"/>
  <c r="O8" i="1"/>
  <c r="P8" i="1"/>
  <c r="Q8" i="1"/>
  <c r="R8" i="1"/>
  <c r="S8" i="1"/>
  <c r="T8" i="1"/>
  <c r="U8" i="1"/>
  <c r="D9" i="1"/>
  <c r="E9" i="1"/>
  <c r="F9" i="1"/>
  <c r="G9" i="1"/>
  <c r="H9" i="1"/>
  <c r="I9" i="1"/>
  <c r="J9" i="1"/>
  <c r="K9" i="1"/>
  <c r="L9" i="1"/>
  <c r="M9" i="1"/>
  <c r="N9" i="1"/>
  <c r="O9" i="1"/>
  <c r="P9" i="1"/>
  <c r="Q9" i="1"/>
  <c r="R9" i="1"/>
  <c r="S9" i="1"/>
  <c r="T9" i="1"/>
  <c r="U9" i="1"/>
  <c r="D10" i="1"/>
  <c r="E10" i="1"/>
  <c r="F10" i="1"/>
  <c r="G10" i="1"/>
  <c r="H10" i="1"/>
  <c r="I10" i="1"/>
  <c r="J10" i="1"/>
  <c r="K10" i="1"/>
  <c r="L10" i="1"/>
  <c r="M10" i="1"/>
  <c r="M34" i="1" s="1"/>
  <c r="N10" i="1"/>
  <c r="O10" i="1"/>
  <c r="P10" i="1"/>
  <c r="Q10" i="1"/>
  <c r="R10" i="1"/>
  <c r="S10" i="1"/>
  <c r="T10" i="1"/>
  <c r="U10" i="1"/>
  <c r="D11" i="1"/>
  <c r="E11" i="1"/>
  <c r="F11" i="1"/>
  <c r="G11" i="1"/>
  <c r="H11" i="1"/>
  <c r="I11" i="1"/>
  <c r="J11" i="1"/>
  <c r="K11" i="1"/>
  <c r="L11" i="1"/>
  <c r="M11" i="1"/>
  <c r="N11" i="1"/>
  <c r="O11" i="1"/>
  <c r="P11" i="1"/>
  <c r="Q11" i="1"/>
  <c r="R11" i="1"/>
  <c r="S11" i="1"/>
  <c r="T11" i="1"/>
  <c r="U11" i="1"/>
  <c r="D12" i="1"/>
  <c r="E12" i="1"/>
  <c r="F12" i="1"/>
  <c r="G12" i="1"/>
  <c r="H12" i="1"/>
  <c r="I12" i="1"/>
  <c r="J12" i="1"/>
  <c r="K12" i="1"/>
  <c r="L12" i="1"/>
  <c r="M12" i="1"/>
  <c r="N12" i="1"/>
  <c r="O12" i="1"/>
  <c r="P12" i="1"/>
  <c r="Q12" i="1"/>
  <c r="R12" i="1"/>
  <c r="S12" i="1"/>
  <c r="T12" i="1"/>
  <c r="U12" i="1"/>
  <c r="D13" i="1"/>
  <c r="E13" i="1"/>
  <c r="F13" i="1"/>
  <c r="G13" i="1"/>
  <c r="H13" i="1"/>
  <c r="I13" i="1"/>
  <c r="J13" i="1"/>
  <c r="K13" i="1"/>
  <c r="L13" i="1"/>
  <c r="M13" i="1"/>
  <c r="N13" i="1"/>
  <c r="O13" i="1"/>
  <c r="P13" i="1"/>
  <c r="Q13" i="1"/>
  <c r="R13" i="1"/>
  <c r="S13" i="1"/>
  <c r="T13" i="1"/>
  <c r="U13" i="1"/>
  <c r="D14" i="1"/>
  <c r="E14" i="1"/>
  <c r="F14" i="1"/>
  <c r="G14" i="1"/>
  <c r="H14" i="1"/>
  <c r="I14" i="1"/>
  <c r="J14" i="1"/>
  <c r="K14" i="1"/>
  <c r="L14" i="1"/>
  <c r="M14" i="1"/>
  <c r="N14" i="1"/>
  <c r="O14" i="1"/>
  <c r="P14" i="1"/>
  <c r="Q14" i="1"/>
  <c r="R14" i="1"/>
  <c r="S14" i="1"/>
  <c r="T14" i="1"/>
  <c r="U14" i="1"/>
  <c r="D15" i="1"/>
  <c r="E15" i="1"/>
  <c r="F15" i="1"/>
  <c r="G15" i="1"/>
  <c r="H15" i="1"/>
  <c r="I15" i="1"/>
  <c r="J15" i="1"/>
  <c r="K15" i="1"/>
  <c r="L15" i="1"/>
  <c r="M15" i="1"/>
  <c r="N15" i="1"/>
  <c r="O15" i="1"/>
  <c r="P15" i="1"/>
  <c r="Q15" i="1"/>
  <c r="R15" i="1"/>
  <c r="S15" i="1"/>
  <c r="T15" i="1"/>
  <c r="U15" i="1"/>
  <c r="D16" i="1"/>
  <c r="E16" i="1"/>
  <c r="F16" i="1"/>
  <c r="G16" i="1"/>
  <c r="H16" i="1"/>
  <c r="I16" i="1"/>
  <c r="J16" i="1"/>
  <c r="K16" i="1"/>
  <c r="L16" i="1"/>
  <c r="M16" i="1"/>
  <c r="M40" i="1" s="1"/>
  <c r="N16" i="1"/>
  <c r="O16" i="1"/>
  <c r="P16" i="1"/>
  <c r="Q16" i="1"/>
  <c r="R16" i="1"/>
  <c r="S16" i="1"/>
  <c r="T16" i="1"/>
  <c r="U16" i="1"/>
  <c r="D17" i="1"/>
  <c r="E17" i="1"/>
  <c r="F17" i="1"/>
  <c r="G17" i="1"/>
  <c r="H17" i="1"/>
  <c r="I17" i="1"/>
  <c r="J17" i="1"/>
  <c r="K17" i="1"/>
  <c r="L17" i="1"/>
  <c r="M17" i="1"/>
  <c r="N17" i="1"/>
  <c r="O17" i="1"/>
  <c r="B1" i="2" s="1" a="1"/>
  <c r="B1" i="2" s="1"/>
  <c r="J1" i="2" s="1" a="1"/>
  <c r="J1" i="2" s="1"/>
  <c r="P17" i="1"/>
  <c r="Q17" i="1"/>
  <c r="R17" i="1"/>
  <c r="S17" i="1"/>
  <c r="T17" i="1"/>
  <c r="U17" i="1"/>
  <c r="D18" i="1"/>
  <c r="E18" i="1"/>
  <c r="F18" i="1"/>
  <c r="G18" i="1"/>
  <c r="H18" i="1"/>
  <c r="I18" i="1"/>
  <c r="J18" i="1"/>
  <c r="K18" i="1"/>
  <c r="L18" i="1"/>
  <c r="M18" i="1"/>
  <c r="M42" i="1" s="1"/>
  <c r="N18" i="1"/>
  <c r="O18" i="1"/>
  <c r="P18" i="1"/>
  <c r="Q18" i="1"/>
  <c r="R18" i="1"/>
  <c r="S18" i="1"/>
  <c r="T18" i="1"/>
  <c r="U18" i="1"/>
  <c r="D19" i="1"/>
  <c r="E19" i="1"/>
  <c r="F19" i="1"/>
  <c r="G19" i="1"/>
  <c r="H19" i="1"/>
  <c r="I19" i="1"/>
  <c r="J19" i="1"/>
  <c r="K19" i="1"/>
  <c r="L19" i="1"/>
  <c r="M19" i="1"/>
  <c r="N19" i="1"/>
  <c r="O19" i="1"/>
  <c r="P19" i="1"/>
  <c r="Q19" i="1"/>
  <c r="R19" i="1"/>
  <c r="S19" i="1"/>
  <c r="T19" i="1"/>
  <c r="U19" i="1"/>
  <c r="D20" i="1"/>
  <c r="E20" i="1"/>
  <c r="F20" i="1"/>
  <c r="G20" i="1"/>
  <c r="H20" i="1"/>
  <c r="I20" i="1"/>
  <c r="J20" i="1"/>
  <c r="K20" i="1"/>
  <c r="L20" i="1"/>
  <c r="M20" i="1"/>
  <c r="N20" i="1"/>
  <c r="O20" i="1"/>
  <c r="P20" i="1"/>
  <c r="Q20" i="1"/>
  <c r="R20" i="1"/>
  <c r="S20" i="1"/>
  <c r="T20" i="1"/>
  <c r="U20" i="1"/>
  <c r="D21" i="1"/>
  <c r="E21" i="1"/>
  <c r="F21" i="1"/>
  <c r="G21" i="1"/>
  <c r="G45" i="1" s="1"/>
  <c r="H21" i="1"/>
  <c r="I21" i="1"/>
  <c r="J21" i="1"/>
  <c r="K21" i="1"/>
  <c r="L21" i="1"/>
  <c r="M21" i="1"/>
  <c r="N21" i="1"/>
  <c r="O21" i="1"/>
  <c r="P21" i="1"/>
  <c r="Q21" i="1"/>
  <c r="R21" i="1"/>
  <c r="S21" i="1"/>
  <c r="S45" i="1" s="1"/>
  <c r="T21" i="1"/>
  <c r="U21" i="1"/>
  <c r="D22" i="1"/>
  <c r="E22" i="1"/>
  <c r="F22" i="1"/>
  <c r="G22" i="1"/>
  <c r="H22" i="1"/>
  <c r="I22" i="1"/>
  <c r="J22" i="1"/>
  <c r="K22" i="1"/>
  <c r="L22" i="1"/>
  <c r="M22" i="1"/>
  <c r="N22" i="1"/>
  <c r="O22" i="1"/>
  <c r="P22" i="1"/>
  <c r="Q22" i="1"/>
  <c r="R22" i="1"/>
  <c r="S22" i="1"/>
  <c r="T22" i="1"/>
  <c r="U22" i="1"/>
  <c r="D23" i="1"/>
  <c r="E23" i="1"/>
  <c r="F23" i="1"/>
  <c r="G23" i="1"/>
  <c r="G47" i="1" s="1"/>
  <c r="H23" i="1"/>
  <c r="I23" i="1"/>
  <c r="J23" i="1"/>
  <c r="K23" i="1"/>
  <c r="L23" i="1"/>
  <c r="M23" i="1"/>
  <c r="N23" i="1"/>
  <c r="O23" i="1"/>
  <c r="P23" i="1"/>
  <c r="Q23" i="1"/>
  <c r="R23" i="1"/>
  <c r="S23" i="1"/>
  <c r="S47" i="1" s="1"/>
  <c r="T23" i="1"/>
  <c r="U23" i="1"/>
  <c r="C23" i="1"/>
  <c r="C22" i="1"/>
  <c r="C21" i="1"/>
  <c r="C20" i="1"/>
  <c r="C19" i="1"/>
  <c r="C18" i="1"/>
  <c r="C17" i="1"/>
  <c r="C16" i="1"/>
  <c r="C15" i="1"/>
  <c r="C14" i="1"/>
  <c r="C38" i="1" s="1"/>
  <c r="C13" i="1"/>
  <c r="C12" i="1"/>
  <c r="C11" i="1"/>
  <c r="C10" i="1"/>
  <c r="C9" i="1"/>
  <c r="C8" i="1"/>
  <c r="C7" i="1"/>
  <c r="C6" i="1"/>
  <c r="E5" i="1"/>
  <c r="F5" i="1"/>
  <c r="G5" i="1"/>
  <c r="G29" i="1" s="1"/>
  <c r="H5" i="1"/>
  <c r="I5" i="1"/>
  <c r="J5" i="1"/>
  <c r="K5" i="1"/>
  <c r="L5" i="1"/>
  <c r="M5" i="1"/>
  <c r="N5" i="1"/>
  <c r="O5" i="1"/>
  <c r="P5" i="1"/>
  <c r="Q5" i="1"/>
  <c r="R5" i="1"/>
  <c r="S5" i="1"/>
  <c r="S29" i="1" s="1"/>
  <c r="T5" i="1"/>
  <c r="U5" i="1"/>
  <c r="U29" i="1" s="1"/>
  <c r="D5" i="1"/>
  <c r="A5" i="1" a="1"/>
  <c r="A5" i="1" s="1"/>
  <c r="D49" i="1"/>
  <c r="E49" i="1"/>
  <c r="F49" i="1"/>
  <c r="G49" i="1"/>
  <c r="H49" i="1"/>
  <c r="I49" i="1"/>
  <c r="J49" i="1"/>
  <c r="K49" i="1"/>
  <c r="L49" i="1"/>
  <c r="M49" i="1"/>
  <c r="N49" i="1"/>
  <c r="O49" i="1"/>
  <c r="J8" i="2" s="1" a="1"/>
  <c r="J8" i="2" s="1"/>
  <c r="P49" i="1"/>
  <c r="Q49" i="1"/>
  <c r="R49" i="1"/>
  <c r="S49" i="1"/>
  <c r="T49" i="1"/>
  <c r="U49" i="1"/>
  <c r="E8" i="3" s="1"/>
  <c r="D50" i="1"/>
  <c r="E50" i="1"/>
  <c r="F50" i="1"/>
  <c r="G50" i="1"/>
  <c r="H50" i="1"/>
  <c r="I50" i="1"/>
  <c r="J50" i="1"/>
  <c r="K50" i="1"/>
  <c r="L50" i="1"/>
  <c r="M50" i="1"/>
  <c r="N50" i="1"/>
  <c r="O50" i="1"/>
  <c r="P50" i="1"/>
  <c r="Q50" i="1"/>
  <c r="R50" i="1"/>
  <c r="S50" i="1"/>
  <c r="T50" i="1"/>
  <c r="U50" i="1"/>
  <c r="C50" i="1"/>
  <c r="C49" i="1"/>
  <c r="V33" i="8" l="1" a="1"/>
  <c r="V33" i="8" s="1"/>
  <c r="V32" i="8" a="1"/>
  <c r="V32" i="8" s="1"/>
  <c r="W33" i="8" s="1"/>
  <c r="W32" i="8" a="1"/>
  <c r="W32" i="8" s="1"/>
  <c r="W92" i="8" a="1"/>
  <c r="W92" i="8" s="1"/>
  <c r="V93" i="8" a="1"/>
  <c r="V93" i="8" s="1"/>
  <c r="V92" i="8" a="1"/>
  <c r="V92" i="8" s="1"/>
  <c r="W93" i="8" s="1"/>
  <c r="V63" i="8" a="1"/>
  <c r="V63" i="8" s="1"/>
  <c r="V62" i="8" a="1"/>
  <c r="V62" i="8" s="1"/>
  <c r="W62" i="8" a="1"/>
  <c r="W62" i="8" s="1"/>
  <c r="V3" i="8" a="1"/>
  <c r="V3" i="8" s="1"/>
  <c r="V2" i="8" a="1"/>
  <c r="V2" i="8" s="1"/>
  <c r="W3" i="8" s="1"/>
  <c r="W2" i="8" a="1"/>
  <c r="W2" i="8" s="1"/>
  <c r="E147" i="8"/>
  <c r="E144" i="8"/>
  <c r="E141" i="8"/>
  <c r="E138" i="8"/>
  <c r="E135" i="8"/>
  <c r="E132" i="8"/>
  <c r="E129" i="8"/>
  <c r="E126" i="8"/>
  <c r="E88" i="8"/>
  <c r="E85" i="8"/>
  <c r="E82" i="8"/>
  <c r="E79" i="8"/>
  <c r="E76" i="8"/>
  <c r="E73" i="8"/>
  <c r="E70" i="8"/>
  <c r="E67" i="8"/>
  <c r="L122" i="8"/>
  <c r="O122" i="8" s="1" a="1"/>
  <c r="O122" i="8" s="1"/>
  <c r="E99" i="8"/>
  <c r="E117" i="8"/>
  <c r="E114" i="8"/>
  <c r="E111" i="8"/>
  <c r="E108" i="8"/>
  <c r="E105" i="8"/>
  <c r="E102" i="8"/>
  <c r="E96" i="8"/>
  <c r="E58" i="8"/>
  <c r="E55" i="8"/>
  <c r="E52" i="8"/>
  <c r="E49" i="8"/>
  <c r="E46" i="8"/>
  <c r="E43" i="8"/>
  <c r="E40" i="8"/>
  <c r="E37" i="8"/>
  <c r="E146" i="8"/>
  <c r="E140" i="8"/>
  <c r="E131" i="8"/>
  <c r="E125" i="8"/>
  <c r="E149" i="8"/>
  <c r="E143" i="8"/>
  <c r="E137" i="8"/>
  <c r="E134" i="8"/>
  <c r="E128" i="8"/>
  <c r="E57" i="8"/>
  <c r="E54" i="8"/>
  <c r="E51" i="8"/>
  <c r="E48" i="8"/>
  <c r="E45" i="8"/>
  <c r="E42" i="8"/>
  <c r="E39" i="8"/>
  <c r="E36" i="8"/>
  <c r="E148" i="8"/>
  <c r="E145" i="8"/>
  <c r="E142" i="8"/>
  <c r="E139" i="8"/>
  <c r="E136" i="8"/>
  <c r="E133" i="8"/>
  <c r="E130" i="8"/>
  <c r="E127" i="8"/>
  <c r="E118" i="8"/>
  <c r="E115" i="8"/>
  <c r="E109" i="8"/>
  <c r="E106" i="8"/>
  <c r="E103" i="8"/>
  <c r="E100" i="8"/>
  <c r="E97" i="8"/>
  <c r="E112" i="8"/>
  <c r="S39" i="1"/>
  <c r="M36" i="1"/>
  <c r="S33" i="1"/>
  <c r="M46" i="1"/>
  <c r="G41" i="1"/>
  <c r="M38" i="1"/>
  <c r="S35" i="1"/>
  <c r="G33" i="1"/>
  <c r="S37" i="1"/>
  <c r="G35" i="1"/>
  <c r="M32" i="1"/>
  <c r="D29" i="1"/>
  <c r="M44" i="1"/>
  <c r="S41" i="1"/>
  <c r="G39" i="1"/>
  <c r="G37" i="1"/>
  <c r="M110" i="6"/>
  <c r="K96" i="6"/>
  <c r="M88" i="6"/>
  <c r="O174" i="6"/>
  <c r="M160" i="6"/>
  <c r="N155" i="6"/>
  <c r="M148" i="6"/>
  <c r="K134" i="6"/>
  <c r="O124" i="6"/>
  <c r="K170" i="6"/>
  <c r="L81" i="6"/>
  <c r="O162" i="6"/>
  <c r="L67" i="6"/>
  <c r="K146" i="6"/>
  <c r="L141" i="6"/>
  <c r="O160" i="6"/>
  <c r="M146" i="6"/>
  <c r="K132" i="6"/>
  <c r="K108" i="6"/>
  <c r="M86" i="6"/>
  <c r="O64" i="6"/>
  <c r="N131" i="6"/>
  <c r="N105" i="6"/>
  <c r="K86" i="6"/>
  <c r="M62" i="6"/>
  <c r="O172" i="6"/>
  <c r="M158" i="6"/>
  <c r="K144" i="6"/>
  <c r="N129" i="6"/>
  <c r="L103" i="6"/>
  <c r="K84" i="6"/>
  <c r="K60" i="6"/>
  <c r="M172" i="6"/>
  <c r="K158" i="6"/>
  <c r="N143" i="6"/>
  <c r="L129" i="6"/>
  <c r="O100" i="6"/>
  <c r="N83" i="6"/>
  <c r="N57" i="6"/>
  <c r="M170" i="6"/>
  <c r="K156" i="6"/>
  <c r="N141" i="6"/>
  <c r="L127" i="6"/>
  <c r="M98" i="6"/>
  <c r="N81" i="6"/>
  <c r="L55" i="6"/>
  <c r="K168" i="6"/>
  <c r="N153" i="6"/>
  <c r="L139" i="6"/>
  <c r="M122" i="6"/>
  <c r="N95" i="6"/>
  <c r="L79" i="6"/>
  <c r="N167" i="6"/>
  <c r="L153" i="6"/>
  <c r="O138" i="6"/>
  <c r="K120" i="6"/>
  <c r="N93" i="6"/>
  <c r="O76" i="6"/>
  <c r="N165" i="6"/>
  <c r="L151" i="6"/>
  <c r="O136" i="6"/>
  <c r="N117" i="6"/>
  <c r="L93" i="6"/>
  <c r="M74" i="6"/>
  <c r="L165" i="6"/>
  <c r="O150" i="6"/>
  <c r="M136" i="6"/>
  <c r="L115" i="6"/>
  <c r="L91" i="6"/>
  <c r="K72" i="6"/>
  <c r="L163" i="6"/>
  <c r="O148" i="6"/>
  <c r="M134" i="6"/>
  <c r="O112" i="6"/>
  <c r="O88" i="6"/>
  <c r="N69" i="6"/>
  <c r="N172" i="6"/>
  <c r="L170" i="6"/>
  <c r="O167" i="6"/>
  <c r="M165" i="6"/>
  <c r="K163" i="6"/>
  <c r="N160" i="6"/>
  <c r="L158" i="6"/>
  <c r="O155" i="6"/>
  <c r="M153" i="6"/>
  <c r="K151" i="6"/>
  <c r="N148" i="6"/>
  <c r="L146" i="6"/>
  <c r="O143" i="6"/>
  <c r="M141" i="6"/>
  <c r="K139" i="6"/>
  <c r="N136" i="6"/>
  <c r="L134" i="6"/>
  <c r="O131" i="6"/>
  <c r="M129" i="6"/>
  <c r="K127" i="6"/>
  <c r="N124" i="6"/>
  <c r="L122" i="6"/>
  <c r="O119" i="6"/>
  <c r="M117" i="6"/>
  <c r="K115" i="6"/>
  <c r="N112" i="6"/>
  <c r="L110" i="6"/>
  <c r="O107" i="6"/>
  <c r="M105" i="6"/>
  <c r="K103" i="6"/>
  <c r="N100" i="6"/>
  <c r="L98" i="6"/>
  <c r="O95" i="6"/>
  <c r="M93" i="6"/>
  <c r="K91" i="6"/>
  <c r="N88" i="6"/>
  <c r="L86" i="6"/>
  <c r="O83" i="6"/>
  <c r="M81" i="6"/>
  <c r="K79" i="6"/>
  <c r="N76" i="6"/>
  <c r="L74" i="6"/>
  <c r="O71" i="6"/>
  <c r="M69" i="6"/>
  <c r="K67" i="6"/>
  <c r="N64" i="6"/>
  <c r="L62" i="6"/>
  <c r="O59" i="6"/>
  <c r="M57" i="6"/>
  <c r="K55" i="6"/>
  <c r="M112" i="6"/>
  <c r="N174" i="6"/>
  <c r="L172" i="6"/>
  <c r="O169" i="6"/>
  <c r="M167" i="6"/>
  <c r="K165" i="6"/>
  <c r="N162" i="6"/>
  <c r="L160" i="6"/>
  <c r="O157" i="6"/>
  <c r="M155" i="6"/>
  <c r="K153" i="6"/>
  <c r="N150" i="6"/>
  <c r="L148" i="6"/>
  <c r="O145" i="6"/>
  <c r="M143" i="6"/>
  <c r="K141" i="6"/>
  <c r="N138" i="6"/>
  <c r="L136" i="6"/>
  <c r="O133" i="6"/>
  <c r="M131" i="6"/>
  <c r="K129" i="6"/>
  <c r="N126" i="6"/>
  <c r="L124" i="6"/>
  <c r="O121" i="6"/>
  <c r="M119" i="6"/>
  <c r="K117" i="6"/>
  <c r="N114" i="6"/>
  <c r="L112" i="6"/>
  <c r="O109" i="6"/>
  <c r="M107" i="6"/>
  <c r="K105" i="6"/>
  <c r="N102" i="6"/>
  <c r="L100" i="6"/>
  <c r="O97" i="6"/>
  <c r="M95" i="6"/>
  <c r="K93" i="6"/>
  <c r="N90" i="6"/>
  <c r="L88" i="6"/>
  <c r="O85" i="6"/>
  <c r="M83" i="6"/>
  <c r="K81" i="6"/>
  <c r="N78" i="6"/>
  <c r="L76" i="6"/>
  <c r="O73" i="6"/>
  <c r="M71" i="6"/>
  <c r="K69" i="6"/>
  <c r="N66" i="6"/>
  <c r="L64" i="6"/>
  <c r="O61" i="6"/>
  <c r="M59" i="6"/>
  <c r="K57" i="6"/>
  <c r="O126" i="6"/>
  <c r="M124" i="6"/>
  <c r="K122" i="6"/>
  <c r="N119" i="6"/>
  <c r="L117" i="6"/>
  <c r="O114" i="6"/>
  <c r="K110" i="6"/>
  <c r="N107" i="6"/>
  <c r="L105" i="6"/>
  <c r="O102" i="6"/>
  <c r="M100" i="6"/>
  <c r="K98" i="6"/>
  <c r="O90" i="6"/>
  <c r="O78" i="6"/>
  <c r="M76" i="6"/>
  <c r="K74" i="6"/>
  <c r="N71" i="6"/>
  <c r="L69" i="6"/>
  <c r="O66" i="6"/>
  <c r="M64" i="6"/>
  <c r="K62" i="6"/>
  <c r="N59" i="6"/>
  <c r="L57" i="6"/>
  <c r="M174" i="6"/>
  <c r="K172" i="6"/>
  <c r="N169" i="6"/>
  <c r="L167" i="6"/>
  <c r="O164" i="6"/>
  <c r="M162" i="6"/>
  <c r="K160" i="6"/>
  <c r="N157" i="6"/>
  <c r="L155" i="6"/>
  <c r="O152" i="6"/>
  <c r="M150" i="6"/>
  <c r="K148" i="6"/>
  <c r="N145" i="6"/>
  <c r="L143" i="6"/>
  <c r="O140" i="6"/>
  <c r="M138" i="6"/>
  <c r="K136" i="6"/>
  <c r="N133" i="6"/>
  <c r="L131" i="6"/>
  <c r="O128" i="6"/>
  <c r="M126" i="6"/>
  <c r="K124" i="6"/>
  <c r="N121" i="6"/>
  <c r="L119" i="6"/>
  <c r="O116" i="6"/>
  <c r="M114" i="6"/>
  <c r="K112" i="6"/>
  <c r="N109" i="6"/>
  <c r="L107" i="6"/>
  <c r="O104" i="6"/>
  <c r="M102" i="6"/>
  <c r="K100" i="6"/>
  <c r="N97" i="6"/>
  <c r="L95" i="6"/>
  <c r="O92" i="6"/>
  <c r="M90" i="6"/>
  <c r="K88" i="6"/>
  <c r="N85" i="6"/>
  <c r="L83" i="6"/>
  <c r="O80" i="6"/>
  <c r="M78" i="6"/>
  <c r="K76" i="6"/>
  <c r="N73" i="6"/>
  <c r="L71" i="6"/>
  <c r="O68" i="6"/>
  <c r="M66" i="6"/>
  <c r="K64" i="6"/>
  <c r="N61" i="6"/>
  <c r="L59" i="6"/>
  <c r="O56" i="6"/>
  <c r="L174" i="6"/>
  <c r="O171" i="6"/>
  <c r="M169" i="6"/>
  <c r="K167" i="6"/>
  <c r="N164" i="6"/>
  <c r="L162" i="6"/>
  <c r="O159" i="6"/>
  <c r="M157" i="6"/>
  <c r="K155" i="6"/>
  <c r="N152" i="6"/>
  <c r="L150" i="6"/>
  <c r="O147" i="6"/>
  <c r="M145" i="6"/>
  <c r="K143" i="6"/>
  <c r="N140" i="6"/>
  <c r="L138" i="6"/>
  <c r="O135" i="6"/>
  <c r="M133" i="6"/>
  <c r="K131" i="6"/>
  <c r="N128" i="6"/>
  <c r="L126" i="6"/>
  <c r="O123" i="6"/>
  <c r="M121" i="6"/>
  <c r="K119" i="6"/>
  <c r="N116" i="6"/>
  <c r="L114" i="6"/>
  <c r="O111" i="6"/>
  <c r="M109" i="6"/>
  <c r="K107" i="6"/>
  <c r="N104" i="6"/>
  <c r="L102" i="6"/>
  <c r="O99" i="6"/>
  <c r="M97" i="6"/>
  <c r="K95" i="6"/>
  <c r="N92" i="6"/>
  <c r="L90" i="6"/>
  <c r="O87" i="6"/>
  <c r="M85" i="6"/>
  <c r="K83" i="6"/>
  <c r="N80" i="6"/>
  <c r="L78" i="6"/>
  <c r="O75" i="6"/>
  <c r="M73" i="6"/>
  <c r="K71" i="6"/>
  <c r="N68" i="6"/>
  <c r="L66" i="6"/>
  <c r="O63" i="6"/>
  <c r="M61" i="6"/>
  <c r="K59" i="6"/>
  <c r="N56" i="6"/>
  <c r="K174" i="6"/>
  <c r="N171" i="6"/>
  <c r="L169" i="6"/>
  <c r="O166" i="6"/>
  <c r="M164" i="6"/>
  <c r="K162" i="6"/>
  <c r="N159" i="6"/>
  <c r="L157" i="6"/>
  <c r="O154" i="6"/>
  <c r="M152" i="6"/>
  <c r="K150" i="6"/>
  <c r="N147" i="6"/>
  <c r="L145" i="6"/>
  <c r="O142" i="6"/>
  <c r="M140" i="6"/>
  <c r="K138" i="6"/>
  <c r="N135" i="6"/>
  <c r="L133" i="6"/>
  <c r="O130" i="6"/>
  <c r="M128" i="6"/>
  <c r="K126" i="6"/>
  <c r="N123" i="6"/>
  <c r="L121" i="6"/>
  <c r="O118" i="6"/>
  <c r="M116" i="6"/>
  <c r="K114" i="6"/>
  <c r="N111" i="6"/>
  <c r="L109" i="6"/>
  <c r="O106" i="6"/>
  <c r="M104" i="6"/>
  <c r="K102" i="6"/>
  <c r="N99" i="6"/>
  <c r="L97" i="6"/>
  <c r="O94" i="6"/>
  <c r="M92" i="6"/>
  <c r="K90" i="6"/>
  <c r="N87" i="6"/>
  <c r="L85" i="6"/>
  <c r="O82" i="6"/>
  <c r="M80" i="6"/>
  <c r="K78" i="6"/>
  <c r="N75" i="6"/>
  <c r="L73" i="6"/>
  <c r="O70" i="6"/>
  <c r="M68" i="6"/>
  <c r="K66" i="6"/>
  <c r="N63" i="6"/>
  <c r="L61" i="6"/>
  <c r="O58" i="6"/>
  <c r="M56" i="6"/>
  <c r="O173" i="6"/>
  <c r="M171" i="6"/>
  <c r="K169" i="6"/>
  <c r="N166" i="6"/>
  <c r="L164" i="6"/>
  <c r="O161" i="6"/>
  <c r="M159" i="6"/>
  <c r="K157" i="6"/>
  <c r="N154" i="6"/>
  <c r="L152" i="6"/>
  <c r="O149" i="6"/>
  <c r="M147" i="6"/>
  <c r="K145" i="6"/>
  <c r="N142" i="6"/>
  <c r="L140" i="6"/>
  <c r="O137" i="6"/>
  <c r="M135" i="6"/>
  <c r="K133" i="6"/>
  <c r="N130" i="6"/>
  <c r="L128" i="6"/>
  <c r="O125" i="6"/>
  <c r="M123" i="6"/>
  <c r="K121" i="6"/>
  <c r="N118" i="6"/>
  <c r="L116" i="6"/>
  <c r="O113" i="6"/>
  <c r="M111" i="6"/>
  <c r="K109" i="6"/>
  <c r="N106" i="6"/>
  <c r="L104" i="6"/>
  <c r="O101" i="6"/>
  <c r="M99" i="6"/>
  <c r="K97" i="6"/>
  <c r="N94" i="6"/>
  <c r="L92" i="6"/>
  <c r="O89" i="6"/>
  <c r="M87" i="6"/>
  <c r="K85" i="6"/>
  <c r="N82" i="6"/>
  <c r="L80" i="6"/>
  <c r="O77" i="6"/>
  <c r="M75" i="6"/>
  <c r="K73" i="6"/>
  <c r="N70" i="6"/>
  <c r="L68" i="6"/>
  <c r="O65" i="6"/>
  <c r="M63" i="6"/>
  <c r="K61" i="6"/>
  <c r="N58" i="6"/>
  <c r="L56" i="6"/>
  <c r="N173" i="6"/>
  <c r="L171" i="6"/>
  <c r="O168" i="6"/>
  <c r="M166" i="6"/>
  <c r="K164" i="6"/>
  <c r="N161" i="6"/>
  <c r="L159" i="6"/>
  <c r="O156" i="6"/>
  <c r="M154" i="6"/>
  <c r="K152" i="6"/>
  <c r="N149" i="6"/>
  <c r="L147" i="6"/>
  <c r="O144" i="6"/>
  <c r="M142" i="6"/>
  <c r="K140" i="6"/>
  <c r="N137" i="6"/>
  <c r="L135" i="6"/>
  <c r="O132" i="6"/>
  <c r="M130" i="6"/>
  <c r="K128" i="6"/>
  <c r="N125" i="6"/>
  <c r="L123" i="6"/>
  <c r="O120" i="6"/>
  <c r="M118" i="6"/>
  <c r="K116" i="6"/>
  <c r="N113" i="6"/>
  <c r="L111" i="6"/>
  <c r="O108" i="6"/>
  <c r="M106" i="6"/>
  <c r="K104" i="6"/>
  <c r="N101" i="6"/>
  <c r="L99" i="6"/>
  <c r="O96" i="6"/>
  <c r="M94" i="6"/>
  <c r="K92" i="6"/>
  <c r="N89" i="6"/>
  <c r="L87" i="6"/>
  <c r="O84" i="6"/>
  <c r="M82" i="6"/>
  <c r="K80" i="6"/>
  <c r="N77" i="6"/>
  <c r="L75" i="6"/>
  <c r="O72" i="6"/>
  <c r="M70" i="6"/>
  <c r="K68" i="6"/>
  <c r="N65" i="6"/>
  <c r="L63" i="6"/>
  <c r="O60" i="6"/>
  <c r="M58" i="6"/>
  <c r="K56" i="6"/>
  <c r="M173" i="6"/>
  <c r="K171" i="6"/>
  <c r="N168" i="6"/>
  <c r="L166" i="6"/>
  <c r="O163" i="6"/>
  <c r="M161" i="6"/>
  <c r="K159" i="6"/>
  <c r="N156" i="6"/>
  <c r="L154" i="6"/>
  <c r="O151" i="6"/>
  <c r="M149" i="6"/>
  <c r="K147" i="6"/>
  <c r="N144" i="6"/>
  <c r="L142" i="6"/>
  <c r="O139" i="6"/>
  <c r="M137" i="6"/>
  <c r="K135" i="6"/>
  <c r="N132" i="6"/>
  <c r="L130" i="6"/>
  <c r="O127" i="6"/>
  <c r="M125" i="6"/>
  <c r="K123" i="6"/>
  <c r="N120" i="6"/>
  <c r="L118" i="6"/>
  <c r="O115" i="6"/>
  <c r="M113" i="6"/>
  <c r="K111" i="6"/>
  <c r="N108" i="6"/>
  <c r="L106" i="6"/>
  <c r="O103" i="6"/>
  <c r="M101" i="6"/>
  <c r="K99" i="6"/>
  <c r="N96" i="6"/>
  <c r="L94" i="6"/>
  <c r="O91" i="6"/>
  <c r="M89" i="6"/>
  <c r="K87" i="6"/>
  <c r="N84" i="6"/>
  <c r="L82" i="6"/>
  <c r="O79" i="6"/>
  <c r="M77" i="6"/>
  <c r="K75" i="6"/>
  <c r="N72" i="6"/>
  <c r="L70" i="6"/>
  <c r="O67" i="6"/>
  <c r="M65" i="6"/>
  <c r="K63" i="6"/>
  <c r="N60" i="6"/>
  <c r="L58" i="6"/>
  <c r="O55" i="6"/>
  <c r="L173" i="6"/>
  <c r="O170" i="6"/>
  <c r="M168" i="6"/>
  <c r="K166" i="6"/>
  <c r="N163" i="6"/>
  <c r="L161" i="6"/>
  <c r="O158" i="6"/>
  <c r="M156" i="6"/>
  <c r="K154" i="6"/>
  <c r="N151" i="6"/>
  <c r="L149" i="6"/>
  <c r="O146" i="6"/>
  <c r="M144" i="6"/>
  <c r="K142" i="6"/>
  <c r="N139" i="6"/>
  <c r="L137" i="6"/>
  <c r="O134" i="6"/>
  <c r="M132" i="6"/>
  <c r="K130" i="6"/>
  <c r="N127" i="6"/>
  <c r="L125" i="6"/>
  <c r="O122" i="6"/>
  <c r="M120" i="6"/>
  <c r="K118" i="6"/>
  <c r="N115" i="6"/>
  <c r="L113" i="6"/>
  <c r="O110" i="6"/>
  <c r="M108" i="6"/>
  <c r="K106" i="6"/>
  <c r="N103" i="6"/>
  <c r="L101" i="6"/>
  <c r="O98" i="6"/>
  <c r="M96" i="6"/>
  <c r="K94" i="6"/>
  <c r="N91" i="6"/>
  <c r="L89" i="6"/>
  <c r="O86" i="6"/>
  <c r="M84" i="6"/>
  <c r="K82" i="6"/>
  <c r="N79" i="6"/>
  <c r="L77" i="6"/>
  <c r="O74" i="6"/>
  <c r="M72" i="6"/>
  <c r="K70" i="6"/>
  <c r="N67" i="6"/>
  <c r="L65" i="6"/>
  <c r="O62" i="6"/>
  <c r="M60" i="6"/>
  <c r="K58" i="6"/>
  <c r="N55" i="6"/>
  <c r="K173" i="6"/>
  <c r="N170" i="6"/>
  <c r="L168" i="6"/>
  <c r="O165" i="6"/>
  <c r="M163" i="6"/>
  <c r="K161" i="6"/>
  <c r="N158" i="6"/>
  <c r="L156" i="6"/>
  <c r="O153" i="6"/>
  <c r="M151" i="6"/>
  <c r="K149" i="6"/>
  <c r="N146" i="6"/>
  <c r="L144" i="6"/>
  <c r="O141" i="6"/>
  <c r="M139" i="6"/>
  <c r="K137" i="6"/>
  <c r="N134" i="6"/>
  <c r="L132" i="6"/>
  <c r="O129" i="6"/>
  <c r="M127" i="6"/>
  <c r="K125" i="6"/>
  <c r="N122" i="6"/>
  <c r="L120" i="6"/>
  <c r="O117" i="6"/>
  <c r="M115" i="6"/>
  <c r="K113" i="6"/>
  <c r="N110" i="6"/>
  <c r="L108" i="6"/>
  <c r="O105" i="6"/>
  <c r="M103" i="6"/>
  <c r="K101" i="6"/>
  <c r="N98" i="6"/>
  <c r="L96" i="6"/>
  <c r="O93" i="6"/>
  <c r="M91" i="6"/>
  <c r="K89" i="6"/>
  <c r="N86" i="6"/>
  <c r="L84" i="6"/>
  <c r="O81" i="6"/>
  <c r="M79" i="6"/>
  <c r="K77" i="6"/>
  <c r="N74" i="6"/>
  <c r="L72" i="6"/>
  <c r="O69" i="6"/>
  <c r="M67" i="6"/>
  <c r="K65" i="6"/>
  <c r="N62" i="6"/>
  <c r="L60" i="6"/>
  <c r="O57" i="6"/>
  <c r="M55" i="6"/>
  <c r="J55" i="6"/>
  <c r="J57" i="6"/>
  <c r="J59" i="6"/>
  <c r="J61" i="6"/>
  <c r="J63" i="6"/>
  <c r="J65" i="6"/>
  <c r="J67" i="6"/>
  <c r="J69" i="6"/>
  <c r="J71" i="6"/>
  <c r="J73" i="6"/>
  <c r="J75" i="6"/>
  <c r="J77" i="6"/>
  <c r="J79" i="6"/>
  <c r="J81" i="6"/>
  <c r="J83" i="6"/>
  <c r="J85" i="6"/>
  <c r="J87" i="6"/>
  <c r="J89" i="6"/>
  <c r="J91" i="6"/>
  <c r="J93" i="6"/>
  <c r="J95" i="6"/>
  <c r="J97" i="6"/>
  <c r="J99" i="6"/>
  <c r="J101" i="6"/>
  <c r="J103" i="6"/>
  <c r="J105" i="6"/>
  <c r="J107" i="6"/>
  <c r="J109" i="6"/>
  <c r="J111" i="6"/>
  <c r="J113" i="6"/>
  <c r="J115" i="6"/>
  <c r="J117" i="6"/>
  <c r="J119" i="6"/>
  <c r="J121" i="6"/>
  <c r="J123" i="6"/>
  <c r="J125" i="6"/>
  <c r="J127" i="6"/>
  <c r="J129" i="6"/>
  <c r="J131" i="6"/>
  <c r="J133" i="6"/>
  <c r="J135" i="6"/>
  <c r="J137" i="6"/>
  <c r="J139" i="6"/>
  <c r="J141" i="6"/>
  <c r="J143" i="6"/>
  <c r="J145" i="6"/>
  <c r="J147" i="6"/>
  <c r="J149" i="6"/>
  <c r="J151" i="6"/>
  <c r="J153" i="6"/>
  <c r="J155" i="6"/>
  <c r="J157" i="6"/>
  <c r="J159" i="6"/>
  <c r="J161" i="6"/>
  <c r="J163" i="6"/>
  <c r="J165" i="6"/>
  <c r="J167" i="6"/>
  <c r="J169" i="6"/>
  <c r="J171" i="6"/>
  <c r="J173" i="6"/>
  <c r="J56" i="6"/>
  <c r="J58" i="6"/>
  <c r="J60" i="6"/>
  <c r="J62" i="6"/>
  <c r="J64" i="6"/>
  <c r="J66" i="6"/>
  <c r="J68" i="6"/>
  <c r="J70" i="6"/>
  <c r="J72" i="6"/>
  <c r="J74" i="6"/>
  <c r="J76" i="6"/>
  <c r="J78" i="6"/>
  <c r="J80" i="6"/>
  <c r="J82" i="6"/>
  <c r="J84" i="6"/>
  <c r="J86" i="6"/>
  <c r="J88" i="6"/>
  <c r="J90" i="6"/>
  <c r="J92" i="6"/>
  <c r="J94" i="6"/>
  <c r="J96" i="6"/>
  <c r="J98" i="6"/>
  <c r="J100" i="6"/>
  <c r="J102" i="6"/>
  <c r="J104" i="6"/>
  <c r="J106" i="6"/>
  <c r="J108" i="6"/>
  <c r="J110" i="6"/>
  <c r="J112" i="6"/>
  <c r="J114" i="6"/>
  <c r="J116" i="6"/>
  <c r="J118" i="6"/>
  <c r="J120" i="6"/>
  <c r="J122" i="6"/>
  <c r="J124" i="6"/>
  <c r="J126" i="6"/>
  <c r="J128" i="6"/>
  <c r="J130" i="6"/>
  <c r="J132" i="6"/>
  <c r="J134" i="6"/>
  <c r="J136" i="6"/>
  <c r="J138" i="6"/>
  <c r="J140" i="6"/>
  <c r="J142" i="6"/>
  <c r="J144" i="6"/>
  <c r="J146" i="6"/>
  <c r="J148" i="6"/>
  <c r="J150" i="6"/>
  <c r="J152" i="6"/>
  <c r="J154" i="6"/>
  <c r="J156" i="6"/>
  <c r="J158" i="6"/>
  <c r="J160" i="6"/>
  <c r="J162" i="6"/>
  <c r="J164" i="6"/>
  <c r="J166" i="6"/>
  <c r="J168" i="6"/>
  <c r="J170" i="6"/>
  <c r="J172" i="6"/>
  <c r="J174" i="6"/>
  <c r="B24" i="2" a="1"/>
  <c r="B24" i="2" s="1"/>
  <c r="B15" i="3" s="1"/>
  <c r="B8" i="2" a="1"/>
  <c r="B8" i="2" s="1"/>
  <c r="B23" i="2" s="1" a="1"/>
  <c r="B23" i="2" s="1"/>
  <c r="B14" i="3" s="1"/>
  <c r="T29" i="1"/>
  <c r="H29" i="1"/>
  <c r="C37" i="1"/>
  <c r="T47" i="1"/>
  <c r="H47" i="1"/>
  <c r="N46" i="1"/>
  <c r="T45" i="1"/>
  <c r="H45" i="1"/>
  <c r="N44" i="1"/>
  <c r="T43" i="1"/>
  <c r="H43" i="1"/>
  <c r="N42" i="1"/>
  <c r="T41" i="1"/>
  <c r="H41" i="1"/>
  <c r="N40" i="1"/>
  <c r="T39" i="1"/>
  <c r="H39" i="1"/>
  <c r="N38" i="1"/>
  <c r="T37" i="1"/>
  <c r="H37" i="1"/>
  <c r="N36" i="1"/>
  <c r="T35" i="1"/>
  <c r="H35" i="1"/>
  <c r="N34" i="1"/>
  <c r="T33" i="1"/>
  <c r="H33" i="1"/>
  <c r="N32" i="1"/>
  <c r="T31" i="1"/>
  <c r="H31" i="1"/>
  <c r="N30" i="1"/>
  <c r="G43" i="1"/>
  <c r="G31" i="1"/>
  <c r="H30" i="1"/>
  <c r="R29" i="1"/>
  <c r="F29" i="1"/>
  <c r="C39" i="1"/>
  <c r="R47" i="1"/>
  <c r="F47" i="1"/>
  <c r="L46" i="1"/>
  <c r="R45" i="1"/>
  <c r="F45" i="1"/>
  <c r="L44" i="1"/>
  <c r="R43" i="1"/>
  <c r="F43" i="1"/>
  <c r="L42" i="1"/>
  <c r="R41" i="1"/>
  <c r="F41" i="1"/>
  <c r="L40" i="1"/>
  <c r="R39" i="1"/>
  <c r="F39" i="1"/>
  <c r="L38" i="1"/>
  <c r="R37" i="1"/>
  <c r="F37" i="1"/>
  <c r="L36" i="1"/>
  <c r="R35" i="1"/>
  <c r="F35" i="1"/>
  <c r="L34" i="1"/>
  <c r="R33" i="1"/>
  <c r="F33" i="1"/>
  <c r="L32" i="1"/>
  <c r="R31" i="1"/>
  <c r="F31" i="1"/>
  <c r="L30" i="1"/>
  <c r="Q29" i="1"/>
  <c r="E29" i="1"/>
  <c r="C40" i="1"/>
  <c r="Q47" i="1"/>
  <c r="E47" i="1"/>
  <c r="K46" i="1"/>
  <c r="Q45" i="1"/>
  <c r="E45" i="1"/>
  <c r="K44" i="1"/>
  <c r="Q43" i="1"/>
  <c r="E43" i="1"/>
  <c r="K42" i="1"/>
  <c r="Q41" i="1"/>
  <c r="E41" i="1"/>
  <c r="K40" i="1"/>
  <c r="Q39" i="1"/>
  <c r="E39" i="1"/>
  <c r="K38" i="1"/>
  <c r="Q37" i="1"/>
  <c r="E37" i="1"/>
  <c r="K36" i="1"/>
  <c r="Q35" i="1"/>
  <c r="E35" i="1"/>
  <c r="K34" i="1"/>
  <c r="Q33" i="1"/>
  <c r="E33" i="1"/>
  <c r="K32" i="1"/>
  <c r="Q31" i="1"/>
  <c r="E31" i="1"/>
  <c r="K30" i="1"/>
  <c r="P29" i="1"/>
  <c r="C29" i="1"/>
  <c r="C41" i="1"/>
  <c r="P47" i="1"/>
  <c r="D47" i="1"/>
  <c r="J46" i="1"/>
  <c r="P45" i="1"/>
  <c r="D45" i="1"/>
  <c r="J44" i="1"/>
  <c r="P43" i="1"/>
  <c r="D43" i="1"/>
  <c r="J42" i="1"/>
  <c r="P41" i="1"/>
  <c r="D41" i="1"/>
  <c r="J40" i="1"/>
  <c r="P39" i="1"/>
  <c r="D39" i="1"/>
  <c r="J38" i="1"/>
  <c r="P37" i="1"/>
  <c r="D37" i="1"/>
  <c r="J36" i="1"/>
  <c r="P35" i="1"/>
  <c r="D35" i="1"/>
  <c r="J34" i="1"/>
  <c r="P33" i="1"/>
  <c r="D33" i="1"/>
  <c r="J32" i="1"/>
  <c r="P31" i="1"/>
  <c r="D31" i="1"/>
  <c r="J30" i="1"/>
  <c r="S43" i="1"/>
  <c r="O29" i="1"/>
  <c r="C30" i="1"/>
  <c r="C42" i="1"/>
  <c r="O47" i="1"/>
  <c r="U46" i="1"/>
  <c r="I46" i="1"/>
  <c r="O45" i="1"/>
  <c r="U44" i="1"/>
  <c r="I44" i="1"/>
  <c r="O43" i="1"/>
  <c r="U42" i="1"/>
  <c r="I42" i="1"/>
  <c r="O41" i="1"/>
  <c r="U40" i="1"/>
  <c r="I40" i="1"/>
  <c r="O39" i="1"/>
  <c r="U38" i="1"/>
  <c r="I38" i="1"/>
  <c r="O37" i="1"/>
  <c r="U36" i="1"/>
  <c r="I36" i="1"/>
  <c r="O35" i="1"/>
  <c r="U34" i="1"/>
  <c r="I34" i="1"/>
  <c r="O33" i="1"/>
  <c r="U32" i="1"/>
  <c r="I32" i="1"/>
  <c r="O31" i="1"/>
  <c r="U30" i="1"/>
  <c r="I30" i="1"/>
  <c r="N29" i="1"/>
  <c r="C31" i="1"/>
  <c r="C43" i="1"/>
  <c r="N47" i="1"/>
  <c r="T46" i="1"/>
  <c r="H46" i="1"/>
  <c r="N45" i="1"/>
  <c r="T44" i="1"/>
  <c r="H44" i="1"/>
  <c r="N43" i="1"/>
  <c r="T42" i="1"/>
  <c r="H42" i="1"/>
  <c r="N41" i="1"/>
  <c r="T40" i="1"/>
  <c r="H40" i="1"/>
  <c r="N39" i="1"/>
  <c r="T38" i="1"/>
  <c r="H38" i="1"/>
  <c r="N37" i="1"/>
  <c r="T36" i="1"/>
  <c r="H36" i="1"/>
  <c r="N35" i="1"/>
  <c r="T34" i="1"/>
  <c r="H34" i="1"/>
  <c r="N33" i="1"/>
  <c r="T32" i="1"/>
  <c r="H32" i="1"/>
  <c r="N31" i="1"/>
  <c r="M29" i="1"/>
  <c r="C32" i="1"/>
  <c r="C44" i="1"/>
  <c r="M47" i="1"/>
  <c r="S46" i="1"/>
  <c r="G46" i="1"/>
  <c r="M45" i="1"/>
  <c r="S44" i="1"/>
  <c r="G44" i="1"/>
  <c r="M43" i="1"/>
  <c r="S42" i="1"/>
  <c r="G42" i="1"/>
  <c r="M41" i="1"/>
  <c r="S40" i="1"/>
  <c r="G40" i="1"/>
  <c r="M39" i="1"/>
  <c r="S38" i="1"/>
  <c r="G38" i="1"/>
  <c r="M37" i="1"/>
  <c r="S36" i="1"/>
  <c r="G36" i="1"/>
  <c r="M35" i="1"/>
  <c r="S34" i="1"/>
  <c r="G34" i="1"/>
  <c r="M33" i="1"/>
  <c r="S32" i="1"/>
  <c r="G32" i="1"/>
  <c r="M31" i="1"/>
  <c r="S30" i="1"/>
  <c r="G30" i="1"/>
  <c r="S31" i="1"/>
  <c r="L29" i="1"/>
  <c r="C33" i="1"/>
  <c r="C45" i="1"/>
  <c r="L47" i="1"/>
  <c r="R46" i="1"/>
  <c r="F46" i="1"/>
  <c r="L45" i="1"/>
  <c r="R44" i="1"/>
  <c r="F44" i="1"/>
  <c r="L43" i="1"/>
  <c r="R42" i="1"/>
  <c r="F42" i="1"/>
  <c r="L41" i="1"/>
  <c r="R40" i="1"/>
  <c r="F40" i="1"/>
  <c r="L39" i="1"/>
  <c r="R38" i="1"/>
  <c r="F38" i="1"/>
  <c r="L37" i="1"/>
  <c r="R36" i="1"/>
  <c r="F36" i="1"/>
  <c r="L35" i="1"/>
  <c r="R34" i="1"/>
  <c r="F34" i="1"/>
  <c r="L33" i="1"/>
  <c r="R32" i="1"/>
  <c r="F32" i="1"/>
  <c r="L31" i="1"/>
  <c r="R30" i="1"/>
  <c r="F30" i="1"/>
  <c r="K29" i="1"/>
  <c r="C34" i="1"/>
  <c r="C46" i="1"/>
  <c r="K47" i="1"/>
  <c r="Q46" i="1"/>
  <c r="E46" i="1"/>
  <c r="K45" i="1"/>
  <c r="Q44" i="1"/>
  <c r="E44" i="1"/>
  <c r="K43" i="1"/>
  <c r="Q42" i="1"/>
  <c r="E42" i="1"/>
  <c r="K41" i="1"/>
  <c r="Q40" i="1"/>
  <c r="E40" i="1"/>
  <c r="K39" i="1"/>
  <c r="Q38" i="1"/>
  <c r="E38" i="1"/>
  <c r="K37" i="1"/>
  <c r="Q36" i="1"/>
  <c r="E36" i="1"/>
  <c r="K35" i="1"/>
  <c r="Q34" i="1"/>
  <c r="E34" i="1"/>
  <c r="K33" i="1"/>
  <c r="Q32" i="1"/>
  <c r="E32" i="1"/>
  <c r="K31" i="1"/>
  <c r="Q30" i="1"/>
  <c r="E30" i="1"/>
  <c r="J29" i="1"/>
  <c r="C35" i="1"/>
  <c r="C47" i="1"/>
  <c r="J47" i="1"/>
  <c r="P46" i="1"/>
  <c r="D46" i="1"/>
  <c r="J45" i="1"/>
  <c r="P44" i="1"/>
  <c r="D44" i="1"/>
  <c r="J43" i="1"/>
  <c r="P42" i="1"/>
  <c r="D42" i="1"/>
  <c r="J41" i="1"/>
  <c r="P40" i="1"/>
  <c r="D40" i="1"/>
  <c r="J39" i="1"/>
  <c r="P38" i="1"/>
  <c r="D38" i="1"/>
  <c r="J37" i="1"/>
  <c r="P36" i="1"/>
  <c r="D36" i="1"/>
  <c r="J35" i="1"/>
  <c r="P34" i="1"/>
  <c r="D34" i="1"/>
  <c r="J33" i="1"/>
  <c r="P32" i="1"/>
  <c r="D32" i="1"/>
  <c r="J31" i="1"/>
  <c r="P30" i="1"/>
  <c r="D30" i="1"/>
  <c r="I29" i="1"/>
  <c r="C36" i="1"/>
  <c r="U47" i="1"/>
  <c r="I47" i="1"/>
  <c r="O46" i="1"/>
  <c r="U45" i="1"/>
  <c r="I45" i="1"/>
  <c r="O44" i="1"/>
  <c r="U43" i="1"/>
  <c r="I43" i="1"/>
  <c r="O42" i="1"/>
  <c r="U41" i="1"/>
  <c r="I41" i="1"/>
  <c r="O40" i="1"/>
  <c r="U39" i="1"/>
  <c r="I39" i="1"/>
  <c r="O38" i="1"/>
  <c r="U37" i="1"/>
  <c r="I37" i="1"/>
  <c r="O36" i="1"/>
  <c r="U35" i="1"/>
  <c r="I35" i="1"/>
  <c r="O34" i="1"/>
  <c r="U33" i="1"/>
  <c r="I33" i="1"/>
  <c r="O32" i="1"/>
  <c r="U31" i="1"/>
  <c r="I31" i="1"/>
  <c r="O30" i="1"/>
  <c r="T30" i="1"/>
  <c r="V122" i="8" l="1" a="1"/>
  <c r="V122" i="8" s="1"/>
  <c r="W123" i="8" s="1"/>
  <c r="W122" i="8" a="1"/>
  <c r="W122" i="8" s="1"/>
  <c r="V123" i="8" a="1"/>
  <c r="V123" i="8" s="1"/>
  <c r="Z63" i="8"/>
  <c r="AB63" i="8"/>
  <c r="Y63" i="8"/>
  <c r="AA63" i="8"/>
  <c r="W63" i="8"/>
  <c r="AA93" i="8"/>
  <c r="AB93" i="8" s="1"/>
  <c r="AC93" i="8" s="1"/>
  <c r="Y93" i="8"/>
  <c r="Z93" i="8" s="1"/>
  <c r="Y33" i="8"/>
  <c r="Z33" i="8" s="1"/>
  <c r="AA33" i="8"/>
  <c r="AB33" i="8" s="1"/>
  <c r="AC33" i="8" s="1"/>
  <c r="Y3" i="8"/>
  <c r="Z3" i="8" s="1"/>
  <c r="AA3" i="8"/>
  <c r="AB3" i="8" s="1"/>
  <c r="AC3" i="8" s="1"/>
  <c r="Q168" i="6"/>
  <c r="Q156" i="6"/>
  <c r="Q144" i="6"/>
  <c r="Q132" i="6"/>
  <c r="Q120" i="6"/>
  <c r="Q108" i="6"/>
  <c r="Q96" i="6"/>
  <c r="Q84" i="6"/>
  <c r="Q72" i="6"/>
  <c r="Q60" i="6"/>
  <c r="Q173" i="6"/>
  <c r="Q161" i="6"/>
  <c r="Q149" i="6"/>
  <c r="Q137" i="6"/>
  <c r="Q125" i="6"/>
  <c r="Q113" i="6"/>
  <c r="Q101" i="6"/>
  <c r="Q89" i="6"/>
  <c r="Q65" i="6"/>
  <c r="Q166" i="6"/>
  <c r="Q154" i="6"/>
  <c r="Q142" i="6"/>
  <c r="Q130" i="6"/>
  <c r="Q118" i="6"/>
  <c r="Q106" i="6"/>
  <c r="Q94" i="6"/>
  <c r="Q82" i="6"/>
  <c r="Q70" i="6"/>
  <c r="Q58" i="6"/>
  <c r="Q171" i="6"/>
  <c r="Q159" i="6"/>
  <c r="Q164" i="6"/>
  <c r="Q152" i="6"/>
  <c r="Q140" i="6"/>
  <c r="Q128" i="6"/>
  <c r="Q116" i="6"/>
  <c r="Q104" i="6"/>
  <c r="Q92" i="6"/>
  <c r="Q80" i="6"/>
  <c r="Q68" i="6"/>
  <c r="Q56" i="6"/>
  <c r="Q169" i="6"/>
  <c r="Q157" i="6"/>
  <c r="Q145" i="6"/>
  <c r="Q133" i="6"/>
  <c r="Q121" i="6"/>
  <c r="Q109" i="6"/>
  <c r="Q97" i="6"/>
  <c r="Q85" i="6"/>
  <c r="Q73" i="6"/>
  <c r="Q61" i="6"/>
  <c r="Q77" i="6"/>
  <c r="Q174" i="6"/>
  <c r="Q162" i="6"/>
  <c r="Q150" i="6"/>
  <c r="Q138" i="6"/>
  <c r="Q126" i="6"/>
  <c r="Q114" i="6"/>
  <c r="Q102" i="6"/>
  <c r="Q90" i="6"/>
  <c r="Q78" i="6"/>
  <c r="Q66" i="6"/>
  <c r="Q167" i="6"/>
  <c r="Q155" i="6"/>
  <c r="Q143" i="6"/>
  <c r="Q131" i="6"/>
  <c r="Q119" i="6"/>
  <c r="Q107" i="6"/>
  <c r="Q95" i="6"/>
  <c r="Q83" i="6"/>
  <c r="Q71" i="6"/>
  <c r="Q59" i="6"/>
  <c r="Q172" i="6"/>
  <c r="Q160" i="6"/>
  <c r="Q148" i="6"/>
  <c r="Q136" i="6"/>
  <c r="Q124" i="6"/>
  <c r="Q112" i="6"/>
  <c r="Q100" i="6"/>
  <c r="Q88" i="6"/>
  <c r="Q76" i="6"/>
  <c r="Q64" i="6"/>
  <c r="Q165" i="6"/>
  <c r="Q153" i="6"/>
  <c r="Q141" i="6"/>
  <c r="Q129" i="6"/>
  <c r="Q117" i="6"/>
  <c r="Q105" i="6"/>
  <c r="Q93" i="6"/>
  <c r="Q81" i="6"/>
  <c r="Q69" i="6"/>
  <c r="Q57" i="6"/>
  <c r="Q170" i="6"/>
  <c r="Q158" i="6"/>
  <c r="Q146" i="6"/>
  <c r="Q134" i="6"/>
  <c r="Q122" i="6"/>
  <c r="Q110" i="6"/>
  <c r="Q98" i="6"/>
  <c r="Q86" i="6"/>
  <c r="Q74" i="6"/>
  <c r="Q62" i="6"/>
  <c r="Q163" i="6"/>
  <c r="Q151" i="6"/>
  <c r="Q139" i="6"/>
  <c r="Q127" i="6"/>
  <c r="Q115" i="6"/>
  <c r="Q103" i="6"/>
  <c r="Q91" i="6"/>
  <c r="Q79" i="6"/>
  <c r="Q67" i="6"/>
  <c r="Q55" i="6"/>
  <c r="Q87" i="6"/>
  <c r="Q111" i="6"/>
  <c r="Q147" i="6"/>
  <c r="Q63" i="6"/>
  <c r="Q123" i="6"/>
  <c r="Q99" i="6"/>
  <c r="Q75" i="6"/>
  <c r="Q135" i="6"/>
  <c r="B44" i="2"/>
  <c r="A44" i="2"/>
  <c r="B22" i="2" a="1"/>
  <c r="B22" i="2" s="1"/>
  <c r="B13" i="3" s="1"/>
  <c r="E13" i="3" s="1"/>
  <c r="F97" i="8" l="1"/>
  <c r="F100" i="8"/>
  <c r="F103" i="8"/>
  <c r="F106" i="8"/>
  <c r="F109" i="8"/>
  <c r="F112" i="8"/>
  <c r="F115" i="8"/>
  <c r="F118" i="8"/>
  <c r="F95" i="8"/>
  <c r="F98" i="8"/>
  <c r="F101" i="8"/>
  <c r="F104" i="8"/>
  <c r="F107" i="8"/>
  <c r="F110" i="8"/>
  <c r="F113" i="8"/>
  <c r="F116" i="8"/>
  <c r="F119" i="8"/>
  <c r="F120" i="8"/>
  <c r="F96" i="8"/>
  <c r="F99" i="8"/>
  <c r="F102" i="8"/>
  <c r="F105" i="8"/>
  <c r="F108" i="8"/>
  <c r="F111" i="8"/>
  <c r="F114" i="8"/>
  <c r="F117" i="8"/>
  <c r="F5" i="8"/>
  <c r="F8" i="8"/>
  <c r="F11" i="8"/>
  <c r="F14" i="8"/>
  <c r="F17" i="8"/>
  <c r="F20" i="8"/>
  <c r="F23" i="8"/>
  <c r="F26" i="8"/>
  <c r="F29" i="8"/>
  <c r="F30" i="8"/>
  <c r="F6" i="8"/>
  <c r="F9" i="8"/>
  <c r="F12" i="8"/>
  <c r="F15" i="8"/>
  <c r="F18" i="8"/>
  <c r="F21" i="8"/>
  <c r="F24" i="8"/>
  <c r="F27" i="8"/>
  <c r="F7" i="8"/>
  <c r="F10" i="8"/>
  <c r="F13" i="8"/>
  <c r="F16" i="8"/>
  <c r="F19" i="8"/>
  <c r="F22" i="8"/>
  <c r="F25" i="8"/>
  <c r="F28" i="8"/>
  <c r="F35" i="8"/>
  <c r="F38" i="8"/>
  <c r="F41" i="8"/>
  <c r="F44" i="8"/>
  <c r="F47" i="8"/>
  <c r="F50" i="8"/>
  <c r="F53" i="8"/>
  <c r="F56" i="8"/>
  <c r="F59" i="8"/>
  <c r="F60" i="8"/>
  <c r="F36" i="8"/>
  <c r="F39" i="8"/>
  <c r="F42" i="8"/>
  <c r="F45" i="8"/>
  <c r="F48" i="8"/>
  <c r="F51" i="8"/>
  <c r="F54" i="8"/>
  <c r="F57" i="8"/>
  <c r="F37" i="8"/>
  <c r="F40" i="8"/>
  <c r="F43" i="8"/>
  <c r="F46" i="8"/>
  <c r="F49" i="8"/>
  <c r="F52" i="8"/>
  <c r="F55" i="8"/>
  <c r="F58" i="8"/>
  <c r="AC63" i="8"/>
  <c r="Y123" i="8"/>
  <c r="Z123" i="8" s="1"/>
  <c r="AA123" i="8"/>
  <c r="AB123" i="8" s="1"/>
  <c r="AC123" i="8" s="1"/>
  <c r="B93" i="3"/>
  <c r="C50" i="6"/>
  <c r="Q51" i="6"/>
  <c r="H43" i="6" s="1"/>
  <c r="Q50" i="6"/>
  <c r="D50" i="6"/>
  <c r="D49" i="6" s="1"/>
  <c r="E50" i="6"/>
  <c r="E49" i="6" s="1"/>
  <c r="F50" i="6"/>
  <c r="F49" i="6" s="1"/>
  <c r="G50" i="6"/>
  <c r="G49" i="6" s="1"/>
  <c r="H50" i="6"/>
  <c r="B25" i="2"/>
  <c r="B16" i="3" s="1"/>
  <c r="E14" i="3" s="1"/>
  <c r="F126" i="8" l="1"/>
  <c r="F129" i="8"/>
  <c r="F132" i="8"/>
  <c r="F135" i="8"/>
  <c r="F138" i="8"/>
  <c r="F141" i="8"/>
  <c r="F144" i="8"/>
  <c r="F147" i="8"/>
  <c r="F127" i="8"/>
  <c r="F130" i="8"/>
  <c r="F133" i="8"/>
  <c r="F136" i="8"/>
  <c r="F139" i="8"/>
  <c r="F142" i="8"/>
  <c r="F145" i="8"/>
  <c r="F148" i="8"/>
  <c r="F125" i="8"/>
  <c r="F128" i="8"/>
  <c r="F131" i="8"/>
  <c r="F134" i="8"/>
  <c r="F137" i="8"/>
  <c r="F140" i="8"/>
  <c r="F143" i="8"/>
  <c r="F146" i="8"/>
  <c r="F149" i="8"/>
  <c r="F150" i="8"/>
  <c r="F67" i="8"/>
  <c r="F70" i="8"/>
  <c r="F73" i="8"/>
  <c r="F76" i="8"/>
  <c r="F79" i="8"/>
  <c r="F82" i="8"/>
  <c r="F85" i="8"/>
  <c r="F88" i="8"/>
  <c r="F65" i="8"/>
  <c r="F68" i="8"/>
  <c r="F71" i="8"/>
  <c r="F74" i="8"/>
  <c r="F77" i="8"/>
  <c r="F80" i="8"/>
  <c r="F83" i="8"/>
  <c r="F86" i="8"/>
  <c r="F89" i="8"/>
  <c r="F90" i="8"/>
  <c r="F66" i="8"/>
  <c r="F69" i="8"/>
  <c r="F72" i="8"/>
  <c r="F75" i="8"/>
  <c r="F78" i="8"/>
  <c r="F81" i="8"/>
  <c r="F84" i="8"/>
  <c r="F87" i="8"/>
  <c r="E15" i="3"/>
  <c r="C93" i="3"/>
  <c r="C49" i="6"/>
  <c r="C48" i="6" s="1"/>
  <c r="H49" i="6"/>
  <c r="H48" i="6" s="1"/>
  <c r="F48" i="6"/>
  <c r="E48" i="6"/>
  <c r="G48" i="6"/>
  <c r="D48" i="6"/>
  <c r="H44" i="6"/>
  <c r="I48" i="6"/>
  <c r="T57" i="6"/>
  <c r="T63" i="6"/>
  <c r="T62" i="6"/>
  <c r="T61" i="6"/>
  <c r="T60" i="6"/>
  <c r="T59" i="6"/>
  <c r="T56" i="6"/>
  <c r="T58" i="6"/>
  <c r="A45" i="2"/>
  <c r="A117" i="2"/>
  <c r="B58" i="2"/>
  <c r="B87" i="2"/>
  <c r="B159" i="2"/>
  <c r="A59" i="2"/>
  <c r="A106" i="2"/>
  <c r="A178" i="2"/>
  <c r="A95" i="2"/>
  <c r="A60" i="2"/>
  <c r="A132" i="2"/>
  <c r="B66" i="2"/>
  <c r="B138" i="2"/>
  <c r="A73" i="2"/>
  <c r="A145" i="2"/>
  <c r="B173" i="2"/>
  <c r="B115" i="2"/>
  <c r="B178" i="2"/>
  <c r="A62" i="2"/>
  <c r="A134" i="2"/>
  <c r="A119" i="2"/>
  <c r="B86" i="2"/>
  <c r="B158" i="2"/>
  <c r="B55" i="2"/>
  <c r="A146" i="2"/>
  <c r="B170" i="2"/>
  <c r="B119" i="2"/>
  <c r="A64" i="2"/>
  <c r="A162" i="2"/>
  <c r="A175" i="2"/>
  <c r="A92" i="2"/>
  <c r="B85" i="2"/>
  <c r="B128" i="2"/>
  <c r="A99" i="2"/>
  <c r="B97" i="2"/>
  <c r="A177" i="2"/>
  <c r="A48" i="2"/>
  <c r="B103" i="2"/>
  <c r="B60" i="2"/>
  <c r="B149" i="2"/>
  <c r="B152" i="2"/>
  <c r="A51" i="2"/>
  <c r="A123" i="2"/>
  <c r="B106" i="2"/>
  <c r="B71" i="2"/>
  <c r="B93" i="2"/>
  <c r="B165" i="2"/>
  <c r="B77" i="2"/>
  <c r="A112" i="2"/>
  <c r="B46" i="2"/>
  <c r="A125" i="2"/>
  <c r="A66" i="2"/>
  <c r="A138" i="2"/>
  <c r="B72" i="2"/>
  <c r="B144" i="2"/>
  <c r="A79" i="2"/>
  <c r="A151" i="2"/>
  <c r="B49" i="2"/>
  <c r="B121" i="2"/>
  <c r="A71" i="2"/>
  <c r="A68" i="2"/>
  <c r="A140" i="2"/>
  <c r="A155" i="2"/>
  <c r="B92" i="2"/>
  <c r="B164" i="2"/>
  <c r="A113" i="2"/>
  <c r="B47" i="2"/>
  <c r="B110" i="2"/>
  <c r="A136" i="2"/>
  <c r="A166" i="2"/>
  <c r="A57" i="2"/>
  <c r="A129" i="2"/>
  <c r="B130" i="2"/>
  <c r="B101" i="2"/>
  <c r="B99" i="2"/>
  <c r="B171" i="2"/>
  <c r="A46" i="2"/>
  <c r="A118" i="2"/>
  <c r="B64" i="2"/>
  <c r="A149" i="2"/>
  <c r="A72" i="2"/>
  <c r="A144" i="2"/>
  <c r="B78" i="2"/>
  <c r="B150" i="2"/>
  <c r="A85" i="2"/>
  <c r="A157" i="2"/>
  <c r="B127" i="2"/>
  <c r="A74" i="2"/>
  <c r="B98" i="2"/>
  <c r="A88" i="2"/>
  <c r="A114" i="2"/>
  <c r="B169" i="2"/>
  <c r="B140" i="2"/>
  <c r="B148" i="2"/>
  <c r="B160" i="2"/>
  <c r="A133" i="2"/>
  <c r="B74" i="2"/>
  <c r="B132" i="2"/>
  <c r="B80" i="2"/>
  <c r="A63" i="2"/>
  <c r="A135" i="2"/>
  <c r="B154" i="2"/>
  <c r="B137" i="2"/>
  <c r="B105" i="2"/>
  <c r="B177" i="2"/>
  <c r="A52" i="2"/>
  <c r="A124" i="2"/>
  <c r="B70" i="2"/>
  <c r="A179" i="2"/>
  <c r="A78" i="2"/>
  <c r="A150" i="2"/>
  <c r="B84" i="2"/>
  <c r="B156" i="2"/>
  <c r="A91" i="2"/>
  <c r="A163" i="2"/>
  <c r="B61" i="2"/>
  <c r="B133" i="2"/>
  <c r="A137" i="2"/>
  <c r="A80" i="2"/>
  <c r="A152" i="2"/>
  <c r="B89" i="2"/>
  <c r="B104" i="2"/>
  <c r="B182" i="2"/>
  <c r="A173" i="2"/>
  <c r="A158" i="2"/>
  <c r="B52" i="2"/>
  <c r="B96" i="2"/>
  <c r="B73" i="2"/>
  <c r="A164" i="2"/>
  <c r="B151" i="2"/>
  <c r="B50" i="2"/>
  <c r="B157" i="2"/>
  <c r="B62" i="2"/>
  <c r="A160" i="2"/>
  <c r="B131" i="2"/>
  <c r="A127" i="2"/>
  <c r="B176" i="2"/>
  <c r="A105" i="2"/>
  <c r="B126" i="2"/>
  <c r="A50" i="2"/>
  <c r="A54" i="2"/>
  <c r="A56" i="2"/>
  <c r="A69" i="2"/>
  <c r="A141" i="2"/>
  <c r="B167" i="2"/>
  <c r="B111" i="2"/>
  <c r="B183" i="2"/>
  <c r="A58" i="2"/>
  <c r="A130" i="2"/>
  <c r="B76" i="2"/>
  <c r="B65" i="2"/>
  <c r="A84" i="2"/>
  <c r="A156" i="2"/>
  <c r="B90" i="2"/>
  <c r="B162" i="2"/>
  <c r="A97" i="2"/>
  <c r="A169" i="2"/>
  <c r="B67" i="2"/>
  <c r="B139" i="2"/>
  <c r="A86" i="2"/>
  <c r="B88" i="2"/>
  <c r="A103" i="2"/>
  <c r="B53" i="2"/>
  <c r="B116" i="2"/>
  <c r="B83" i="2"/>
  <c r="B122" i="2"/>
  <c r="B107" i="2"/>
  <c r="A131" i="2"/>
  <c r="B59" i="2"/>
  <c r="A94" i="2"/>
  <c r="B113" i="2"/>
  <c r="A126" i="2"/>
  <c r="A77" i="2"/>
  <c r="A75" i="2"/>
  <c r="A147" i="2"/>
  <c r="A53" i="2"/>
  <c r="B45" i="2"/>
  <c r="B117" i="2"/>
  <c r="B95" i="2"/>
  <c r="A90" i="2"/>
  <c r="B168" i="2"/>
  <c r="B145" i="2"/>
  <c r="B161" i="2"/>
  <c r="A170" i="2"/>
  <c r="A176" i="2"/>
  <c r="B134" i="2"/>
  <c r="B141" i="2"/>
  <c r="B146" i="2"/>
  <c r="A139" i="2"/>
  <c r="A81" i="2"/>
  <c r="A153" i="2"/>
  <c r="A89" i="2"/>
  <c r="B51" i="2"/>
  <c r="B123" i="2"/>
  <c r="B82" i="2"/>
  <c r="A70" i="2"/>
  <c r="A142" i="2"/>
  <c r="B94" i="2"/>
  <c r="B125" i="2"/>
  <c r="A96" i="2"/>
  <c r="A168" i="2"/>
  <c r="B102" i="2"/>
  <c r="B174" i="2"/>
  <c r="A109" i="2"/>
  <c r="A181" i="2"/>
  <c r="B79" i="2"/>
  <c r="A98" i="2"/>
  <c r="A104" i="2"/>
  <c r="B69" i="2"/>
  <c r="B120" i="2"/>
  <c r="B68" i="2"/>
  <c r="A143" i="2"/>
  <c r="A61" i="2"/>
  <c r="B172" i="2"/>
  <c r="A67" i="2"/>
  <c r="A128" i="2"/>
  <c r="A87" i="2"/>
  <c r="A159" i="2"/>
  <c r="A101" i="2"/>
  <c r="B57" i="2"/>
  <c r="B129" i="2"/>
  <c r="B100" i="2"/>
  <c r="A76" i="2"/>
  <c r="A148" i="2"/>
  <c r="B112" i="2"/>
  <c r="B155" i="2"/>
  <c r="A102" i="2"/>
  <c r="A174" i="2"/>
  <c r="B108" i="2"/>
  <c r="B180" i="2"/>
  <c r="A115" i="2"/>
  <c r="A65" i="2"/>
  <c r="B56" i="2"/>
  <c r="A171" i="2"/>
  <c r="B48" i="2"/>
  <c r="A116" i="2"/>
  <c r="B147" i="2"/>
  <c r="B54" i="2"/>
  <c r="A122" i="2"/>
  <c r="A47" i="2"/>
  <c r="B181" i="2"/>
  <c r="A93" i="2"/>
  <c r="A165" i="2"/>
  <c r="A107" i="2"/>
  <c r="B63" i="2"/>
  <c r="B135" i="2"/>
  <c r="B118" i="2"/>
  <c r="A82" i="2"/>
  <c r="A154" i="2"/>
  <c r="B124" i="2"/>
  <c r="A83" i="2"/>
  <c r="A108" i="2"/>
  <c r="A180" i="2"/>
  <c r="B114" i="2"/>
  <c r="A49" i="2"/>
  <c r="A121" i="2"/>
  <c r="A167" i="2"/>
  <c r="B91" i="2"/>
  <c r="B163" i="2"/>
  <c r="B143" i="2"/>
  <c r="A110" i="2"/>
  <c r="A182" i="2"/>
  <c r="B136" i="2"/>
  <c r="B142" i="2"/>
  <c r="A55" i="2"/>
  <c r="B179" i="2"/>
  <c r="B75" i="2"/>
  <c r="A120" i="2"/>
  <c r="B175" i="2"/>
  <c r="A172" i="2"/>
  <c r="B109" i="2"/>
  <c r="A111" i="2"/>
  <c r="A183" i="2"/>
  <c r="A161" i="2"/>
  <c r="B81" i="2"/>
  <c r="B153" i="2"/>
  <c r="B166" i="2"/>
  <c r="A100" i="2"/>
  <c r="C44" i="2"/>
  <c r="D22" i="3" l="1"/>
  <c r="D93" i="3"/>
  <c r="D37" i="3"/>
  <c r="D54" i="3"/>
  <c r="D58" i="3"/>
  <c r="D117" i="3"/>
  <c r="D118" i="3"/>
  <c r="D94" i="3"/>
  <c r="D122" i="3"/>
  <c r="D134" i="3"/>
  <c r="D192" i="3"/>
  <c r="D145" i="3"/>
  <c r="D66" i="3"/>
  <c r="D161" i="3"/>
  <c r="D128" i="3"/>
  <c r="D63" i="3"/>
  <c r="D74" i="3"/>
  <c r="D99" i="3"/>
  <c r="D141" i="3"/>
  <c r="D75" i="3"/>
  <c r="D140" i="3"/>
  <c r="D111" i="3"/>
  <c r="D87" i="3"/>
  <c r="D105" i="3"/>
  <c r="D179" i="3"/>
  <c r="D92" i="3"/>
  <c r="D182" i="3"/>
  <c r="D56" i="3"/>
  <c r="D133" i="3"/>
  <c r="D26" i="3"/>
  <c r="D28" i="3"/>
  <c r="D40" i="3"/>
  <c r="D61" i="3"/>
  <c r="D130" i="3"/>
  <c r="D129" i="3"/>
  <c r="D103" i="3"/>
  <c r="D86" i="3"/>
  <c r="D159" i="3"/>
  <c r="D64" i="3"/>
  <c r="D157" i="3"/>
  <c r="D173" i="3"/>
  <c r="D80" i="3"/>
  <c r="D184" i="3"/>
  <c r="D69" i="3"/>
  <c r="D57" i="3"/>
  <c r="D152" i="3"/>
  <c r="D65" i="3"/>
  <c r="D147" i="3"/>
  <c r="D115" i="3"/>
  <c r="D24" i="3"/>
  <c r="D163" i="3"/>
  <c r="D120" i="3"/>
  <c r="D148" i="3"/>
  <c r="D135" i="3"/>
  <c r="D84" i="3"/>
  <c r="D77" i="3"/>
  <c r="D166" i="3"/>
  <c r="D125" i="3"/>
  <c r="D23" i="3"/>
  <c r="D167" i="3"/>
  <c r="D168" i="3"/>
  <c r="D119" i="3"/>
  <c r="D25" i="3"/>
  <c r="D172" i="3"/>
  <c r="D149" i="3"/>
  <c r="D38" i="3"/>
  <c r="D27" i="3"/>
  <c r="D43" i="3"/>
  <c r="D39" i="3"/>
  <c r="D138" i="3"/>
  <c r="D139" i="3"/>
  <c r="D114" i="3"/>
  <c r="D183" i="3"/>
  <c r="D124" i="3"/>
  <c r="D76" i="3"/>
  <c r="D169" i="3"/>
  <c r="D171" i="3"/>
  <c r="D185" i="3"/>
  <c r="D186" i="3"/>
  <c r="D90" i="3"/>
  <c r="D151" i="3"/>
  <c r="D188" i="3"/>
  <c r="D34" i="3"/>
  <c r="D52" i="3"/>
  <c r="D153" i="3"/>
  <c r="D162" i="3"/>
  <c r="D68" i="3"/>
  <c r="D195" i="3"/>
  <c r="D196" i="3"/>
  <c r="D189" i="3"/>
  <c r="D32" i="3"/>
  <c r="D48" i="3"/>
  <c r="D154" i="3"/>
  <c r="D110" i="3"/>
  <c r="D62" i="3"/>
  <c r="D131" i="3"/>
  <c r="D132" i="3"/>
  <c r="D101" i="3"/>
  <c r="D156" i="3"/>
  <c r="D71" i="3"/>
  <c r="D44" i="3"/>
  <c r="D123" i="3"/>
  <c r="D72" i="3"/>
  <c r="D106" i="3"/>
  <c r="D136" i="3"/>
  <c r="D202" i="3"/>
  <c r="D31" i="3"/>
  <c r="D30" i="3"/>
  <c r="D55" i="3"/>
  <c r="D51" i="3"/>
  <c r="D143" i="3"/>
  <c r="D142" i="3"/>
  <c r="D127" i="3"/>
  <c r="D100" i="3"/>
  <c r="D83" i="3"/>
  <c r="D146" i="3"/>
  <c r="D181" i="3"/>
  <c r="D67" i="3"/>
  <c r="D197" i="3"/>
  <c r="D187" i="3"/>
  <c r="D95" i="3"/>
  <c r="D150" i="3"/>
  <c r="D193" i="3"/>
  <c r="D88" i="3"/>
  <c r="D191" i="3"/>
  <c r="D170" i="3"/>
  <c r="D91" i="3"/>
  <c r="D137" i="3"/>
  <c r="D107" i="3"/>
  <c r="D180" i="3"/>
  <c r="D73" i="3"/>
  <c r="D47" i="3"/>
  <c r="D33" i="3"/>
  <c r="D45" i="3"/>
  <c r="D59" i="3"/>
  <c r="D96" i="3"/>
  <c r="D89" i="3"/>
  <c r="D200" i="3"/>
  <c r="D20" i="3"/>
  <c r="D108" i="3"/>
  <c r="D41" i="3"/>
  <c r="D174" i="3"/>
  <c r="D160" i="3"/>
  <c r="D190" i="3"/>
  <c r="D175" i="3"/>
  <c r="D85" i="3"/>
  <c r="D198" i="3"/>
  <c r="D177" i="3"/>
  <c r="D104" i="3"/>
  <c r="D42" i="3"/>
  <c r="D178" i="3"/>
  <c r="D121" i="3"/>
  <c r="D201" i="3"/>
  <c r="D50" i="3"/>
  <c r="D79" i="3"/>
  <c r="D194" i="3"/>
  <c r="D21" i="3"/>
  <c r="D36" i="3"/>
  <c r="D53" i="3"/>
  <c r="D78" i="3"/>
  <c r="D155" i="3"/>
  <c r="D164" i="3"/>
  <c r="D35" i="3"/>
  <c r="D60" i="3"/>
  <c r="D46" i="3"/>
  <c r="D116" i="3"/>
  <c r="D81" i="3"/>
  <c r="D165" i="3"/>
  <c r="D176" i="3"/>
  <c r="D112" i="3"/>
  <c r="D144" i="3"/>
  <c r="D97" i="3"/>
  <c r="D158" i="3"/>
  <c r="D113" i="3"/>
  <c r="D102" i="3"/>
  <c r="D199" i="3"/>
  <c r="D70" i="3"/>
  <c r="D29" i="3"/>
  <c r="D49" i="3"/>
  <c r="D82" i="3"/>
  <c r="D109" i="3"/>
  <c r="D98" i="3"/>
  <c r="D12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<sst xmlns="http://schemas.openxmlformats.org/spreadsheetml/2006/main" count="353" uniqueCount="105">
  <si>
    <t>Returns</t>
  </si>
  <si>
    <t>Stock</t>
  </si>
  <si>
    <t>US Portfolio</t>
  </si>
  <si>
    <t>Country Port</t>
  </si>
  <si>
    <t>US Riskfree</t>
  </si>
  <si>
    <t>Month</t>
  </si>
  <si>
    <t>Barrick</t>
  </si>
  <si>
    <t>Hanson</t>
  </si>
  <si>
    <t>IBM</t>
  </si>
  <si>
    <t>Nokia</t>
  </si>
  <si>
    <t>Telefonos</t>
  </si>
  <si>
    <t>YPF</t>
  </si>
  <si>
    <t>Small-Growth</t>
  </si>
  <si>
    <t>Small-Neutral</t>
  </si>
  <si>
    <t>Small-Value</t>
  </si>
  <si>
    <t>Big-Growth</t>
  </si>
  <si>
    <t>Big-Neutral</t>
  </si>
  <si>
    <t>Big-Value</t>
  </si>
  <si>
    <t>Australia</t>
  </si>
  <si>
    <t>Hong Kong</t>
  </si>
  <si>
    <t>Italy</t>
  </si>
  <si>
    <t>Japan</t>
  </si>
  <si>
    <t>Norway</t>
  </si>
  <si>
    <t>US</t>
  </si>
  <si>
    <t>Mean</t>
  </si>
  <si>
    <t>Standard Deviation</t>
  </si>
  <si>
    <t>Correlations:</t>
  </si>
  <si>
    <t>Covariances:</t>
  </si>
  <si>
    <t>V:</t>
  </si>
  <si>
    <t>V^-1:</t>
  </si>
  <si>
    <t>E(R)</t>
  </si>
  <si>
    <t>t(E(R)</t>
  </si>
  <si>
    <t>A</t>
  </si>
  <si>
    <t>B</t>
  </si>
  <si>
    <t>C</t>
  </si>
  <si>
    <t>D</t>
  </si>
  <si>
    <t>Equation:</t>
  </si>
  <si>
    <t>Var(Rp)^0.5</t>
  </si>
  <si>
    <t>E(Rp)-</t>
  </si>
  <si>
    <t>E(Rp)+</t>
  </si>
  <si>
    <t>GMVP</t>
  </si>
  <si>
    <t xml:space="preserve">Solving for E(Rp): </t>
  </si>
  <si>
    <t>E(Rp)- just refers to</t>
  </si>
  <si>
    <t>and E(Rp)+:</t>
  </si>
  <si>
    <t>Tangency portfolio equation:</t>
  </si>
  <si>
    <t>Solving for E(RpM):</t>
  </si>
  <si>
    <t>E(RpM):</t>
  </si>
  <si>
    <t>risk-free rate:</t>
  </si>
  <si>
    <t>SD(RpM):</t>
  </si>
  <si>
    <t>Slope:</t>
  </si>
  <si>
    <t>Capital Market Line</t>
  </si>
  <si>
    <t>CML</t>
  </si>
  <si>
    <t>K</t>
  </si>
  <si>
    <t>K^-1</t>
  </si>
  <si>
    <t>[E(Rp),1]'</t>
  </si>
  <si>
    <t>[E(R),1]</t>
  </si>
  <si>
    <t>W</t>
  </si>
  <si>
    <t>V^-1</t>
  </si>
  <si>
    <t>Equation to find weights:</t>
  </si>
  <si>
    <t>Calculation:</t>
  </si>
  <si>
    <t>V^-1[E(Rp),1]'</t>
  </si>
  <si>
    <t>V^-1[E(Rp),1]'K^-1</t>
  </si>
  <si>
    <t>ORIGINAL</t>
  </si>
  <si>
    <t>WEIGHTED</t>
  </si>
  <si>
    <t>PORTFOLIO RETURN</t>
  </si>
  <si>
    <t>CASE 1</t>
  </si>
  <si>
    <t>Market Portfolio</t>
  </si>
  <si>
    <t>Risk-free</t>
  </si>
  <si>
    <t>CASE 2</t>
  </si>
  <si>
    <t>CASE 3</t>
  </si>
  <si>
    <t>COVARIANCE</t>
  </si>
  <si>
    <t>Portfolio Variance (Treating risk-free non-zero)</t>
  </si>
  <si>
    <t>Weights</t>
  </si>
  <si>
    <t>Standard deviations</t>
  </si>
  <si>
    <t>Var(pM)</t>
  </si>
  <si>
    <t>Var(pZ)</t>
  </si>
  <si>
    <t>Theoretical standard deviations (Assuming Var(pZ)=0 and COVARIANCE = 0)</t>
  </si>
  <si>
    <t>Cov</t>
  </si>
  <si>
    <t>SD</t>
  </si>
  <si>
    <t>Beta</t>
  </si>
  <si>
    <t>E(Ri)</t>
  </si>
  <si>
    <t>SML</t>
  </si>
  <si>
    <t>********************Please note the answer for iii f is here!!! :)*********************
&lt;------------------------------------------------------------------------------</t>
  </si>
  <si>
    <t>iii f</t>
  </si>
  <si>
    <t>Dummy Portfolio</t>
  </si>
  <si>
    <t>Market portfolio</t>
  </si>
  <si>
    <t>Variance</t>
  </si>
  <si>
    <t>Since the graph has the standard deviation as the x-axis, the label on the graph to the left is in the order of (σ(Rp),E(Rp)). In this way, I hope the label on the graph that says (0.04170657,0.008442998) suffices for the prompt in ii b) to show the global minimum variance portfolio expected return and standard deviation on the graph in (a). Just to make sure, the variance is 0.041707^2, which is equal to 0.001739.</t>
  </si>
  <si>
    <t>Capital Allocation Line</t>
  </si>
  <si>
    <t>Var(R)^0.5</t>
  </si>
  <si>
    <t>Proportion in Risky Asset 2</t>
  </si>
  <si>
    <t>Proportion
in Risky Asset 1</t>
  </si>
  <si>
    <t>sd</t>
  </si>
  <si>
    <t>Cor</t>
  </si>
  <si>
    <t>Slope</t>
  </si>
  <si>
    <t>SD(Rp*)</t>
  </si>
  <si>
    <t>E(Rp*)</t>
  </si>
  <si>
    <t>SD(RG)</t>
  </si>
  <si>
    <t>E(RG)</t>
  </si>
  <si>
    <t>K:</t>
  </si>
  <si>
    <t>E(R):</t>
  </si>
  <si>
    <t>Asset 2 return</t>
  </si>
  <si>
    <t>Asset 1 return</t>
  </si>
  <si>
    <t>Risk free</t>
  </si>
  <si>
    <t>Please note that this Excel file has answers for both Questions 1 and 2. As the worksheet name shows, all worksheets to the right of this worksheet are for Question 2.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</si>
</sst>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409]mmm\ yyyy;@"/>
    <numFmt numFmtId="166" formatCode="0.0000000"/>
    <numFmt numFmtId="167" formatCode="0.0000%"/>
    <numFmt numFmtId="168" formatCode="0.000000%"/>
    <numFmt numFmtId="169" formatCode="0.00000%"/>
    <numFmt numFmtId="170" formatCode="0.0%"/>
  </numFmts>
  <fonts count="5" x14ac:knownFonts="1">
    <font>
      <sz val="11"/>
      <color theme="1"/>
      <name val="Calibri"/>
      <family val="2"/>
      <scheme val="minor"/>
    </font>
    <font>
      <sz val="10"/>
      <name val="Arial"/>
      <family val="2"/>
    </font>
    <font>
      <b/>
      <u/>
      <sz val="10"/>
      <name val="Arial"/>
      <family val="2"/>
    </font>
    <font>
      <sz val="20"/>
      <color theme="1"/>
      <name val="Calibri"/>
      <family val="2"/>
      <scheme val="minor"/>
    </font>
    <font>
      <sz val="72"/>
      <color theme="1"/>
      <name val="Calibri"/>
      <family val="2"/>
      <scheme val="minor"/>
    </font>
  </fonts>
  <fills count="13">
    <fill>
      <patternFill patternType="none"/>
    </fill>
    <fill>
      <patternFill patternType="gray125"/>
    </fill>
    <fill>
      <patternFill patternType="solid">
        <fgColor theme="6" tint="0.79998168889431442"/>
        <bgColor indexed="64"/>
      </patternFill>
    </fill>
    <fill>
      <patternFill patternType="solid">
        <fgColor theme="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92">
    <xf numFmtId="0" fontId="0" fillId="0" borderId="0" xfId="0"/>
    <xf numFmtId="164" fontId="0" fillId="0" borderId="0" xfId="0" applyNumberFormat="1"/>
    <xf numFmtId="0" fontId="1" fillId="0" borderId="0" xfId="0" applyFont="1" applyAlignment="1">
      <alignment horizontal="center"/>
    </xf>
    <xf numFmtId="0" fontId="0" fillId="0" borderId="0" xfId="0" applyAlignment="1">
      <alignment horizontal="center"/>
    </xf>
    <xf numFmtId="164" fontId="1" fillId="0" borderId="0" xfId="0" applyNumberFormat="1" applyFont="1" applyAlignment="1">
      <alignment horizontal="center"/>
    </xf>
    <xf numFmtId="0" fontId="0" fillId="2" borderId="0" xfId="0" applyFill="1"/>
    <xf numFmtId="165" fontId="0" fillId="2" borderId="0" xfId="0" applyNumberFormat="1" applyFill="1" applyAlignment="1">
      <alignment horizontal="center"/>
    </xf>
    <xf numFmtId="10" fontId="0" fillId="2" borderId="0" xfId="2" applyNumberFormat="1" applyFont="1" applyFill="1"/>
    <xf numFmtId="0" fontId="0" fillId="3" borderId="0" xfId="0" applyFill="1"/>
    <xf numFmtId="0" fontId="1" fillId="3" borderId="0" xfId="0" applyFont="1" applyFill="1" applyAlignment="1">
      <alignment horizontal="center"/>
    </xf>
    <xf numFmtId="0" fontId="0" fillId="4" borderId="0" xfId="0" applyFill="1"/>
    <xf numFmtId="0" fontId="0" fillId="6" borderId="0" xfId="0" applyFill="1"/>
    <xf numFmtId="0" fontId="2" fillId="6" borderId="0" xfId="0" applyFont="1" applyFill="1" applyAlignment="1">
      <alignment horizontal="center"/>
    </xf>
    <xf numFmtId="0" fontId="1" fillId="6" borderId="0" xfId="0" applyFont="1" applyFill="1" applyAlignment="1">
      <alignment horizontal="center"/>
    </xf>
    <xf numFmtId="17" fontId="0" fillId="6" borderId="0" xfId="0" applyNumberFormat="1" applyFill="1" applyAlignment="1">
      <alignment horizontal="center"/>
    </xf>
    <xf numFmtId="0" fontId="0" fillId="6" borderId="0" xfId="0" applyFill="1" applyAlignment="1">
      <alignment horizontal="center"/>
    </xf>
    <xf numFmtId="164" fontId="1" fillId="6" borderId="0" xfId="0" applyNumberFormat="1" applyFont="1" applyFill="1" applyAlignment="1">
      <alignment horizontal="center"/>
    </xf>
    <xf numFmtId="165" fontId="0" fillId="6" borderId="0" xfId="0" applyNumberFormat="1" applyFill="1" applyAlignment="1">
      <alignment horizontal="center"/>
    </xf>
    <xf numFmtId="10" fontId="0" fillId="6" borderId="0" xfId="2" applyNumberFormat="1" applyFont="1" applyFill="1"/>
    <xf numFmtId="0" fontId="0" fillId="7" borderId="1" xfId="0" applyFill="1" applyBorder="1"/>
    <xf numFmtId="165" fontId="0" fillId="7" borderId="1" xfId="0" applyNumberFormat="1" applyFill="1" applyBorder="1" applyAlignment="1">
      <alignment horizontal="center"/>
    </xf>
    <xf numFmtId="10" fontId="0" fillId="7" borderId="1" xfId="2" applyNumberFormat="1" applyFont="1" applyFill="1" applyBorder="1"/>
    <xf numFmtId="10" fontId="1" fillId="7" borderId="1" xfId="0" applyNumberFormat="1" applyFont="1" applyFill="1" applyBorder="1" applyAlignment="1">
      <alignment horizontal="center"/>
    </xf>
    <xf numFmtId="0" fontId="1" fillId="7" borderId="1" xfId="0" applyFont="1" applyFill="1" applyBorder="1" applyAlignment="1">
      <alignment horizontal="center"/>
    </xf>
    <xf numFmtId="0" fontId="0" fillId="3" borderId="1" xfId="0" applyFill="1" applyBorder="1"/>
    <xf numFmtId="0" fontId="1" fillId="3" borderId="1" xfId="0" applyFont="1" applyFill="1" applyBorder="1" applyAlignment="1">
      <alignment horizontal="center"/>
    </xf>
    <xf numFmtId="10" fontId="0" fillId="0" borderId="0" xfId="0" applyNumberFormat="1"/>
    <xf numFmtId="0" fontId="0" fillId="8" borderId="0" xfId="0" applyFill="1"/>
    <xf numFmtId="0" fontId="0" fillId="9" borderId="0" xfId="0" applyFill="1"/>
    <xf numFmtId="0" fontId="0" fillId="0" borderId="1" xfId="0" applyBorder="1"/>
    <xf numFmtId="0" fontId="0" fillId="9" borderId="1" xfId="0" applyFill="1" applyBorder="1"/>
    <xf numFmtId="0" fontId="0" fillId="10" borderId="0" xfId="0" applyFill="1"/>
    <xf numFmtId="0" fontId="0" fillId="5" borderId="0" xfId="0" applyFill="1"/>
    <xf numFmtId="0" fontId="1" fillId="5" borderId="0" xfId="0" applyFont="1" applyFill="1" applyAlignment="1">
      <alignment horizontal="center"/>
    </xf>
    <xf numFmtId="10" fontId="0" fillId="3" borderId="0" xfId="2" applyNumberFormat="1" applyFont="1" applyFill="1"/>
    <xf numFmtId="0" fontId="1" fillId="10" borderId="1" xfId="0" applyFont="1" applyFill="1" applyBorder="1" applyAlignment="1">
      <alignment horizontal="center"/>
    </xf>
    <xf numFmtId="10" fontId="0" fillId="10" borderId="1" xfId="2" applyNumberFormat="1" applyFont="1" applyFill="1" applyBorder="1"/>
    <xf numFmtId="0" fontId="1" fillId="4" borderId="1" xfId="0" applyFont="1" applyFill="1" applyBorder="1" applyAlignment="1">
      <alignment horizontal="center"/>
    </xf>
    <xf numFmtId="0" fontId="1" fillId="5" borderId="1" xfId="0" applyFont="1" applyFill="1" applyBorder="1" applyAlignment="1">
      <alignment horizontal="center"/>
    </xf>
    <xf numFmtId="10" fontId="0" fillId="4" borderId="1" xfId="0" applyNumberFormat="1" applyFill="1" applyBorder="1"/>
    <xf numFmtId="10" fontId="0" fillId="4" borderId="1" xfId="2" applyNumberFormat="1" applyFont="1" applyFill="1" applyBorder="1"/>
    <xf numFmtId="0" fontId="0" fillId="11" borderId="0" xfId="0" applyFill="1"/>
    <xf numFmtId="0" fontId="0" fillId="2" borderId="1" xfId="0" applyFill="1" applyBorder="1"/>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167" fontId="1" fillId="2" borderId="1" xfId="0" applyNumberFormat="1" applyFont="1" applyFill="1" applyBorder="1" applyAlignment="1">
      <alignment horizontal="center"/>
    </xf>
    <xf numFmtId="0" fontId="0" fillId="2" borderId="10" xfId="0" applyFill="1" applyBorder="1"/>
    <xf numFmtId="0" fontId="1" fillId="2" borderId="12" xfId="0" applyFont="1" applyFill="1" applyBorder="1" applyAlignment="1">
      <alignment horizontal="center"/>
    </xf>
    <xf numFmtId="0" fontId="0" fillId="4" borderId="1" xfId="0" applyFill="1" applyBorder="1"/>
    <xf numFmtId="164" fontId="1" fillId="4" borderId="1" xfId="0" applyNumberFormat="1" applyFont="1" applyFill="1" applyBorder="1" applyAlignment="1">
      <alignment horizontal="center"/>
    </xf>
    <xf numFmtId="166" fontId="0" fillId="4" borderId="1" xfId="0" applyNumberFormat="1" applyFill="1" applyBorder="1"/>
    <xf numFmtId="10" fontId="1" fillId="4" borderId="1" xfId="0" applyNumberFormat="1" applyFont="1" applyFill="1" applyBorder="1" applyAlignment="1">
      <alignment horizontal="center"/>
    </xf>
    <xf numFmtId="166" fontId="0" fillId="4" borderId="11" xfId="0" applyNumberFormat="1" applyFill="1" applyBorder="1"/>
    <xf numFmtId="0" fontId="0" fillId="4" borderId="11" xfId="0" applyFill="1" applyBorder="1"/>
    <xf numFmtId="168" fontId="0" fillId="2" borderId="1" xfId="0" applyNumberFormat="1" applyFill="1" applyBorder="1"/>
    <xf numFmtId="168" fontId="0" fillId="0" borderId="0" xfId="0" applyNumberFormat="1"/>
    <xf numFmtId="167" fontId="0" fillId="4" borderId="1" xfId="0" applyNumberFormat="1" applyFill="1" applyBorder="1"/>
    <xf numFmtId="169" fontId="1" fillId="7" borderId="1" xfId="0" applyNumberFormat="1" applyFont="1" applyFill="1" applyBorder="1" applyAlignment="1">
      <alignment horizont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1" fillId="5" borderId="1" xfId="0" applyFont="1" applyFill="1" applyBorder="1" applyAlignment="1">
      <alignment horizontal="center" wrapText="1"/>
    </xf>
    <xf numFmtId="0" fontId="3" fillId="5" borderId="2" xfId="0" applyFont="1" applyFill="1" applyBorder="1" applyAlignment="1">
      <alignment horizontal="center" wrapText="1"/>
    </xf>
    <xf numFmtId="0" fontId="3" fillId="5" borderId="3" xfId="0" applyFont="1" applyFill="1" applyBorder="1" applyAlignment="1">
      <alignment horizontal="center" wrapText="1"/>
    </xf>
    <xf numFmtId="0" fontId="3" fillId="5" borderId="4" xfId="0" applyFont="1" applyFill="1" applyBorder="1" applyAlignment="1">
      <alignment horizontal="center" wrapText="1"/>
    </xf>
    <xf numFmtId="0" fontId="3" fillId="5" borderId="5" xfId="0" applyFont="1" applyFill="1" applyBorder="1" applyAlignment="1">
      <alignment horizontal="center" wrapText="1"/>
    </xf>
    <xf numFmtId="0" fontId="3" fillId="5" borderId="0" xfId="0" applyFont="1" applyFill="1" applyAlignment="1">
      <alignment horizontal="center" wrapText="1"/>
    </xf>
    <xf numFmtId="0" fontId="3" fillId="5" borderId="6" xfId="0" applyFont="1" applyFill="1" applyBorder="1" applyAlignment="1">
      <alignment horizontal="center" wrapText="1"/>
    </xf>
    <xf numFmtId="0" fontId="3" fillId="5" borderId="7" xfId="0" applyFont="1" applyFill="1" applyBorder="1" applyAlignment="1">
      <alignment horizontal="center" wrapText="1"/>
    </xf>
    <xf numFmtId="0" fontId="3" fillId="5" borderId="8" xfId="0" applyFont="1" applyFill="1" applyBorder="1" applyAlignment="1">
      <alignment horizontal="center" wrapText="1"/>
    </xf>
    <xf numFmtId="0" fontId="3" fillId="5" borderId="9" xfId="0" applyFont="1" applyFill="1" applyBorder="1" applyAlignment="1">
      <alignment horizontal="center" wrapText="1"/>
    </xf>
    <xf numFmtId="0" fontId="0" fillId="12" borderId="0" xfId="0" applyFill="1"/>
    <xf numFmtId="170" fontId="0" fillId="0" borderId="0" xfId="0" applyNumberFormat="1"/>
    <xf numFmtId="170" fontId="1" fillId="0" borderId="0" xfId="2" applyNumberFormat="1" applyFont="1" applyBorder="1" applyAlignment="1">
      <alignment horizontal="right"/>
    </xf>
    <xf numFmtId="170" fontId="1" fillId="0" borderId="0" xfId="2" applyNumberFormat="1" applyFont="1" applyAlignment="1">
      <alignment horizontal="right"/>
    </xf>
    <xf numFmtId="0" fontId="0" fillId="0" borderId="0" xfId="0" applyAlignment="1">
      <alignment wrapText="1"/>
    </xf>
    <xf numFmtId="0" fontId="0" fillId="0" borderId="0" xfId="0"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4" fillId="10" borderId="0"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10" borderId="7"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4" fillId="10" borderId="9" xfId="0" applyFont="1" applyFill="1" applyBorder="1" applyAlignment="1">
      <alignment horizontal="center" vertical="center" wrapText="1"/>
    </xf>
  </cellXfs>
  <cellStyles count="3">
    <cellStyle name="Normal 2" xfId="1" xr:uid="{00000000-0005-0000-0000-000001000000}"/>
    <cellStyle name="Percent 2" xfId="2" xr:uid="{00000000-0005-0000-0000-000002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'Q1'!$D$4</c:f>
              <c:strCache>
                <c:ptCount val="1"/>
                <c:pt idx="0">
                  <c:v>E(R)</c:v>
                </c:pt>
              </c:strCache>
            </c:strRef>
          </c:tx>
          <c:spPr>
            <a:ln w="19050" cap="rnd">
              <a:solidFill>
                <a:schemeClr val="accent1"/>
              </a:solidFill>
              <a:round/>
            </a:ln>
            <a:effectLst/>
          </c:spPr>
          <c:marker>
            <c:symbol val="none"/>
          </c:marker>
          <c:xVal>
            <c:numRef>
              <c:f>'Q1'!$E$5:$E$29</c:f>
              <c:numCache>
                <c:formatCode>General</c:formatCode>
                <c:ptCount val="25"/>
                <c:pt idx="0">
                  <c:v>0.46904157598234303</c:v>
                </c:pt>
                <c:pt idx="1">
                  <c:v>0.15206906325745551</c:v>
                </c:pt>
                <c:pt idx="2">
                  <c:v>9.3487967140161957E-2</c:v>
                </c:pt>
                <c:pt idx="3">
                  <c:v>8.5819578185866191E-2</c:v>
                </c:pt>
                <c:pt idx="4">
                  <c:v>7.848566748139435E-2</c:v>
                </c:pt>
                <c:pt idx="5">
                  <c:v>7.1589105316381768E-2</c:v>
                </c:pt>
                <c:pt idx="6">
                  <c:v>6.5268675488322894E-2</c:v>
                </c:pt>
                <c:pt idx="7">
                  <c:v>5.9707620954112722E-2</c:v>
                </c:pt>
                <c:pt idx="8">
                  <c:v>5.513619500836086E-2</c:v>
                </c:pt>
                <c:pt idx="9">
                  <c:v>5.1816985632126444E-2</c:v>
                </c:pt>
                <c:pt idx="10">
                  <c:v>4.9999999999999989E-2</c:v>
                </c:pt>
                <c:pt idx="11">
                  <c:v>4.9849774322458081E-2</c:v>
                </c:pt>
                <c:pt idx="12">
                  <c:v>5.1380930314660532E-2</c:v>
                </c:pt>
                <c:pt idx="13">
                  <c:v>5.4451813560247926E-2</c:v>
                </c:pt>
                <c:pt idx="14">
                  <c:v>5.8821764679410984E-2</c:v>
                </c:pt>
                <c:pt idx="15">
                  <c:v>6.4226162893325653E-2</c:v>
                </c:pt>
                <c:pt idx="16">
                  <c:v>7.0427267446636049E-2</c:v>
                </c:pt>
                <c:pt idx="17">
                  <c:v>7.7233412458598522E-2</c:v>
                </c:pt>
                <c:pt idx="18">
                  <c:v>8.4498520697110446E-2</c:v>
                </c:pt>
                <c:pt idx="19">
                  <c:v>9.2114059730314793E-2</c:v>
                </c:pt>
                <c:pt idx="20">
                  <c:v>0.1</c:v>
                </c:pt>
                <c:pt idx="21">
                  <c:v>0.10809717850156869</c:v>
                </c:pt>
                <c:pt idx="22">
                  <c:v>0.11636150566231086</c:v>
                </c:pt>
                <c:pt idx="23">
                  <c:v>0.23048861143232222</c:v>
                </c:pt>
                <c:pt idx="24">
                  <c:v>0.68784082460988027</c:v>
                </c:pt>
              </c:numCache>
            </c:numRef>
          </c:xVal>
          <c:yVal>
            <c:numRef>
              <c:f>'Q1'!$D$5:$D$29</c:f>
              <c:numCache>
                <c:formatCode>General</c:formatCode>
                <c:ptCount val="25"/>
                <c:pt idx="0">
                  <c:v>-2.6999999999999996E-2</c:v>
                </c:pt>
                <c:pt idx="1">
                  <c:v>-2.4999999999999988E-3</c:v>
                </c:pt>
                <c:pt idx="2">
                  <c:v>2.4000000000000011E-3</c:v>
                </c:pt>
                <c:pt idx="3">
                  <c:v>3.1000000000000003E-3</c:v>
                </c:pt>
                <c:pt idx="4">
                  <c:v>3.8000000000000013E-3</c:v>
                </c:pt>
                <c:pt idx="5">
                  <c:v>4.5000000000000005E-3</c:v>
                </c:pt>
                <c:pt idx="6">
                  <c:v>5.1999999999999998E-3</c:v>
                </c:pt>
                <c:pt idx="7">
                  <c:v>5.9000000000000016E-3</c:v>
                </c:pt>
                <c:pt idx="8">
                  <c:v>6.6000000000000069E-3</c:v>
                </c:pt>
                <c:pt idx="9">
                  <c:v>7.300000000000007E-3</c:v>
                </c:pt>
                <c:pt idx="10">
                  <c:v>8.0000000000000071E-3</c:v>
                </c:pt>
                <c:pt idx="11">
                  <c:v>8.7000000000000063E-3</c:v>
                </c:pt>
                <c:pt idx="12">
                  <c:v>9.4000000000000004E-3</c:v>
                </c:pt>
                <c:pt idx="13">
                  <c:v>1.01E-2</c:v>
                </c:pt>
                <c:pt idx="14">
                  <c:v>1.0800000000000001E-2</c:v>
                </c:pt>
                <c:pt idx="15">
                  <c:v>1.15E-2</c:v>
                </c:pt>
                <c:pt idx="16">
                  <c:v>1.2199999999999999E-2</c:v>
                </c:pt>
                <c:pt idx="17">
                  <c:v>1.2899999999999998E-2</c:v>
                </c:pt>
                <c:pt idx="18">
                  <c:v>1.3599999999999999E-2</c:v>
                </c:pt>
                <c:pt idx="19">
                  <c:v>1.43E-2</c:v>
                </c:pt>
                <c:pt idx="20">
                  <c:v>1.4999999999999999E-2</c:v>
                </c:pt>
                <c:pt idx="21">
                  <c:v>1.5699999999999999E-2</c:v>
                </c:pt>
                <c:pt idx="22">
                  <c:v>1.6399999999999998E-2</c:v>
                </c:pt>
                <c:pt idx="23">
                  <c:v>2.5499999999999998E-2</c:v>
                </c:pt>
                <c:pt idx="24">
                  <c:v>6.0499999999999984E-2</c:v>
                </c:pt>
              </c:numCache>
            </c:numRef>
          </c:yVal>
          <c:smooth val="1"/>
          <c:extLst>
            <c:ext xmlns:c16="http://schemas.microsoft.com/office/drawing/2014/chart" uri="{C3380CC4-5D6E-409C-BE32-E72D297353CC}">
              <c16:uniqueId val="{00000000-AB86-4591-A2DD-D8751E467FBA}"/>
            </c:ext>
          </c:extLst>
        </c:ser>
        <c:ser>
          <c:idx val="1"/>
          <c:order val="1"/>
          <c:tx>
            <c:v>Capital Allocation Line</c:v>
          </c:tx>
          <c:spPr>
            <a:ln w="19050" cap="rnd">
              <a:solidFill>
                <a:schemeClr val="accent2"/>
              </a:solidFill>
              <a:round/>
            </a:ln>
            <a:effectLst/>
          </c:spPr>
          <c:marker>
            <c:symbol val="none"/>
          </c:marker>
          <c:dLbls>
            <c:dLbl>
              <c:idx val="25"/>
              <c:layout>
                <c:manualLayout>
                  <c:x val="-7.334643091028160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86-4591-A2DD-D8751E467F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'Q1'!$E$5:$E$30</c:f>
              <c:numCache>
                <c:formatCode>General</c:formatCode>
                <c:ptCount val="26"/>
                <c:pt idx="0">
                  <c:v>0.46904157598234303</c:v>
                </c:pt>
                <c:pt idx="1">
                  <c:v>0.15206906325745551</c:v>
                </c:pt>
                <c:pt idx="2">
                  <c:v>9.3487967140161957E-2</c:v>
                </c:pt>
                <c:pt idx="3">
                  <c:v>8.5819578185866191E-2</c:v>
                </c:pt>
                <c:pt idx="4">
                  <c:v>7.848566748139435E-2</c:v>
                </c:pt>
                <c:pt idx="5">
                  <c:v>7.1589105316381768E-2</c:v>
                </c:pt>
                <c:pt idx="6">
                  <c:v>6.5268675488322894E-2</c:v>
                </c:pt>
                <c:pt idx="7">
                  <c:v>5.9707620954112722E-2</c:v>
                </c:pt>
                <c:pt idx="8">
                  <c:v>5.513619500836086E-2</c:v>
                </c:pt>
                <c:pt idx="9">
                  <c:v>5.1816985632126444E-2</c:v>
                </c:pt>
                <c:pt idx="10">
                  <c:v>4.9999999999999989E-2</c:v>
                </c:pt>
                <c:pt idx="11">
                  <c:v>4.9849774322458081E-2</c:v>
                </c:pt>
                <c:pt idx="12">
                  <c:v>5.1380930314660532E-2</c:v>
                </c:pt>
                <c:pt idx="13">
                  <c:v>5.4451813560247926E-2</c:v>
                </c:pt>
                <c:pt idx="14">
                  <c:v>5.8821764679410984E-2</c:v>
                </c:pt>
                <c:pt idx="15">
                  <c:v>6.4226162893325653E-2</c:v>
                </c:pt>
                <c:pt idx="16">
                  <c:v>7.0427267446636049E-2</c:v>
                </c:pt>
                <c:pt idx="17">
                  <c:v>7.7233412458598522E-2</c:v>
                </c:pt>
                <c:pt idx="18">
                  <c:v>8.4498520697110446E-2</c:v>
                </c:pt>
                <c:pt idx="19">
                  <c:v>9.2114059730314793E-2</c:v>
                </c:pt>
                <c:pt idx="20">
                  <c:v>0.1</c:v>
                </c:pt>
                <c:pt idx="21">
                  <c:v>0.10809717850156869</c:v>
                </c:pt>
                <c:pt idx="22">
                  <c:v>0.11636150566231086</c:v>
                </c:pt>
                <c:pt idx="23">
                  <c:v>0.23048861143232222</c:v>
                </c:pt>
                <c:pt idx="24">
                  <c:v>0.68784082460988027</c:v>
                </c:pt>
                <c:pt idx="25">
                  <c:v>0</c:v>
                </c:pt>
              </c:numCache>
            </c:numRef>
          </c:xVal>
          <c:yVal>
            <c:numRef>
              <c:f>'Q1'!$F$5:$F$30</c:f>
              <c:numCache>
                <c:formatCode>General</c:formatCode>
                <c:ptCount val="26"/>
                <c:pt idx="0">
                  <c:v>5.878529521165847E-2</c:v>
                </c:pt>
                <c:pt idx="1">
                  <c:v>2.1762068331941838E-2</c:v>
                </c:pt>
                <c:pt idx="2">
                  <c:v>1.4919641543043953E-2</c:v>
                </c:pt>
                <c:pt idx="3">
                  <c:v>1.4023953454458112E-2</c:v>
                </c:pt>
                <c:pt idx="4">
                  <c:v>1.3167333309092668E-2</c:v>
                </c:pt>
                <c:pt idx="5">
                  <c:v>1.2361796628544777E-2</c:v>
                </c:pt>
                <c:pt idx="6">
                  <c:v>1.1623553727007595E-2</c:v>
                </c:pt>
                <c:pt idx="7">
                  <c:v>1.0974007865946645E-2</c:v>
                </c:pt>
                <c:pt idx="8">
                  <c:v>1.0440053238466715E-2</c:v>
                </c:pt>
                <c:pt idx="9">
                  <c:v>1.0052360814473256E-2</c:v>
                </c:pt>
                <c:pt idx="10">
                  <c:v>9.8401320924395887E-3</c:v>
                </c:pt>
                <c:pt idx="11">
                  <c:v>9.8225853364291675E-3</c:v>
                </c:pt>
                <c:pt idx="12">
                  <c:v>1.0001428401401023E-2</c:v>
                </c:pt>
                <c:pt idx="13">
                  <c:v>1.0360115677294822E-2</c:v>
                </c:pt>
                <c:pt idx="14">
                  <c:v>1.0870537512763151E-2</c:v>
                </c:pt>
                <c:pt idx="15">
                  <c:v>1.1501785501751276E-2</c:v>
                </c:pt>
                <c:pt idx="16">
                  <c:v>1.2226090895958504E-2</c:v>
                </c:pt>
                <c:pt idx="17">
                  <c:v>1.3021066614161697E-2</c:v>
                </c:pt>
                <c:pt idx="18">
                  <c:v>1.3869650449737312E-2</c:v>
                </c:pt>
                <c:pt idx="19">
                  <c:v>1.4759165527918172E-2</c:v>
                </c:pt>
                <c:pt idx="20">
                  <c:v>1.5680264184879181E-2</c:v>
                </c:pt>
                <c:pt idx="21">
                  <c:v>1.6626036025383643E-2</c:v>
                </c:pt>
                <c:pt idx="22">
                  <c:v>1.7591331270861054E-2</c:v>
                </c:pt>
                <c:pt idx="23">
                  <c:v>3.0921678731354867E-2</c:v>
                </c:pt>
                <c:pt idx="24">
                  <c:v>8.434162548588546E-2</c:v>
                </c:pt>
                <c:pt idx="25">
                  <c:v>4.0000000000000001E-3</c:v>
                </c:pt>
              </c:numCache>
            </c:numRef>
          </c:yVal>
          <c:smooth val="1"/>
          <c:extLst>
            <c:ext xmlns:c16="http://schemas.microsoft.com/office/drawing/2014/chart" uri="{C3380CC4-5D6E-409C-BE32-E72D297353CC}">
              <c16:uniqueId val="{00000002-AB86-4591-A2DD-D8751E467FBA}"/>
            </c:ext>
          </c:extLst>
        </c:ser>
        <c:dLbls>
          <c:showLegendKey val="0"/>
          <c:showVal val="0"/>
          <c:showCatName val="0"/>
          <c:showSerName val="0"/>
          <c:showPercent val="0"/>
          <c:showBubbleSize val="0"/>
        </c:dLbls>
        <c:axId val="1236429423"/>
        <c:axId val="1230782927"/>
      </c:scatterChart>
      <c:valAx>
        <c:axId val="123642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Standard deviation (Rp)</a:t>
                </a:r>
                <a:endParaRPr lang="ko-KR"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82927"/>
        <c:crosses val="autoZero"/>
        <c:crossBetween val="midCat"/>
      </c:valAx>
      <c:valAx>
        <c:axId val="123078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E(Rp)</a:t>
                </a:r>
                <a:endParaRPr lang="ko-KR"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294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'Q1'!$D$34</c:f>
              <c:strCache>
                <c:ptCount val="1"/>
                <c:pt idx="0">
                  <c:v>E(R)</c:v>
                </c:pt>
              </c:strCache>
            </c:strRef>
          </c:tx>
          <c:spPr>
            <a:ln w="19050" cap="rnd">
              <a:solidFill>
                <a:schemeClr val="accent1"/>
              </a:solidFill>
              <a:round/>
            </a:ln>
            <a:effectLst/>
          </c:spPr>
          <c:marker>
            <c:symbol val="none"/>
          </c:marker>
          <c:xVal>
            <c:numRef>
              <c:f>'Q1'!$E$35:$E$60</c:f>
              <c:numCache>
                <c:formatCode>General</c:formatCode>
                <c:ptCount val="26"/>
                <c:pt idx="0">
                  <c:v>0.8</c:v>
                </c:pt>
                <c:pt idx="1">
                  <c:v>0.27500000000000002</c:v>
                </c:pt>
                <c:pt idx="2">
                  <c:v>0.17000000000000004</c:v>
                </c:pt>
                <c:pt idx="3">
                  <c:v>0.15500000000000003</c:v>
                </c:pt>
                <c:pt idx="4">
                  <c:v>0.14000000000000001</c:v>
                </c:pt>
                <c:pt idx="5">
                  <c:v>0.125</c:v>
                </c:pt>
                <c:pt idx="6">
                  <c:v>0.11000000000000001</c:v>
                </c:pt>
                <c:pt idx="7">
                  <c:v>9.5000000000000015E-2</c:v>
                </c:pt>
                <c:pt idx="8">
                  <c:v>7.9999999999999863E-2</c:v>
                </c:pt>
                <c:pt idx="9">
                  <c:v>6.4999999999999877E-2</c:v>
                </c:pt>
                <c:pt idx="10">
                  <c:v>4.999999999999985E-2</c:v>
                </c:pt>
                <c:pt idx="11">
                  <c:v>3.4999999999999851E-2</c:v>
                </c:pt>
                <c:pt idx="12">
                  <c:v>2.0000000000000004E-2</c:v>
                </c:pt>
                <c:pt idx="13">
                  <c:v>4.9999999999999845E-3</c:v>
                </c:pt>
                <c:pt idx="14">
                  <c:v>1.0000000000000035E-2</c:v>
                </c:pt>
                <c:pt idx="15">
                  <c:v>2.5000000000000001E-2</c:v>
                </c:pt>
                <c:pt idx="16">
                  <c:v>4.0000000000000008E-2</c:v>
                </c:pt>
                <c:pt idx="17">
                  <c:v>5.5E-2</c:v>
                </c:pt>
                <c:pt idx="18">
                  <c:v>7.0000000000000021E-2</c:v>
                </c:pt>
                <c:pt idx="19">
                  <c:v>8.500000000000002E-2</c:v>
                </c:pt>
                <c:pt idx="20">
                  <c:v>0.1</c:v>
                </c:pt>
                <c:pt idx="21">
                  <c:v>0.11500000000000003</c:v>
                </c:pt>
                <c:pt idx="22">
                  <c:v>0.13</c:v>
                </c:pt>
                <c:pt idx="23">
                  <c:v>0.32500000000000001</c:v>
                </c:pt>
                <c:pt idx="24">
                  <c:v>1.075</c:v>
                </c:pt>
                <c:pt idx="25">
                  <c:v>0</c:v>
                </c:pt>
              </c:numCache>
            </c:numRef>
          </c:xVal>
          <c:yVal>
            <c:numRef>
              <c:f>'Q1'!$D$35:$D$59</c:f>
              <c:numCache>
                <c:formatCode>General</c:formatCode>
                <c:ptCount val="25"/>
                <c:pt idx="0">
                  <c:v>-2.6999999999999996E-2</c:v>
                </c:pt>
                <c:pt idx="1">
                  <c:v>-2.4999999999999988E-3</c:v>
                </c:pt>
                <c:pt idx="2">
                  <c:v>2.4000000000000011E-3</c:v>
                </c:pt>
                <c:pt idx="3">
                  <c:v>3.1000000000000003E-3</c:v>
                </c:pt>
                <c:pt idx="4">
                  <c:v>3.8000000000000013E-3</c:v>
                </c:pt>
                <c:pt idx="5">
                  <c:v>4.5000000000000005E-3</c:v>
                </c:pt>
                <c:pt idx="6">
                  <c:v>5.1999999999999998E-3</c:v>
                </c:pt>
                <c:pt idx="7">
                  <c:v>5.9000000000000016E-3</c:v>
                </c:pt>
                <c:pt idx="8">
                  <c:v>6.6000000000000069E-3</c:v>
                </c:pt>
                <c:pt idx="9">
                  <c:v>7.300000000000007E-3</c:v>
                </c:pt>
                <c:pt idx="10">
                  <c:v>8.0000000000000071E-3</c:v>
                </c:pt>
                <c:pt idx="11">
                  <c:v>8.7000000000000063E-3</c:v>
                </c:pt>
                <c:pt idx="12">
                  <c:v>9.4000000000000004E-3</c:v>
                </c:pt>
                <c:pt idx="13">
                  <c:v>1.01E-2</c:v>
                </c:pt>
                <c:pt idx="14">
                  <c:v>1.0800000000000001E-2</c:v>
                </c:pt>
                <c:pt idx="15">
                  <c:v>1.15E-2</c:v>
                </c:pt>
                <c:pt idx="16">
                  <c:v>1.2199999999999999E-2</c:v>
                </c:pt>
                <c:pt idx="17">
                  <c:v>1.2899999999999998E-2</c:v>
                </c:pt>
                <c:pt idx="18">
                  <c:v>1.3599999999999999E-2</c:v>
                </c:pt>
                <c:pt idx="19">
                  <c:v>1.43E-2</c:v>
                </c:pt>
                <c:pt idx="20">
                  <c:v>1.4999999999999999E-2</c:v>
                </c:pt>
                <c:pt idx="21">
                  <c:v>1.5699999999999999E-2</c:v>
                </c:pt>
                <c:pt idx="22">
                  <c:v>1.6399999999999998E-2</c:v>
                </c:pt>
                <c:pt idx="23">
                  <c:v>2.5499999999999998E-2</c:v>
                </c:pt>
                <c:pt idx="24">
                  <c:v>6.0499999999999984E-2</c:v>
                </c:pt>
              </c:numCache>
            </c:numRef>
          </c:yVal>
          <c:smooth val="1"/>
          <c:extLst>
            <c:ext xmlns:c16="http://schemas.microsoft.com/office/drawing/2014/chart" uri="{C3380CC4-5D6E-409C-BE32-E72D297353CC}">
              <c16:uniqueId val="{00000000-8041-40DA-9226-8C1CCB2082E8}"/>
            </c:ext>
          </c:extLst>
        </c:ser>
        <c:dLbls>
          <c:showLegendKey val="0"/>
          <c:showVal val="0"/>
          <c:showCatName val="0"/>
          <c:showSerName val="0"/>
          <c:showPercent val="0"/>
          <c:showBubbleSize val="0"/>
        </c:dLbls>
        <c:axId val="1236429423"/>
        <c:axId val="1230782927"/>
      </c:scatterChart>
      <c:valAx>
        <c:axId val="123642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Standard deviation (Rp)</a:t>
                </a:r>
                <a:endParaRPr lang="en-US">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82927"/>
        <c:crosses val="autoZero"/>
        <c:crossBetween val="midCat"/>
      </c:valAx>
      <c:valAx>
        <c:axId val="123078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E(Rp)</a:t>
                </a:r>
                <a:endParaRPr lang="en-US">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294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'Q1'!$D$4</c:f>
              <c:strCache>
                <c:ptCount val="1"/>
                <c:pt idx="0">
                  <c:v>E(R)</c:v>
                </c:pt>
              </c:strCache>
            </c:strRef>
          </c:tx>
          <c:spPr>
            <a:ln w="19050" cap="rnd">
              <a:solidFill>
                <a:schemeClr val="accent1"/>
              </a:solidFill>
              <a:round/>
            </a:ln>
            <a:effectLst/>
          </c:spPr>
          <c:marker>
            <c:symbol val="none"/>
          </c:marker>
          <c:xVal>
            <c:numRef>
              <c:f>'Q1'!$E$65:$E$89</c:f>
              <c:numCache>
                <c:formatCode>General</c:formatCode>
                <c:ptCount val="25"/>
                <c:pt idx="0">
                  <c:v>0.5830951894845301</c:v>
                </c:pt>
                <c:pt idx="1">
                  <c:v>0.19525624189766638</c:v>
                </c:pt>
                <c:pt idx="2">
                  <c:v>0.12041594578792297</c:v>
                </c:pt>
                <c:pt idx="3">
                  <c:v>0.1101135777277262</c:v>
                </c:pt>
                <c:pt idx="4">
                  <c:v>0.10000000000000002</c:v>
                </c:pt>
                <c:pt idx="5">
                  <c:v>9.0138781886599739E-2</c:v>
                </c:pt>
                <c:pt idx="6">
                  <c:v>8.06225774829855E-2</c:v>
                </c:pt>
                <c:pt idx="7">
                  <c:v>7.1589105316381768E-2</c:v>
                </c:pt>
                <c:pt idx="8">
                  <c:v>6.3245553203367513E-2</c:v>
                </c:pt>
                <c:pt idx="9">
                  <c:v>5.5901699437494692E-2</c:v>
                </c:pt>
                <c:pt idx="10">
                  <c:v>4.9999999999999954E-2</c:v>
                </c:pt>
                <c:pt idx="11">
                  <c:v>4.6097722286464415E-2</c:v>
                </c:pt>
                <c:pt idx="12">
                  <c:v>4.4721359549995801E-2</c:v>
                </c:pt>
                <c:pt idx="13">
                  <c:v>4.6097722286464436E-2</c:v>
                </c:pt>
                <c:pt idx="14">
                  <c:v>5.000000000000001E-2</c:v>
                </c:pt>
                <c:pt idx="15">
                  <c:v>5.5901699437494748E-2</c:v>
                </c:pt>
                <c:pt idx="16">
                  <c:v>6.3245553203367597E-2</c:v>
                </c:pt>
                <c:pt idx="17">
                  <c:v>7.1589105316381768E-2</c:v>
                </c:pt>
                <c:pt idx="18">
                  <c:v>8.0622577482985514E-2</c:v>
                </c:pt>
                <c:pt idx="19">
                  <c:v>9.0138781886599739E-2</c:v>
                </c:pt>
                <c:pt idx="20">
                  <c:v>0.1</c:v>
                </c:pt>
                <c:pt idx="21">
                  <c:v>0.11011357772772623</c:v>
                </c:pt>
                <c:pt idx="22">
                  <c:v>0.12041594578792296</c:v>
                </c:pt>
                <c:pt idx="23">
                  <c:v>0.26100766272276377</c:v>
                </c:pt>
                <c:pt idx="24">
                  <c:v>0.81738913621359077</c:v>
                </c:pt>
              </c:numCache>
            </c:numRef>
          </c:xVal>
          <c:yVal>
            <c:numRef>
              <c:f>'Q1'!$D$65:$D$89</c:f>
              <c:numCache>
                <c:formatCode>General</c:formatCode>
                <c:ptCount val="25"/>
                <c:pt idx="0">
                  <c:v>-2.6999999999999996E-2</c:v>
                </c:pt>
                <c:pt idx="1">
                  <c:v>-2.4999999999999988E-3</c:v>
                </c:pt>
                <c:pt idx="2">
                  <c:v>2.4000000000000011E-3</c:v>
                </c:pt>
                <c:pt idx="3">
                  <c:v>3.1000000000000003E-3</c:v>
                </c:pt>
                <c:pt idx="4">
                  <c:v>3.8000000000000013E-3</c:v>
                </c:pt>
                <c:pt idx="5">
                  <c:v>4.5000000000000005E-3</c:v>
                </c:pt>
                <c:pt idx="6">
                  <c:v>5.1999999999999998E-3</c:v>
                </c:pt>
                <c:pt idx="7">
                  <c:v>5.9000000000000016E-3</c:v>
                </c:pt>
                <c:pt idx="8">
                  <c:v>6.6000000000000069E-3</c:v>
                </c:pt>
                <c:pt idx="9">
                  <c:v>7.300000000000007E-3</c:v>
                </c:pt>
                <c:pt idx="10">
                  <c:v>8.0000000000000071E-3</c:v>
                </c:pt>
                <c:pt idx="11">
                  <c:v>8.7000000000000063E-3</c:v>
                </c:pt>
                <c:pt idx="12">
                  <c:v>9.4000000000000004E-3</c:v>
                </c:pt>
                <c:pt idx="13">
                  <c:v>1.01E-2</c:v>
                </c:pt>
                <c:pt idx="14">
                  <c:v>1.0800000000000001E-2</c:v>
                </c:pt>
                <c:pt idx="15">
                  <c:v>1.15E-2</c:v>
                </c:pt>
                <c:pt idx="16">
                  <c:v>1.2199999999999999E-2</c:v>
                </c:pt>
                <c:pt idx="17">
                  <c:v>1.2899999999999998E-2</c:v>
                </c:pt>
                <c:pt idx="18">
                  <c:v>1.3599999999999999E-2</c:v>
                </c:pt>
                <c:pt idx="19">
                  <c:v>1.43E-2</c:v>
                </c:pt>
                <c:pt idx="20">
                  <c:v>1.4999999999999999E-2</c:v>
                </c:pt>
                <c:pt idx="21">
                  <c:v>1.5699999999999999E-2</c:v>
                </c:pt>
                <c:pt idx="22">
                  <c:v>1.6399999999999998E-2</c:v>
                </c:pt>
                <c:pt idx="23">
                  <c:v>2.5499999999999998E-2</c:v>
                </c:pt>
                <c:pt idx="24">
                  <c:v>6.0499999999999984E-2</c:v>
                </c:pt>
              </c:numCache>
            </c:numRef>
          </c:yVal>
          <c:smooth val="1"/>
          <c:extLst>
            <c:ext xmlns:c16="http://schemas.microsoft.com/office/drawing/2014/chart" uri="{C3380CC4-5D6E-409C-BE32-E72D297353CC}">
              <c16:uniqueId val="{00000000-DBC9-4A21-8A07-EC5E17827C80}"/>
            </c:ext>
          </c:extLst>
        </c:ser>
        <c:ser>
          <c:idx val="1"/>
          <c:order val="1"/>
          <c:tx>
            <c:v>Capital Allocation Line</c:v>
          </c:tx>
          <c:spPr>
            <a:ln w="19050" cap="rnd">
              <a:solidFill>
                <a:schemeClr val="accent2"/>
              </a:solidFill>
              <a:round/>
            </a:ln>
            <a:effectLst/>
          </c:spPr>
          <c:marker>
            <c:symbol val="none"/>
          </c:marker>
          <c:dLbls>
            <c:dLbl>
              <c:idx val="25"/>
              <c:layout>
                <c:manualLayout>
                  <c:x val="-7.334643091028160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C9-4A21-8A07-EC5E17827C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'Q1'!$E$65:$E$90</c:f>
              <c:numCache>
                <c:formatCode>General</c:formatCode>
                <c:ptCount val="26"/>
                <c:pt idx="0">
                  <c:v>0.5830951894845301</c:v>
                </c:pt>
                <c:pt idx="1">
                  <c:v>0.19525624189766638</c:v>
                </c:pt>
                <c:pt idx="2">
                  <c:v>0.12041594578792297</c:v>
                </c:pt>
                <c:pt idx="3">
                  <c:v>0.1101135777277262</c:v>
                </c:pt>
                <c:pt idx="4">
                  <c:v>0.10000000000000002</c:v>
                </c:pt>
                <c:pt idx="5">
                  <c:v>9.0138781886599739E-2</c:v>
                </c:pt>
                <c:pt idx="6">
                  <c:v>8.06225774829855E-2</c:v>
                </c:pt>
                <c:pt idx="7">
                  <c:v>7.1589105316381768E-2</c:v>
                </c:pt>
                <c:pt idx="8">
                  <c:v>6.3245553203367513E-2</c:v>
                </c:pt>
                <c:pt idx="9">
                  <c:v>5.5901699437494692E-2</c:v>
                </c:pt>
                <c:pt idx="10">
                  <c:v>4.9999999999999954E-2</c:v>
                </c:pt>
                <c:pt idx="11">
                  <c:v>4.6097722286464415E-2</c:v>
                </c:pt>
                <c:pt idx="12">
                  <c:v>4.4721359549995801E-2</c:v>
                </c:pt>
                <c:pt idx="13">
                  <c:v>4.6097722286464436E-2</c:v>
                </c:pt>
                <c:pt idx="14">
                  <c:v>5.000000000000001E-2</c:v>
                </c:pt>
                <c:pt idx="15">
                  <c:v>5.5901699437494748E-2</c:v>
                </c:pt>
                <c:pt idx="16">
                  <c:v>6.3245553203367597E-2</c:v>
                </c:pt>
                <c:pt idx="17">
                  <c:v>7.1589105316381768E-2</c:v>
                </c:pt>
                <c:pt idx="18">
                  <c:v>8.0622577482985514E-2</c:v>
                </c:pt>
                <c:pt idx="19">
                  <c:v>9.0138781886599739E-2</c:v>
                </c:pt>
                <c:pt idx="20">
                  <c:v>0.1</c:v>
                </c:pt>
                <c:pt idx="21">
                  <c:v>0.11011357772772623</c:v>
                </c:pt>
                <c:pt idx="22">
                  <c:v>0.12041594578792296</c:v>
                </c:pt>
                <c:pt idx="23">
                  <c:v>0.26100766272276377</c:v>
                </c:pt>
                <c:pt idx="24">
                  <c:v>0.81738913621359077</c:v>
                </c:pt>
                <c:pt idx="25">
                  <c:v>0</c:v>
                </c:pt>
              </c:numCache>
            </c:numRef>
          </c:xVal>
          <c:yVal>
            <c:numRef>
              <c:f>'Q1'!$F$65:$F$90</c:f>
              <c:numCache>
                <c:formatCode>General</c:formatCode>
                <c:ptCount val="26"/>
                <c:pt idx="0">
                  <c:v>9.7185835833564382E-2</c:v>
                </c:pt>
                <c:pt idx="1">
                  <c:v>3.5204366681604059E-2</c:v>
                </c:pt>
                <c:pt idx="2">
                  <c:v>2.3243960091415709E-2</c:v>
                </c:pt>
                <c:pt idx="3">
                  <c:v>2.159751402897581E-2</c:v>
                </c:pt>
                <c:pt idx="4">
                  <c:v>1.9981239000778393E-2</c:v>
                </c:pt>
                <c:pt idx="5">
                  <c:v>1.8405294165687848E-2</c:v>
                </c:pt>
                <c:pt idx="6">
                  <c:v>1.6884486796143655E-2</c:v>
                </c:pt>
                <c:pt idx="7">
                  <c:v>1.5440826019129919E-2</c:v>
                </c:pt>
                <c:pt idx="8">
                  <c:v>1.4107423014794616E-2</c:v>
                </c:pt>
                <c:pt idx="9">
                  <c:v>1.2933784192602816E-2</c:v>
                </c:pt>
                <c:pt idx="10">
                  <c:v>1.1990619500389188E-2</c:v>
                </c:pt>
                <c:pt idx="11">
                  <c:v>1.1366987172514963E-2</c:v>
                </c:pt>
                <c:pt idx="12">
                  <c:v>1.114702735408226E-2</c:v>
                </c:pt>
                <c:pt idx="13">
                  <c:v>1.1366987172514966E-2</c:v>
                </c:pt>
                <c:pt idx="14">
                  <c:v>1.1990619500389196E-2</c:v>
                </c:pt>
                <c:pt idx="15">
                  <c:v>1.2933784192602825E-2</c:v>
                </c:pt>
                <c:pt idx="16">
                  <c:v>1.410742301479463E-2</c:v>
                </c:pt>
                <c:pt idx="17">
                  <c:v>1.5440826019129919E-2</c:v>
                </c:pt>
                <c:pt idx="18">
                  <c:v>1.6884486796143659E-2</c:v>
                </c:pt>
                <c:pt idx="19">
                  <c:v>1.8405294165687848E-2</c:v>
                </c:pt>
                <c:pt idx="20">
                  <c:v>1.9981239000778393E-2</c:v>
                </c:pt>
                <c:pt idx="21">
                  <c:v>2.1597514028975813E-2</c:v>
                </c:pt>
                <c:pt idx="22">
                  <c:v>2.3243960091415709E-2</c:v>
                </c:pt>
                <c:pt idx="23">
                  <c:v>4.571225839007044E-2</c:v>
                </c:pt>
                <c:pt idx="24">
                  <c:v>0.13462891142469197</c:v>
                </c:pt>
                <c:pt idx="25">
                  <c:v>4.0000000000000001E-3</c:v>
                </c:pt>
              </c:numCache>
            </c:numRef>
          </c:yVal>
          <c:smooth val="1"/>
          <c:extLst>
            <c:ext xmlns:c16="http://schemas.microsoft.com/office/drawing/2014/chart" uri="{C3380CC4-5D6E-409C-BE32-E72D297353CC}">
              <c16:uniqueId val="{00000002-DBC9-4A21-8A07-EC5E17827C80}"/>
            </c:ext>
          </c:extLst>
        </c:ser>
        <c:dLbls>
          <c:showLegendKey val="0"/>
          <c:showVal val="0"/>
          <c:showCatName val="0"/>
          <c:showSerName val="0"/>
          <c:showPercent val="0"/>
          <c:showBubbleSize val="0"/>
        </c:dLbls>
        <c:axId val="1236429423"/>
        <c:axId val="1230782927"/>
      </c:scatterChart>
      <c:valAx>
        <c:axId val="123642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Standard deviation (Rp)</a:t>
                </a:r>
                <a:endParaRPr lang="en-US">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82927"/>
        <c:crosses val="autoZero"/>
        <c:crossBetween val="midCat"/>
      </c:valAx>
      <c:valAx>
        <c:axId val="123078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E(Rp)</a:t>
                </a:r>
                <a:endParaRPr lang="en-US">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294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'Q1'!$D$4</c:f>
              <c:strCache>
                <c:ptCount val="1"/>
                <c:pt idx="0">
                  <c:v>E(R)</c:v>
                </c:pt>
              </c:strCache>
            </c:strRef>
          </c:tx>
          <c:spPr>
            <a:ln w="19050" cap="rnd">
              <a:solidFill>
                <a:schemeClr val="accent1"/>
              </a:solidFill>
              <a:round/>
            </a:ln>
            <a:effectLst/>
          </c:spPr>
          <c:marker>
            <c:symbol val="none"/>
          </c:marker>
          <c:xVal>
            <c:numRef>
              <c:f>'Q1'!$E$95:$E$119</c:f>
              <c:numCache>
                <c:formatCode>General</c:formatCode>
                <c:ptCount val="25"/>
                <c:pt idx="0">
                  <c:v>0.43588989435406744</c:v>
                </c:pt>
                <c:pt idx="1">
                  <c:v>0.13919410907075055</c:v>
                </c:pt>
                <c:pt idx="2">
                  <c:v>8.5440037453175327E-2</c:v>
                </c:pt>
                <c:pt idx="3">
                  <c:v>7.8581168227508547E-2</c:v>
                </c:pt>
                <c:pt idx="4">
                  <c:v>7.2111025509279808E-2</c:v>
                </c:pt>
                <c:pt idx="5">
                  <c:v>6.6143782776614771E-2</c:v>
                </c:pt>
                <c:pt idx="6">
                  <c:v>6.0827625302982205E-2</c:v>
                </c:pt>
                <c:pt idx="7">
                  <c:v>5.634713834792323E-2</c:v>
                </c:pt>
                <c:pt idx="8">
                  <c:v>5.2915026221291794E-2</c:v>
                </c:pt>
                <c:pt idx="9">
                  <c:v>5.0744457825461088E-2</c:v>
                </c:pt>
                <c:pt idx="10">
                  <c:v>0.05</c:v>
                </c:pt>
                <c:pt idx="11">
                  <c:v>5.0744457825461116E-2</c:v>
                </c:pt>
                <c:pt idx="12">
                  <c:v>5.2915026221291822E-2</c:v>
                </c:pt>
                <c:pt idx="13">
                  <c:v>5.634713834792323E-2</c:v>
                </c:pt>
                <c:pt idx="14">
                  <c:v>6.0827625302982205E-2</c:v>
                </c:pt>
                <c:pt idx="15">
                  <c:v>6.6143782776614771E-2</c:v>
                </c:pt>
                <c:pt idx="16">
                  <c:v>7.2111025509279794E-2</c:v>
                </c:pt>
                <c:pt idx="17">
                  <c:v>7.858116822750856E-2</c:v>
                </c:pt>
                <c:pt idx="18">
                  <c:v>8.5440037453175327E-2</c:v>
                </c:pt>
                <c:pt idx="19">
                  <c:v>9.2601295887260682E-2</c:v>
                </c:pt>
                <c:pt idx="20">
                  <c:v>0.1</c:v>
                </c:pt>
                <c:pt idx="21">
                  <c:v>0.10758717395675009</c:v>
                </c:pt>
                <c:pt idx="22">
                  <c:v>0.11532562594670798</c:v>
                </c:pt>
                <c:pt idx="23">
                  <c:v>0.22220486043288976</c:v>
                </c:pt>
                <c:pt idx="24">
                  <c:v>0.65144071103976919</c:v>
                </c:pt>
              </c:numCache>
            </c:numRef>
          </c:xVal>
          <c:yVal>
            <c:numRef>
              <c:f>'Q1'!$D$95:$D$119</c:f>
              <c:numCache>
                <c:formatCode>General</c:formatCode>
                <c:ptCount val="25"/>
                <c:pt idx="0">
                  <c:v>-2.6999999999999996E-2</c:v>
                </c:pt>
                <c:pt idx="1">
                  <c:v>-2.4999999999999988E-3</c:v>
                </c:pt>
                <c:pt idx="2">
                  <c:v>2.4000000000000011E-3</c:v>
                </c:pt>
                <c:pt idx="3">
                  <c:v>3.1000000000000003E-3</c:v>
                </c:pt>
                <c:pt idx="4">
                  <c:v>3.8000000000000013E-3</c:v>
                </c:pt>
                <c:pt idx="5">
                  <c:v>4.5000000000000005E-3</c:v>
                </c:pt>
                <c:pt idx="6">
                  <c:v>5.1999999999999998E-3</c:v>
                </c:pt>
                <c:pt idx="7">
                  <c:v>5.9000000000000016E-3</c:v>
                </c:pt>
                <c:pt idx="8">
                  <c:v>6.6000000000000069E-3</c:v>
                </c:pt>
                <c:pt idx="9">
                  <c:v>7.300000000000007E-3</c:v>
                </c:pt>
                <c:pt idx="10">
                  <c:v>8.0000000000000071E-3</c:v>
                </c:pt>
                <c:pt idx="11">
                  <c:v>8.7000000000000063E-3</c:v>
                </c:pt>
                <c:pt idx="12">
                  <c:v>9.4000000000000004E-3</c:v>
                </c:pt>
                <c:pt idx="13">
                  <c:v>1.01E-2</c:v>
                </c:pt>
                <c:pt idx="14">
                  <c:v>1.0800000000000001E-2</c:v>
                </c:pt>
                <c:pt idx="15">
                  <c:v>1.15E-2</c:v>
                </c:pt>
                <c:pt idx="16">
                  <c:v>1.2199999999999999E-2</c:v>
                </c:pt>
                <c:pt idx="17">
                  <c:v>1.2899999999999998E-2</c:v>
                </c:pt>
                <c:pt idx="18">
                  <c:v>1.3599999999999999E-2</c:v>
                </c:pt>
                <c:pt idx="19">
                  <c:v>1.43E-2</c:v>
                </c:pt>
                <c:pt idx="20">
                  <c:v>1.4999999999999999E-2</c:v>
                </c:pt>
                <c:pt idx="21">
                  <c:v>1.5699999999999999E-2</c:v>
                </c:pt>
                <c:pt idx="22">
                  <c:v>1.6399999999999998E-2</c:v>
                </c:pt>
                <c:pt idx="23">
                  <c:v>2.5499999999999998E-2</c:v>
                </c:pt>
                <c:pt idx="24">
                  <c:v>6.0499999999999984E-2</c:v>
                </c:pt>
              </c:numCache>
            </c:numRef>
          </c:yVal>
          <c:smooth val="1"/>
          <c:extLst>
            <c:ext xmlns:c16="http://schemas.microsoft.com/office/drawing/2014/chart" uri="{C3380CC4-5D6E-409C-BE32-E72D297353CC}">
              <c16:uniqueId val="{00000000-37FC-4DB1-B0A1-0CA7AD2430B9}"/>
            </c:ext>
          </c:extLst>
        </c:ser>
        <c:ser>
          <c:idx val="1"/>
          <c:order val="1"/>
          <c:tx>
            <c:v>Capital Allocation Line</c:v>
          </c:tx>
          <c:spPr>
            <a:ln w="19050" cap="rnd">
              <a:solidFill>
                <a:schemeClr val="accent2"/>
              </a:solidFill>
              <a:round/>
            </a:ln>
            <a:effectLst/>
          </c:spPr>
          <c:marker>
            <c:symbol val="none"/>
          </c:marker>
          <c:dLbls>
            <c:dLbl>
              <c:idx val="25"/>
              <c:layout>
                <c:manualLayout>
                  <c:x val="-7.334643091028160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FC-4DB1-B0A1-0CA7AD2430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'Q1'!$E$95:$E$120</c:f>
              <c:numCache>
                <c:formatCode>General</c:formatCode>
                <c:ptCount val="26"/>
                <c:pt idx="0">
                  <c:v>0.43588989435406744</c:v>
                </c:pt>
                <c:pt idx="1">
                  <c:v>0.13919410907075055</c:v>
                </c:pt>
                <c:pt idx="2">
                  <c:v>8.5440037453175327E-2</c:v>
                </c:pt>
                <c:pt idx="3">
                  <c:v>7.8581168227508547E-2</c:v>
                </c:pt>
                <c:pt idx="4">
                  <c:v>7.2111025509279808E-2</c:v>
                </c:pt>
                <c:pt idx="5">
                  <c:v>6.6143782776614771E-2</c:v>
                </c:pt>
                <c:pt idx="6">
                  <c:v>6.0827625302982205E-2</c:v>
                </c:pt>
                <c:pt idx="7">
                  <c:v>5.634713834792323E-2</c:v>
                </c:pt>
                <c:pt idx="8">
                  <c:v>5.2915026221291794E-2</c:v>
                </c:pt>
                <c:pt idx="9">
                  <c:v>5.0744457825461088E-2</c:v>
                </c:pt>
                <c:pt idx="10">
                  <c:v>0.05</c:v>
                </c:pt>
                <c:pt idx="11">
                  <c:v>5.0744457825461116E-2</c:v>
                </c:pt>
                <c:pt idx="12">
                  <c:v>5.2915026221291822E-2</c:v>
                </c:pt>
                <c:pt idx="13">
                  <c:v>5.634713834792323E-2</c:v>
                </c:pt>
                <c:pt idx="14">
                  <c:v>6.0827625302982205E-2</c:v>
                </c:pt>
                <c:pt idx="15">
                  <c:v>6.6143782776614771E-2</c:v>
                </c:pt>
                <c:pt idx="16">
                  <c:v>7.2111025509279794E-2</c:v>
                </c:pt>
                <c:pt idx="17">
                  <c:v>7.858116822750856E-2</c:v>
                </c:pt>
                <c:pt idx="18">
                  <c:v>8.5440037453175327E-2</c:v>
                </c:pt>
                <c:pt idx="19">
                  <c:v>9.2601295887260682E-2</c:v>
                </c:pt>
                <c:pt idx="20">
                  <c:v>0.1</c:v>
                </c:pt>
                <c:pt idx="21">
                  <c:v>0.10758717395675009</c:v>
                </c:pt>
                <c:pt idx="22">
                  <c:v>0.11532562594670798</c:v>
                </c:pt>
                <c:pt idx="23">
                  <c:v>0.22220486043288976</c:v>
                </c:pt>
                <c:pt idx="24">
                  <c:v>0.65144071103976919</c:v>
                </c:pt>
                <c:pt idx="25">
                  <c:v>0</c:v>
                </c:pt>
              </c:numCache>
            </c:numRef>
          </c:xVal>
          <c:yVal>
            <c:numRef>
              <c:f>'Q1'!$F$95:$F$120</c:f>
              <c:numCache>
                <c:formatCode>General</c:formatCode>
                <c:ptCount val="26"/>
                <c:pt idx="0">
                  <c:v>5.2364357858976224E-2</c:v>
                </c:pt>
                <c:pt idx="1">
                  <c:v>1.9444344524057283E-2</c:v>
                </c:pt>
                <c:pt idx="2">
                  <c:v>1.3480037505786108E-2</c:v>
                </c:pt>
                <c:pt idx="3">
                  <c:v>1.2719008608271425E-2</c:v>
                </c:pt>
                <c:pt idx="4">
                  <c:v>1.2001111033961341E-2</c:v>
                </c:pt>
                <c:pt idx="5">
                  <c:v>1.1339012952101338E-2</c:v>
                </c:pt>
                <c:pt idx="6">
                  <c:v>1.0749156325875938E-2</c:v>
                </c:pt>
                <c:pt idx="7">
                  <c:v>1.0252021895177418E-2</c:v>
                </c:pt>
                <c:pt idx="8">
                  <c:v>9.8712103616810688E-3</c:v>
                </c:pt>
                <c:pt idx="9">
                  <c:v>9.6303739761325925E-3</c:v>
                </c:pt>
                <c:pt idx="10">
                  <c:v>9.5477723256977495E-3</c:v>
                </c:pt>
                <c:pt idx="11">
                  <c:v>9.630373976132596E-3</c:v>
                </c:pt>
                <c:pt idx="12">
                  <c:v>9.8712103616810723E-3</c:v>
                </c:pt>
                <c:pt idx="13">
                  <c:v>1.0252021895177418E-2</c:v>
                </c:pt>
                <c:pt idx="14">
                  <c:v>1.0749156325875938E-2</c:v>
                </c:pt>
                <c:pt idx="15">
                  <c:v>1.1339012952101338E-2</c:v>
                </c:pt>
                <c:pt idx="16">
                  <c:v>1.2001111033961339E-2</c:v>
                </c:pt>
                <c:pt idx="17">
                  <c:v>1.2719008608271427E-2</c:v>
                </c:pt>
                <c:pt idx="18">
                  <c:v>1.3480037505786108E-2</c:v>
                </c:pt>
                <c:pt idx="19">
                  <c:v>1.4274618132941874E-2</c:v>
                </c:pt>
                <c:pt idx="20">
                  <c:v>1.5095544651395501E-2</c:v>
                </c:pt>
                <c:pt idx="21">
                  <c:v>1.5937382925545758E-2</c:v>
                </c:pt>
                <c:pt idx="22">
                  <c:v>1.6796006321418339E-2</c:v>
                </c:pt>
                <c:pt idx="23">
                  <c:v>2.8654839506902334E-2</c:v>
                </c:pt>
                <c:pt idx="24">
                  <c:v>7.6280894970785926E-2</c:v>
                </c:pt>
                <c:pt idx="25">
                  <c:v>4.0000000000000001E-3</c:v>
                </c:pt>
              </c:numCache>
            </c:numRef>
          </c:yVal>
          <c:smooth val="1"/>
          <c:extLst>
            <c:ext xmlns:c16="http://schemas.microsoft.com/office/drawing/2014/chart" uri="{C3380CC4-5D6E-409C-BE32-E72D297353CC}">
              <c16:uniqueId val="{00000002-37FC-4DB1-B0A1-0CA7AD2430B9}"/>
            </c:ext>
          </c:extLst>
        </c:ser>
        <c:dLbls>
          <c:showLegendKey val="0"/>
          <c:showVal val="0"/>
          <c:showCatName val="0"/>
          <c:showSerName val="0"/>
          <c:showPercent val="0"/>
          <c:showBubbleSize val="0"/>
        </c:dLbls>
        <c:axId val="1236429423"/>
        <c:axId val="1230782927"/>
      </c:scatterChart>
      <c:valAx>
        <c:axId val="123642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Standard deviation (Rp)</a:t>
                </a:r>
                <a:endParaRPr lang="en-US">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82927"/>
        <c:crosses val="autoZero"/>
        <c:crossBetween val="midCat"/>
      </c:valAx>
      <c:valAx>
        <c:axId val="123078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E(Rp)</a:t>
                </a:r>
                <a:endParaRPr lang="en-US">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294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'Q1'!$D$4</c:f>
              <c:strCache>
                <c:ptCount val="1"/>
                <c:pt idx="0">
                  <c:v>E(R)</c:v>
                </c:pt>
              </c:strCache>
            </c:strRef>
          </c:tx>
          <c:spPr>
            <a:ln w="19050" cap="rnd">
              <a:solidFill>
                <a:schemeClr val="accent1"/>
              </a:solidFill>
              <a:round/>
            </a:ln>
            <a:effectLst/>
          </c:spPr>
          <c:marker>
            <c:symbol val="none"/>
          </c:marker>
          <c:xVal>
            <c:numRef>
              <c:f>'Q1'!$E$125:$E$149</c:f>
              <c:numCache>
                <c:formatCode>General</c:formatCode>
                <c:ptCount val="25"/>
                <c:pt idx="0">
                  <c:v>0.20000000000000009</c:v>
                </c:pt>
                <c:pt idx="1">
                  <c:v>2.5000000000000012E-2</c:v>
                </c:pt>
                <c:pt idx="2">
                  <c:v>9.999999999999969E-3</c:v>
                </c:pt>
                <c:pt idx="3">
                  <c:v>1.4999999999999925E-2</c:v>
                </c:pt>
                <c:pt idx="4">
                  <c:v>2.000000000000007E-2</c:v>
                </c:pt>
                <c:pt idx="5">
                  <c:v>2.5000000000000012E-2</c:v>
                </c:pt>
                <c:pt idx="6">
                  <c:v>3.0000000000000009E-2</c:v>
                </c:pt>
                <c:pt idx="7">
                  <c:v>3.5000000000000003E-2</c:v>
                </c:pt>
                <c:pt idx="8">
                  <c:v>4.0000000000000056E-2</c:v>
                </c:pt>
                <c:pt idx="9">
                  <c:v>4.5000000000000054E-2</c:v>
                </c:pt>
                <c:pt idx="10">
                  <c:v>5.0000000000000051E-2</c:v>
                </c:pt>
                <c:pt idx="11">
                  <c:v>5.5000000000000056E-2</c:v>
                </c:pt>
                <c:pt idx="12">
                  <c:v>6.0000000000000012E-2</c:v>
                </c:pt>
                <c:pt idx="13">
                  <c:v>6.5000000000000002E-2</c:v>
                </c:pt>
                <c:pt idx="14">
                  <c:v>7.0000000000000007E-2</c:v>
                </c:pt>
                <c:pt idx="15">
                  <c:v>7.5000000000000011E-2</c:v>
                </c:pt>
                <c:pt idx="16">
                  <c:v>0.08</c:v>
                </c:pt>
                <c:pt idx="17">
                  <c:v>8.500000000000002E-2</c:v>
                </c:pt>
                <c:pt idx="18">
                  <c:v>9.0000000000000011E-2</c:v>
                </c:pt>
                <c:pt idx="19">
                  <c:v>9.5000000000000015E-2</c:v>
                </c:pt>
                <c:pt idx="20">
                  <c:v>0.1</c:v>
                </c:pt>
                <c:pt idx="21">
                  <c:v>0.10500000000000001</c:v>
                </c:pt>
                <c:pt idx="22">
                  <c:v>0.11000000000000001</c:v>
                </c:pt>
                <c:pt idx="23">
                  <c:v>0.17500000000000004</c:v>
                </c:pt>
                <c:pt idx="24">
                  <c:v>0.42499999999999999</c:v>
                </c:pt>
              </c:numCache>
            </c:numRef>
          </c:xVal>
          <c:yVal>
            <c:numRef>
              <c:f>'Q1'!$D$125:$D$149</c:f>
              <c:numCache>
                <c:formatCode>General</c:formatCode>
                <c:ptCount val="25"/>
                <c:pt idx="0">
                  <c:v>-2.6999999999999996E-2</c:v>
                </c:pt>
                <c:pt idx="1">
                  <c:v>-2.4999999999999988E-3</c:v>
                </c:pt>
                <c:pt idx="2">
                  <c:v>2.4000000000000011E-3</c:v>
                </c:pt>
                <c:pt idx="3">
                  <c:v>3.1000000000000003E-3</c:v>
                </c:pt>
                <c:pt idx="4">
                  <c:v>3.8000000000000013E-3</c:v>
                </c:pt>
                <c:pt idx="5">
                  <c:v>4.5000000000000005E-3</c:v>
                </c:pt>
                <c:pt idx="6">
                  <c:v>5.1999999999999998E-3</c:v>
                </c:pt>
                <c:pt idx="7">
                  <c:v>5.9000000000000016E-3</c:v>
                </c:pt>
                <c:pt idx="8">
                  <c:v>6.6000000000000069E-3</c:v>
                </c:pt>
                <c:pt idx="9">
                  <c:v>7.300000000000007E-3</c:v>
                </c:pt>
                <c:pt idx="10">
                  <c:v>8.0000000000000071E-3</c:v>
                </c:pt>
                <c:pt idx="11">
                  <c:v>8.7000000000000063E-3</c:v>
                </c:pt>
                <c:pt idx="12">
                  <c:v>9.4000000000000004E-3</c:v>
                </c:pt>
                <c:pt idx="13">
                  <c:v>1.01E-2</c:v>
                </c:pt>
                <c:pt idx="14">
                  <c:v>1.0800000000000001E-2</c:v>
                </c:pt>
                <c:pt idx="15">
                  <c:v>1.15E-2</c:v>
                </c:pt>
                <c:pt idx="16">
                  <c:v>1.2199999999999999E-2</c:v>
                </c:pt>
                <c:pt idx="17">
                  <c:v>1.2899999999999998E-2</c:v>
                </c:pt>
                <c:pt idx="18">
                  <c:v>1.3599999999999999E-2</c:v>
                </c:pt>
                <c:pt idx="19">
                  <c:v>1.43E-2</c:v>
                </c:pt>
                <c:pt idx="20">
                  <c:v>1.4999999999999999E-2</c:v>
                </c:pt>
                <c:pt idx="21">
                  <c:v>1.5699999999999999E-2</c:v>
                </c:pt>
                <c:pt idx="22">
                  <c:v>1.6399999999999998E-2</c:v>
                </c:pt>
                <c:pt idx="23">
                  <c:v>2.5499999999999998E-2</c:v>
                </c:pt>
                <c:pt idx="24">
                  <c:v>6.0499999999999984E-2</c:v>
                </c:pt>
              </c:numCache>
            </c:numRef>
          </c:yVal>
          <c:smooth val="1"/>
          <c:extLst>
            <c:ext xmlns:c16="http://schemas.microsoft.com/office/drawing/2014/chart" uri="{C3380CC4-5D6E-409C-BE32-E72D297353CC}">
              <c16:uniqueId val="{00000000-113B-4D78-AD0D-5EE8F745CD7B}"/>
            </c:ext>
          </c:extLst>
        </c:ser>
        <c:dLbls>
          <c:showLegendKey val="0"/>
          <c:showVal val="0"/>
          <c:showCatName val="0"/>
          <c:showSerName val="0"/>
          <c:showPercent val="0"/>
          <c:showBubbleSize val="0"/>
        </c:dLbls>
        <c:axId val="1236429423"/>
        <c:axId val="1230782927"/>
      </c:scatterChart>
      <c:valAx>
        <c:axId val="123642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Standard deviation (Rp)</a:t>
                </a:r>
                <a:endParaRPr lang="en-US">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82927"/>
        <c:crosses val="autoZero"/>
        <c:crossBetween val="midCat"/>
      </c:valAx>
      <c:valAx>
        <c:axId val="123078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0" i="0" baseline="0">
                    <a:effectLst/>
                  </a:rPr>
                  <a:t>E(Rp)</a:t>
                </a:r>
                <a:endParaRPr lang="en-US">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294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The efficient frontier</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Irrelevant</c:v>
          </c:tx>
          <c:spPr>
            <a:ln w="28575" cap="rnd">
              <a:solidFill>
                <a:srgbClr val="FFC000"/>
              </a:solidFill>
              <a:round/>
            </a:ln>
            <a:effectLst/>
          </c:spPr>
          <c:marker>
            <c:symbol val="none"/>
          </c:marker>
          <c:cat>
            <c:numRef>
              <c:f>ii!$C$44:$C$183</c:f>
              <c:numCache>
                <c:formatCode>General</c:formatCode>
                <c:ptCount val="140"/>
                <c:pt idx="0">
                  <c:v>4.170656951713634E-2</c:v>
                </c:pt>
                <c:pt idx="1">
                  <c:v>4.2000000000000003E-2</c:v>
                </c:pt>
                <c:pt idx="2">
                  <c:v>4.2999999999999997E-2</c:v>
                </c:pt>
                <c:pt idx="3">
                  <c:v>4.3999999999999997E-2</c:v>
                </c:pt>
                <c:pt idx="4">
                  <c:v>4.4999999999999998E-2</c:v>
                </c:pt>
                <c:pt idx="5">
                  <c:v>4.5999999999999999E-2</c:v>
                </c:pt>
                <c:pt idx="6">
                  <c:v>4.7E-2</c:v>
                </c:pt>
                <c:pt idx="7">
                  <c:v>4.8000000000000001E-2</c:v>
                </c:pt>
                <c:pt idx="8">
                  <c:v>4.9000000000000002E-2</c:v>
                </c:pt>
                <c:pt idx="9">
                  <c:v>0.05</c:v>
                </c:pt>
                <c:pt idx="10">
                  <c:v>5.0999999999999997E-2</c:v>
                </c:pt>
                <c:pt idx="11">
                  <c:v>5.1999999999999998E-2</c:v>
                </c:pt>
                <c:pt idx="12">
                  <c:v>5.2999999999999999E-2</c:v>
                </c:pt>
                <c:pt idx="13">
                  <c:v>5.3999999999999999E-2</c:v>
                </c:pt>
                <c:pt idx="14">
                  <c:v>5.5E-2</c:v>
                </c:pt>
                <c:pt idx="15">
                  <c:v>5.6000000000000001E-2</c:v>
                </c:pt>
                <c:pt idx="16">
                  <c:v>5.7000000000000002E-2</c:v>
                </c:pt>
                <c:pt idx="17">
                  <c:v>5.8000000000000003E-2</c:v>
                </c:pt>
                <c:pt idx="18">
                  <c:v>5.8999999999999997E-2</c:v>
                </c:pt>
                <c:pt idx="19">
                  <c:v>0.06</c:v>
                </c:pt>
                <c:pt idx="20">
                  <c:v>6.0999999999999999E-2</c:v>
                </c:pt>
                <c:pt idx="21">
                  <c:v>6.2E-2</c:v>
                </c:pt>
                <c:pt idx="22">
                  <c:v>6.3E-2</c:v>
                </c:pt>
                <c:pt idx="23">
                  <c:v>6.4000000000000001E-2</c:v>
                </c:pt>
                <c:pt idx="24">
                  <c:v>6.5000000000000002E-2</c:v>
                </c:pt>
                <c:pt idx="25">
                  <c:v>6.6000000000000003E-2</c:v>
                </c:pt>
                <c:pt idx="26">
                  <c:v>6.7000000000000004E-2</c:v>
                </c:pt>
                <c:pt idx="27">
                  <c:v>6.8000000000000005E-2</c:v>
                </c:pt>
                <c:pt idx="28">
                  <c:v>6.9000000000000006E-2</c:v>
                </c:pt>
                <c:pt idx="29">
                  <c:v>7.0000000000000007E-2</c:v>
                </c:pt>
                <c:pt idx="30">
                  <c:v>7.0999999999999994E-2</c:v>
                </c:pt>
                <c:pt idx="31">
                  <c:v>7.1999999999999995E-2</c:v>
                </c:pt>
                <c:pt idx="32">
                  <c:v>7.2999999999999995E-2</c:v>
                </c:pt>
                <c:pt idx="33">
                  <c:v>7.3999999999999996E-2</c:v>
                </c:pt>
                <c:pt idx="34">
                  <c:v>7.4999999999999997E-2</c:v>
                </c:pt>
                <c:pt idx="35">
                  <c:v>7.5999999999999998E-2</c:v>
                </c:pt>
                <c:pt idx="36">
                  <c:v>7.6999999999999999E-2</c:v>
                </c:pt>
                <c:pt idx="37">
                  <c:v>7.8E-2</c:v>
                </c:pt>
                <c:pt idx="38">
                  <c:v>7.9000000000000001E-2</c:v>
                </c:pt>
                <c:pt idx="39">
                  <c:v>0.08</c:v>
                </c:pt>
                <c:pt idx="40">
                  <c:v>8.1000000000000003E-2</c:v>
                </c:pt>
                <c:pt idx="41">
                  <c:v>8.2000000000000003E-2</c:v>
                </c:pt>
                <c:pt idx="42">
                  <c:v>8.3000000000000004E-2</c:v>
                </c:pt>
                <c:pt idx="43">
                  <c:v>8.4000000000000005E-2</c:v>
                </c:pt>
                <c:pt idx="44">
                  <c:v>8.5000000000000006E-2</c:v>
                </c:pt>
                <c:pt idx="45">
                  <c:v>8.5999999999999993E-2</c:v>
                </c:pt>
                <c:pt idx="46">
                  <c:v>8.6999999999999994E-2</c:v>
                </c:pt>
                <c:pt idx="47">
                  <c:v>8.7999999999999995E-2</c:v>
                </c:pt>
                <c:pt idx="48">
                  <c:v>8.8999999999999996E-2</c:v>
                </c:pt>
                <c:pt idx="49">
                  <c:v>0.09</c:v>
                </c:pt>
                <c:pt idx="50">
                  <c:v>9.0999999999999998E-2</c:v>
                </c:pt>
                <c:pt idx="51">
                  <c:v>9.1999999999999998E-2</c:v>
                </c:pt>
                <c:pt idx="52">
                  <c:v>9.2999999999999999E-2</c:v>
                </c:pt>
                <c:pt idx="53">
                  <c:v>9.4E-2</c:v>
                </c:pt>
                <c:pt idx="54">
                  <c:v>9.5000000000000001E-2</c:v>
                </c:pt>
                <c:pt idx="55">
                  <c:v>9.6000000000000002E-2</c:v>
                </c:pt>
                <c:pt idx="56">
                  <c:v>9.7000000000000003E-2</c:v>
                </c:pt>
                <c:pt idx="57">
                  <c:v>9.8000000000000004E-2</c:v>
                </c:pt>
                <c:pt idx="58">
                  <c:v>9.9000000000000005E-2</c:v>
                </c:pt>
                <c:pt idx="59">
                  <c:v>0.1</c:v>
                </c:pt>
                <c:pt idx="60">
                  <c:v>0.10100000000000001</c:v>
                </c:pt>
                <c:pt idx="61">
                  <c:v>0.10199999999999999</c:v>
                </c:pt>
                <c:pt idx="62">
                  <c:v>0.10299999999999999</c:v>
                </c:pt>
                <c:pt idx="63">
                  <c:v>0.104</c:v>
                </c:pt>
                <c:pt idx="64">
                  <c:v>0.105</c:v>
                </c:pt>
                <c:pt idx="65">
                  <c:v>0.106</c:v>
                </c:pt>
                <c:pt idx="66">
                  <c:v>0.107</c:v>
                </c:pt>
                <c:pt idx="67">
                  <c:v>0.108</c:v>
                </c:pt>
                <c:pt idx="68">
                  <c:v>0.109</c:v>
                </c:pt>
                <c:pt idx="69">
                  <c:v>0.11</c:v>
                </c:pt>
                <c:pt idx="70">
                  <c:v>0.111</c:v>
                </c:pt>
                <c:pt idx="71">
                  <c:v>0.112</c:v>
                </c:pt>
                <c:pt idx="72">
                  <c:v>0.113</c:v>
                </c:pt>
                <c:pt idx="73">
                  <c:v>0.114</c:v>
                </c:pt>
                <c:pt idx="74">
                  <c:v>0.115</c:v>
                </c:pt>
                <c:pt idx="75">
                  <c:v>0.11600000000000001</c:v>
                </c:pt>
                <c:pt idx="76">
                  <c:v>0.11700000000000001</c:v>
                </c:pt>
                <c:pt idx="77">
                  <c:v>0.11799999999999999</c:v>
                </c:pt>
                <c:pt idx="78">
                  <c:v>0.11899999999999999</c:v>
                </c:pt>
                <c:pt idx="79">
                  <c:v>0.12</c:v>
                </c:pt>
                <c:pt idx="80">
                  <c:v>0.121</c:v>
                </c:pt>
                <c:pt idx="81">
                  <c:v>0.122</c:v>
                </c:pt>
                <c:pt idx="82">
                  <c:v>0.123</c:v>
                </c:pt>
                <c:pt idx="83">
                  <c:v>0.124</c:v>
                </c:pt>
                <c:pt idx="84">
                  <c:v>0.125</c:v>
                </c:pt>
                <c:pt idx="85">
                  <c:v>0.126</c:v>
                </c:pt>
                <c:pt idx="86">
                  <c:v>0.127</c:v>
                </c:pt>
                <c:pt idx="87">
                  <c:v>0.128</c:v>
                </c:pt>
                <c:pt idx="88">
                  <c:v>0.129</c:v>
                </c:pt>
                <c:pt idx="89">
                  <c:v>0.13</c:v>
                </c:pt>
                <c:pt idx="90">
                  <c:v>0.13100000000000001</c:v>
                </c:pt>
                <c:pt idx="91">
                  <c:v>0.13200000000000001</c:v>
                </c:pt>
                <c:pt idx="92">
                  <c:v>0.13300000000000001</c:v>
                </c:pt>
                <c:pt idx="93">
                  <c:v>0.13400000000000001</c:v>
                </c:pt>
                <c:pt idx="94">
                  <c:v>0.13500000000000001</c:v>
                </c:pt>
                <c:pt idx="95">
                  <c:v>0.13600000000000001</c:v>
                </c:pt>
                <c:pt idx="96">
                  <c:v>0.13700000000000001</c:v>
                </c:pt>
                <c:pt idx="97">
                  <c:v>0.13800000000000001</c:v>
                </c:pt>
                <c:pt idx="98">
                  <c:v>0.13900000000000001</c:v>
                </c:pt>
                <c:pt idx="99">
                  <c:v>0.14000000000000001</c:v>
                </c:pt>
                <c:pt idx="100">
                  <c:v>0.14099999999999999</c:v>
                </c:pt>
                <c:pt idx="101">
                  <c:v>0.14199999999999999</c:v>
                </c:pt>
                <c:pt idx="102">
                  <c:v>0.14299999999999999</c:v>
                </c:pt>
                <c:pt idx="103">
                  <c:v>0.14399999999999999</c:v>
                </c:pt>
                <c:pt idx="104">
                  <c:v>0.14499999999999999</c:v>
                </c:pt>
                <c:pt idx="105">
                  <c:v>0.14599999999999999</c:v>
                </c:pt>
                <c:pt idx="106">
                  <c:v>0.14699999999999999</c:v>
                </c:pt>
                <c:pt idx="107">
                  <c:v>0.14799999999999999</c:v>
                </c:pt>
                <c:pt idx="108">
                  <c:v>0.14899999999999999</c:v>
                </c:pt>
                <c:pt idx="109">
                  <c:v>0.15</c:v>
                </c:pt>
                <c:pt idx="110">
                  <c:v>0.151</c:v>
                </c:pt>
                <c:pt idx="111">
                  <c:v>0.152</c:v>
                </c:pt>
                <c:pt idx="112">
                  <c:v>0.153</c:v>
                </c:pt>
                <c:pt idx="113">
                  <c:v>0.154</c:v>
                </c:pt>
                <c:pt idx="114">
                  <c:v>0.155</c:v>
                </c:pt>
                <c:pt idx="115">
                  <c:v>0.156</c:v>
                </c:pt>
                <c:pt idx="116">
                  <c:v>0.157</c:v>
                </c:pt>
                <c:pt idx="117">
                  <c:v>0.158</c:v>
                </c:pt>
                <c:pt idx="118">
                  <c:v>0.159</c:v>
                </c:pt>
                <c:pt idx="119">
                  <c:v>0.16</c:v>
                </c:pt>
                <c:pt idx="120">
                  <c:v>0.161</c:v>
                </c:pt>
                <c:pt idx="121">
                  <c:v>0.16200000000000001</c:v>
                </c:pt>
                <c:pt idx="122">
                  <c:v>0.16300000000000001</c:v>
                </c:pt>
                <c:pt idx="123">
                  <c:v>0.16400000000000001</c:v>
                </c:pt>
                <c:pt idx="124">
                  <c:v>0.16500000000000001</c:v>
                </c:pt>
                <c:pt idx="125">
                  <c:v>0.16600000000000001</c:v>
                </c:pt>
                <c:pt idx="126">
                  <c:v>0.16700000000000001</c:v>
                </c:pt>
                <c:pt idx="127">
                  <c:v>0.16800000000000001</c:v>
                </c:pt>
                <c:pt idx="128">
                  <c:v>0.16900000000000001</c:v>
                </c:pt>
                <c:pt idx="129">
                  <c:v>0.17</c:v>
                </c:pt>
                <c:pt idx="130">
                  <c:v>0.17100000000000001</c:v>
                </c:pt>
                <c:pt idx="131">
                  <c:v>0.17199999999999999</c:v>
                </c:pt>
                <c:pt idx="132">
                  <c:v>0.17299999999999999</c:v>
                </c:pt>
                <c:pt idx="133">
                  <c:v>0.17399999999999999</c:v>
                </c:pt>
                <c:pt idx="134">
                  <c:v>0.17499999999999999</c:v>
                </c:pt>
                <c:pt idx="135">
                  <c:v>0.17599999999999999</c:v>
                </c:pt>
                <c:pt idx="136">
                  <c:v>0.17699999999999999</c:v>
                </c:pt>
                <c:pt idx="137">
                  <c:v>0.17799999999999999</c:v>
                </c:pt>
                <c:pt idx="138">
                  <c:v>0.17899999999999999</c:v>
                </c:pt>
                <c:pt idx="139">
                  <c:v>0.18</c:v>
                </c:pt>
              </c:numCache>
            </c:numRef>
          </c:cat>
          <c:val>
            <c:numRef>
              <c:f>ii!$A$44:$A$183</c:f>
              <c:numCache>
                <c:formatCode>General</c:formatCode>
                <c:ptCount val="140"/>
                <c:pt idx="0">
                  <c:v>8.4429977827816752E-3</c:v>
                </c:pt>
                <c:pt idx="1">
                  <c:v>7.5316855207177109E-3</c:v>
                </c:pt>
                <c:pt idx="2">
                  <c:v>6.5182894758692225E-3</c:v>
                </c:pt>
                <c:pt idx="3">
                  <c:v>5.8649873276391488E-3</c:v>
                </c:pt>
                <c:pt idx="4">
                  <c:v>5.3356842229092183E-3</c:v>
                </c:pt>
                <c:pt idx="5">
                  <c:v>4.8747655840133521E-3</c:v>
                </c:pt>
                <c:pt idx="6">
                  <c:v>4.45842901041703E-3</c:v>
                </c:pt>
                <c:pt idx="7">
                  <c:v>4.0739109913003405E-3</c:v>
                </c:pt>
                <c:pt idx="8">
                  <c:v>3.7134444958732259E-3</c:v>
                </c:pt>
                <c:pt idx="9">
                  <c:v>3.3718979998614953E-3</c:v>
                </c:pt>
                <c:pt idx="10">
                  <c:v>3.0456784911910492E-3</c:v>
                </c:pt>
                <c:pt idx="11">
                  <c:v>2.7321588010876269E-3</c:v>
                </c:pt>
                <c:pt idx="12">
                  <c:v>2.429352297162078E-3</c:v>
                </c:pt>
                <c:pt idx="13">
                  <c:v>2.1357158015312492E-3</c:v>
                </c:pt>
                <c:pt idx="14">
                  <c:v>1.8500239645630424E-3</c:v>
                </c:pt>
                <c:pt idx="15">
                  <c:v>1.5712858158229938E-3</c:v>
                </c:pt>
                <c:pt idx="16">
                  <c:v>1.2986874060982407E-3</c:v>
                </c:pt>
                <c:pt idx="17">
                  <c:v>1.0315512321853121E-3</c:v>
                </c:pt>
                <c:pt idx="18">
                  <c:v>7.6930681957996638E-4</c:v>
                </c:pt>
                <c:pt idx="19">
                  <c:v>5.1146893661859101E-4</c:v>
                </c:pt>
                <c:pt idx="20">
                  <c:v>2.5762115804855469E-4</c:v>
                </c:pt>
                <c:pt idx="21">
                  <c:v>7.4032600254816255E-6</c:v>
                </c:pt>
                <c:pt idx="22">
                  <c:v>-2.3949858798623727E-4</c:v>
                </c:pt>
                <c:pt idx="23">
                  <c:v>-4.8335955472494398E-4</c:v>
                </c:pt>
                <c:pt idx="24">
                  <c:v>-7.2442231328326626E-4</c:v>
                </c:pt>
                <c:pt idx="25">
                  <c:v>-9.6290201101950634E-4</c:v>
                </c:pt>
                <c:pt idx="26">
                  <c:v>-1.1989903139097702E-3</c:v>
                </c:pt>
                <c:pt idx="27">
                  <c:v>-1.4328587266491215E-3</c:v>
                </c:pt>
                <c:pt idx="28">
                  <c:v>-1.6646613401513129E-3</c:v>
                </c:pt>
                <c:pt idx="29">
                  <c:v>-1.8945371220382839E-3</c:v>
                </c:pt>
                <c:pt idx="30">
                  <c:v>-2.1226118391827926E-3</c:v>
                </c:pt>
                <c:pt idx="31">
                  <c:v>-2.3489996816149009E-3</c:v>
                </c:pt>
                <c:pt idx="32">
                  <c:v>-2.5738046422304345E-3</c:v>
                </c:pt>
                <c:pt idx="33">
                  <c:v>-2.7971216954258415E-3</c:v>
                </c:pt>
                <c:pt idx="34">
                  <c:v>-3.0190378090939711E-3</c:v>
                </c:pt>
                <c:pt idx="35">
                  <c:v>-3.239632817681767E-3</c:v>
                </c:pt>
                <c:pt idx="36">
                  <c:v>-3.4589801787490142E-3</c:v>
                </c:pt>
                <c:pt idx="37">
                  <c:v>-3.6771476313235685E-3</c:v>
                </c:pt>
                <c:pt idx="38">
                  <c:v>-3.8941977710614736E-3</c:v>
                </c:pt>
                <c:pt idx="39">
                  <c:v>-4.1101885545947719E-3</c:v>
                </c:pt>
                <c:pt idx="40">
                  <c:v>-4.3251737433390048E-3</c:v>
                </c:pt>
                <c:pt idx="41">
                  <c:v>-4.5392032953252195E-3</c:v>
                </c:pt>
                <c:pt idx="42">
                  <c:v>-4.7523237122322828E-3</c:v>
                </c:pt>
                <c:pt idx="43">
                  <c:v>-4.9645783476593396E-3</c:v>
                </c:pt>
                <c:pt idx="44">
                  <c:v>-5.1760076817440933E-3</c:v>
                </c:pt>
                <c:pt idx="45">
                  <c:v>-5.3866495664608317E-3</c:v>
                </c:pt>
                <c:pt idx="46">
                  <c:v>-5.5965394452915772E-3</c:v>
                </c:pt>
                <c:pt idx="47">
                  <c:v>-5.8057105504292963E-3</c:v>
                </c:pt>
                <c:pt idx="48">
                  <c:v>-6.0141940802252488E-3</c:v>
                </c:pt>
                <c:pt idx="49">
                  <c:v>-6.2220193592160862E-3</c:v>
                </c:pt>
                <c:pt idx="50">
                  <c:v>-6.4292139827493485E-3</c:v>
                </c:pt>
                <c:pt idx="51">
                  <c:v>-6.6358039479569846E-3</c:v>
                </c:pt>
                <c:pt idx="52">
                  <c:v>-6.841813772598123E-3</c:v>
                </c:pt>
                <c:pt idx="53">
                  <c:v>-7.0472666030973827E-3</c:v>
                </c:pt>
                <c:pt idx="54">
                  <c:v>-7.2521843129383697E-3</c:v>
                </c:pt>
                <c:pt idx="55">
                  <c:v>-7.4565875924287681E-3</c:v>
                </c:pt>
                <c:pt idx="56">
                  <c:v>-7.6604960307302596E-3</c:v>
                </c:pt>
                <c:pt idx="57">
                  <c:v>-7.8639281909402056E-3</c:v>
                </c:pt>
                <c:pt idx="58">
                  <c:v>-8.0669016789197811E-3</c:v>
                </c:pt>
                <c:pt idx="59">
                  <c:v>-8.2694332064835192E-3</c:v>
                </c:pt>
                <c:pt idx="60">
                  <c:v>-8.471538649495439E-3</c:v>
                </c:pt>
                <c:pt idx="61">
                  <c:v>-8.673233101356469E-3</c:v>
                </c:pt>
                <c:pt idx="62">
                  <c:v>-8.8745309223146763E-3</c:v>
                </c:pt>
                <c:pt idx="63">
                  <c:v>-9.0754457849832517E-3</c:v>
                </c:pt>
                <c:pt idx="64">
                  <c:v>-9.2759907164106353E-3</c:v>
                </c:pt>
                <c:pt idx="65">
                  <c:v>-9.4761781370108124E-3</c:v>
                </c:pt>
                <c:pt idx="66">
                  <c:v>-9.6760198966304566E-3</c:v>
                </c:pt>
                <c:pt idx="67">
                  <c:v>-9.8755273080012741E-3</c:v>
                </c:pt>
                <c:pt idx="68">
                  <c:v>-1.0074711177801331E-2</c:v>
                </c:pt>
                <c:pt idx="69">
                  <c:v>-1.0273581835526917E-2</c:v>
                </c:pt>
                <c:pt idx="70">
                  <c:v>-1.0472149160357038E-2</c:v>
                </c:pt>
                <c:pt idx="71">
                  <c:v>-1.0670422606175184E-2</c:v>
                </c:pt>
                <c:pt idx="72">
                  <c:v>-1.0868411224897448E-2</c:v>
                </c:pt>
                <c:pt idx="73">
                  <c:v>-1.1066123688242219E-2</c:v>
                </c:pt>
                <c:pt idx="74">
                  <c:v>-1.1263568308064223E-2</c:v>
                </c:pt>
                <c:pt idx="75">
                  <c:v>-1.1460753055364535E-2</c:v>
                </c:pt>
                <c:pt idx="76">
                  <c:v>-1.1657685578078258E-2</c:v>
                </c:pt>
                <c:pt idx="77">
                  <c:v>-1.1854373217732491E-2</c:v>
                </c:pt>
                <c:pt idx="78">
                  <c:v>-1.2050823025059212E-2</c:v>
                </c:pt>
                <c:pt idx="79">
                  <c:v>-1.2247041774640333E-2</c:v>
                </c:pt>
                <c:pt idx="80">
                  <c:v>-1.2443035978655649E-2</c:v>
                </c:pt>
                <c:pt idx="81">
                  <c:v>-1.2638811899798439E-2</c:v>
                </c:pt>
                <c:pt idx="82">
                  <c:v>-1.2834375563418135E-2</c:v>
                </c:pt>
                <c:pt idx="83">
                  <c:v>-1.3029732768944537E-2</c:v>
                </c:pt>
                <c:pt idx="84">
                  <c:v>-1.3224889100643651E-2</c:v>
                </c:pt>
                <c:pt idx="85">
                  <c:v>-1.3419849937751234E-2</c:v>
                </c:pt>
                <c:pt idx="86">
                  <c:v>-1.3614620464026462E-2</c:v>
                </c:pt>
                <c:pt idx="87">
                  <c:v>-1.38092056767648E-2</c:v>
                </c:pt>
                <c:pt idx="88">
                  <c:v>-1.4003610395306123E-2</c:v>
                </c:pt>
                <c:pt idx="89">
                  <c:v>-1.4197839269071344E-2</c:v>
                </c:pt>
                <c:pt idx="90">
                  <c:v>-1.4391896785158413E-2</c:v>
                </c:pt>
                <c:pt idx="91">
                  <c:v>-1.4585787275526013E-2</c:v>
                </c:pt>
                <c:pt idx="92">
                  <c:v>-1.47795149237914E-2</c:v>
                </c:pt>
                <c:pt idx="93">
                  <c:v>-1.4973083771666696E-2</c:v>
                </c:pt>
                <c:pt idx="94">
                  <c:v>-1.5166497725056334E-2</c:v>
                </c:pt>
                <c:pt idx="95">
                  <c:v>-1.5359760559836637E-2</c:v>
                </c:pt>
                <c:pt idx="96">
                  <c:v>-1.5552875927337008E-2</c:v>
                </c:pt>
                <c:pt idx="97">
                  <c:v>-1.574584735954087E-2</c:v>
                </c:pt>
                <c:pt idx="98">
                  <c:v>-1.5938678274023232E-2</c:v>
                </c:pt>
                <c:pt idx="99">
                  <c:v>-1.6131371978640549E-2</c:v>
                </c:pt>
                <c:pt idx="100">
                  <c:v>-1.6323931675987516E-2</c:v>
                </c:pt>
                <c:pt idx="101">
                  <c:v>-1.6516360467634376E-2</c:v>
                </c:pt>
                <c:pt idx="102">
                  <c:v>-1.6708661358157545E-2</c:v>
                </c:pt>
                <c:pt idx="103">
                  <c:v>-1.6900837258975274E-2</c:v>
                </c:pt>
                <c:pt idx="104">
                  <c:v>-1.70928909919996E-2</c:v>
                </c:pt>
                <c:pt idx="105">
                  <c:v>-1.7284825293114779E-2</c:v>
                </c:pt>
                <c:pt idx="106">
                  <c:v>-1.7476642815491987E-2</c:v>
                </c:pt>
                <c:pt idx="107">
                  <c:v>-1.7668346132749355E-2</c:v>
                </c:pt>
                <c:pt idx="108">
                  <c:v>-1.7859937741965731E-2</c:v>
                </c:pt>
                <c:pt idx="109">
                  <c:v>-1.8051420066556238E-2</c:v>
                </c:pt>
                <c:pt idx="110">
                  <c:v>-1.8242795459017011E-2</c:v>
                </c:pt>
                <c:pt idx="111">
                  <c:v>-1.8434066203546116E-2</c:v>
                </c:pt>
                <c:pt idx="112">
                  <c:v>-1.8625234518547217E-2</c:v>
                </c:pt>
                <c:pt idx="113">
                  <c:v>-1.8816302559022183E-2</c:v>
                </c:pt>
                <c:pt idx="114">
                  <c:v>-1.9007272418858377E-2</c:v>
                </c:pt>
                <c:pt idx="115">
                  <c:v>-1.9198146133016104E-2</c:v>
                </c:pt>
                <c:pt idx="116">
                  <c:v>-1.9388925679621312E-2</c:v>
                </c:pt>
                <c:pt idx="117">
                  <c:v>-1.9579612981968419E-2</c:v>
                </c:pt>
                <c:pt idx="118">
                  <c:v>-1.9770209910437729E-2</c:v>
                </c:pt>
                <c:pt idx="119">
                  <c:v>-1.9960718284331762E-2</c:v>
                </c:pt>
                <c:pt idx="120">
                  <c:v>-2.015113987363451E-2</c:v>
                </c:pt>
                <c:pt idx="121">
                  <c:v>-2.0341476400697424E-2</c:v>
                </c:pt>
                <c:pt idx="122">
                  <c:v>-2.0531729541855705E-2</c:v>
                </c:pt>
                <c:pt idx="123">
                  <c:v>-2.0721900928978298E-2</c:v>
                </c:pt>
                <c:pt idx="124">
                  <c:v>-2.0911992150954718E-2</c:v>
                </c:pt>
                <c:pt idx="125">
                  <c:v>-2.1102004755121903E-2</c:v>
                </c:pt>
                <c:pt idx="126">
                  <c:v>-2.1291940248633644E-2</c:v>
                </c:pt>
                <c:pt idx="127">
                  <c:v>-2.1481800099775628E-2</c:v>
                </c:pt>
                <c:pt idx="128">
                  <c:v>-2.167158573922838E-2</c:v>
                </c:pt>
                <c:pt idx="129">
                  <c:v>-2.1861298561280662E-2</c:v>
                </c:pt>
                <c:pt idx="130">
                  <c:v>-2.2050939924995537E-2</c:v>
                </c:pt>
                <c:pt idx="131">
                  <c:v>-2.2240511155331329E-2</c:v>
                </c:pt>
                <c:pt idx="132">
                  <c:v>-2.2430013544219474E-2</c:v>
                </c:pt>
                <c:pt idx="133">
                  <c:v>-2.2619448351601207E-2</c:v>
                </c:pt>
                <c:pt idx="134">
                  <c:v>-2.2808816806425013E-2</c:v>
                </c:pt>
                <c:pt idx="135">
                  <c:v>-2.2998120107606428E-2</c:v>
                </c:pt>
                <c:pt idx="136">
                  <c:v>-2.3187359424952002E-2</c:v>
                </c:pt>
                <c:pt idx="137">
                  <c:v>-2.337653590004897E-2</c:v>
                </c:pt>
                <c:pt idx="138">
                  <c:v>-2.3565650647121995E-2</c:v>
                </c:pt>
                <c:pt idx="139">
                  <c:v>-2.3754704753858602E-2</c:v>
                </c:pt>
              </c:numCache>
            </c:numRef>
          </c:val>
          <c:smooth val="0"/>
          <c:extLst>
            <c:ext xmlns:c16="http://schemas.microsoft.com/office/drawing/2014/chart" uri="{C3380CC4-5D6E-409C-BE32-E72D297353CC}">
              <c16:uniqueId val="{00000003-DF9F-41C3-8F43-F8C2597F5F8C}"/>
            </c:ext>
          </c:extLst>
        </c:ser>
        <c:ser>
          <c:idx val="1"/>
          <c:order val="1"/>
          <c:tx>
            <c:v>Relevant E(Rp)&gt;=E(RpG)</c:v>
          </c:tx>
          <c:spPr>
            <a:ln w="28575" cap="rnd">
              <a:solidFill>
                <a:schemeClr val="accent2"/>
              </a:solidFill>
              <a:round/>
            </a:ln>
            <a:effectLst/>
          </c:spPr>
          <c:marker>
            <c:symbol val="none"/>
          </c:marker>
          <c:dLbls>
            <c:dLbl>
              <c:idx val="0"/>
              <c:layout>
                <c:manualLayout>
                  <c:x val="5.2777777777777778E-2"/>
                  <c:y val="-0.190963341858482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D-DF9F-41C3-8F43-F8C2597F5F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ii!$C$44:$C$183</c:f>
              <c:numCache>
                <c:formatCode>General</c:formatCode>
                <c:ptCount val="140"/>
                <c:pt idx="0">
                  <c:v>4.170656951713634E-2</c:v>
                </c:pt>
                <c:pt idx="1">
                  <c:v>4.2000000000000003E-2</c:v>
                </c:pt>
                <c:pt idx="2">
                  <c:v>4.2999999999999997E-2</c:v>
                </c:pt>
                <c:pt idx="3">
                  <c:v>4.3999999999999997E-2</c:v>
                </c:pt>
                <c:pt idx="4">
                  <c:v>4.4999999999999998E-2</c:v>
                </c:pt>
                <c:pt idx="5">
                  <c:v>4.5999999999999999E-2</c:v>
                </c:pt>
                <c:pt idx="6">
                  <c:v>4.7E-2</c:v>
                </c:pt>
                <c:pt idx="7">
                  <c:v>4.8000000000000001E-2</c:v>
                </c:pt>
                <c:pt idx="8">
                  <c:v>4.9000000000000002E-2</c:v>
                </c:pt>
                <c:pt idx="9">
                  <c:v>0.05</c:v>
                </c:pt>
                <c:pt idx="10">
                  <c:v>5.0999999999999997E-2</c:v>
                </c:pt>
                <c:pt idx="11">
                  <c:v>5.1999999999999998E-2</c:v>
                </c:pt>
                <c:pt idx="12">
                  <c:v>5.2999999999999999E-2</c:v>
                </c:pt>
                <c:pt idx="13">
                  <c:v>5.3999999999999999E-2</c:v>
                </c:pt>
                <c:pt idx="14">
                  <c:v>5.5E-2</c:v>
                </c:pt>
                <c:pt idx="15">
                  <c:v>5.6000000000000001E-2</c:v>
                </c:pt>
                <c:pt idx="16">
                  <c:v>5.7000000000000002E-2</c:v>
                </c:pt>
                <c:pt idx="17">
                  <c:v>5.8000000000000003E-2</c:v>
                </c:pt>
                <c:pt idx="18">
                  <c:v>5.8999999999999997E-2</c:v>
                </c:pt>
                <c:pt idx="19">
                  <c:v>0.06</c:v>
                </c:pt>
                <c:pt idx="20">
                  <c:v>6.0999999999999999E-2</c:v>
                </c:pt>
                <c:pt idx="21">
                  <c:v>6.2E-2</c:v>
                </c:pt>
                <c:pt idx="22">
                  <c:v>6.3E-2</c:v>
                </c:pt>
                <c:pt idx="23">
                  <c:v>6.4000000000000001E-2</c:v>
                </c:pt>
                <c:pt idx="24">
                  <c:v>6.5000000000000002E-2</c:v>
                </c:pt>
                <c:pt idx="25">
                  <c:v>6.6000000000000003E-2</c:v>
                </c:pt>
                <c:pt idx="26">
                  <c:v>6.7000000000000004E-2</c:v>
                </c:pt>
                <c:pt idx="27">
                  <c:v>6.8000000000000005E-2</c:v>
                </c:pt>
                <c:pt idx="28">
                  <c:v>6.9000000000000006E-2</c:v>
                </c:pt>
                <c:pt idx="29">
                  <c:v>7.0000000000000007E-2</c:v>
                </c:pt>
                <c:pt idx="30">
                  <c:v>7.0999999999999994E-2</c:v>
                </c:pt>
                <c:pt idx="31">
                  <c:v>7.1999999999999995E-2</c:v>
                </c:pt>
                <c:pt idx="32">
                  <c:v>7.2999999999999995E-2</c:v>
                </c:pt>
                <c:pt idx="33">
                  <c:v>7.3999999999999996E-2</c:v>
                </c:pt>
                <c:pt idx="34">
                  <c:v>7.4999999999999997E-2</c:v>
                </c:pt>
                <c:pt idx="35">
                  <c:v>7.5999999999999998E-2</c:v>
                </c:pt>
                <c:pt idx="36">
                  <c:v>7.6999999999999999E-2</c:v>
                </c:pt>
                <c:pt idx="37">
                  <c:v>7.8E-2</c:v>
                </c:pt>
                <c:pt idx="38">
                  <c:v>7.9000000000000001E-2</c:v>
                </c:pt>
                <c:pt idx="39">
                  <c:v>0.08</c:v>
                </c:pt>
                <c:pt idx="40">
                  <c:v>8.1000000000000003E-2</c:v>
                </c:pt>
                <c:pt idx="41">
                  <c:v>8.2000000000000003E-2</c:v>
                </c:pt>
                <c:pt idx="42">
                  <c:v>8.3000000000000004E-2</c:v>
                </c:pt>
                <c:pt idx="43">
                  <c:v>8.4000000000000005E-2</c:v>
                </c:pt>
                <c:pt idx="44">
                  <c:v>8.5000000000000006E-2</c:v>
                </c:pt>
                <c:pt idx="45">
                  <c:v>8.5999999999999993E-2</c:v>
                </c:pt>
                <c:pt idx="46">
                  <c:v>8.6999999999999994E-2</c:v>
                </c:pt>
                <c:pt idx="47">
                  <c:v>8.7999999999999995E-2</c:v>
                </c:pt>
                <c:pt idx="48">
                  <c:v>8.8999999999999996E-2</c:v>
                </c:pt>
                <c:pt idx="49">
                  <c:v>0.09</c:v>
                </c:pt>
                <c:pt idx="50">
                  <c:v>9.0999999999999998E-2</c:v>
                </c:pt>
                <c:pt idx="51">
                  <c:v>9.1999999999999998E-2</c:v>
                </c:pt>
                <c:pt idx="52">
                  <c:v>9.2999999999999999E-2</c:v>
                </c:pt>
                <c:pt idx="53">
                  <c:v>9.4E-2</c:v>
                </c:pt>
                <c:pt idx="54">
                  <c:v>9.5000000000000001E-2</c:v>
                </c:pt>
                <c:pt idx="55">
                  <c:v>9.6000000000000002E-2</c:v>
                </c:pt>
                <c:pt idx="56">
                  <c:v>9.7000000000000003E-2</c:v>
                </c:pt>
                <c:pt idx="57">
                  <c:v>9.8000000000000004E-2</c:v>
                </c:pt>
                <c:pt idx="58">
                  <c:v>9.9000000000000005E-2</c:v>
                </c:pt>
                <c:pt idx="59">
                  <c:v>0.1</c:v>
                </c:pt>
                <c:pt idx="60">
                  <c:v>0.10100000000000001</c:v>
                </c:pt>
                <c:pt idx="61">
                  <c:v>0.10199999999999999</c:v>
                </c:pt>
                <c:pt idx="62">
                  <c:v>0.10299999999999999</c:v>
                </c:pt>
                <c:pt idx="63">
                  <c:v>0.104</c:v>
                </c:pt>
                <c:pt idx="64">
                  <c:v>0.105</c:v>
                </c:pt>
                <c:pt idx="65">
                  <c:v>0.106</c:v>
                </c:pt>
                <c:pt idx="66">
                  <c:v>0.107</c:v>
                </c:pt>
                <c:pt idx="67">
                  <c:v>0.108</c:v>
                </c:pt>
                <c:pt idx="68">
                  <c:v>0.109</c:v>
                </c:pt>
                <c:pt idx="69">
                  <c:v>0.11</c:v>
                </c:pt>
                <c:pt idx="70">
                  <c:v>0.111</c:v>
                </c:pt>
                <c:pt idx="71">
                  <c:v>0.112</c:v>
                </c:pt>
                <c:pt idx="72">
                  <c:v>0.113</c:v>
                </c:pt>
                <c:pt idx="73">
                  <c:v>0.114</c:v>
                </c:pt>
                <c:pt idx="74">
                  <c:v>0.115</c:v>
                </c:pt>
                <c:pt idx="75">
                  <c:v>0.11600000000000001</c:v>
                </c:pt>
                <c:pt idx="76">
                  <c:v>0.11700000000000001</c:v>
                </c:pt>
                <c:pt idx="77">
                  <c:v>0.11799999999999999</c:v>
                </c:pt>
                <c:pt idx="78">
                  <c:v>0.11899999999999999</c:v>
                </c:pt>
                <c:pt idx="79">
                  <c:v>0.12</c:v>
                </c:pt>
                <c:pt idx="80">
                  <c:v>0.121</c:v>
                </c:pt>
                <c:pt idx="81">
                  <c:v>0.122</c:v>
                </c:pt>
                <c:pt idx="82">
                  <c:v>0.123</c:v>
                </c:pt>
                <c:pt idx="83">
                  <c:v>0.124</c:v>
                </c:pt>
                <c:pt idx="84">
                  <c:v>0.125</c:v>
                </c:pt>
                <c:pt idx="85">
                  <c:v>0.126</c:v>
                </c:pt>
                <c:pt idx="86">
                  <c:v>0.127</c:v>
                </c:pt>
                <c:pt idx="87">
                  <c:v>0.128</c:v>
                </c:pt>
                <c:pt idx="88">
                  <c:v>0.129</c:v>
                </c:pt>
                <c:pt idx="89">
                  <c:v>0.13</c:v>
                </c:pt>
                <c:pt idx="90">
                  <c:v>0.13100000000000001</c:v>
                </c:pt>
                <c:pt idx="91">
                  <c:v>0.13200000000000001</c:v>
                </c:pt>
                <c:pt idx="92">
                  <c:v>0.13300000000000001</c:v>
                </c:pt>
                <c:pt idx="93">
                  <c:v>0.13400000000000001</c:v>
                </c:pt>
                <c:pt idx="94">
                  <c:v>0.13500000000000001</c:v>
                </c:pt>
                <c:pt idx="95">
                  <c:v>0.13600000000000001</c:v>
                </c:pt>
                <c:pt idx="96">
                  <c:v>0.13700000000000001</c:v>
                </c:pt>
                <c:pt idx="97">
                  <c:v>0.13800000000000001</c:v>
                </c:pt>
                <c:pt idx="98">
                  <c:v>0.13900000000000001</c:v>
                </c:pt>
                <c:pt idx="99">
                  <c:v>0.14000000000000001</c:v>
                </c:pt>
                <c:pt idx="100">
                  <c:v>0.14099999999999999</c:v>
                </c:pt>
                <c:pt idx="101">
                  <c:v>0.14199999999999999</c:v>
                </c:pt>
                <c:pt idx="102">
                  <c:v>0.14299999999999999</c:v>
                </c:pt>
                <c:pt idx="103">
                  <c:v>0.14399999999999999</c:v>
                </c:pt>
                <c:pt idx="104">
                  <c:v>0.14499999999999999</c:v>
                </c:pt>
                <c:pt idx="105">
                  <c:v>0.14599999999999999</c:v>
                </c:pt>
                <c:pt idx="106">
                  <c:v>0.14699999999999999</c:v>
                </c:pt>
                <c:pt idx="107">
                  <c:v>0.14799999999999999</c:v>
                </c:pt>
                <c:pt idx="108">
                  <c:v>0.14899999999999999</c:v>
                </c:pt>
                <c:pt idx="109">
                  <c:v>0.15</c:v>
                </c:pt>
                <c:pt idx="110">
                  <c:v>0.151</c:v>
                </c:pt>
                <c:pt idx="111">
                  <c:v>0.152</c:v>
                </c:pt>
                <c:pt idx="112">
                  <c:v>0.153</c:v>
                </c:pt>
                <c:pt idx="113">
                  <c:v>0.154</c:v>
                </c:pt>
                <c:pt idx="114">
                  <c:v>0.155</c:v>
                </c:pt>
                <c:pt idx="115">
                  <c:v>0.156</c:v>
                </c:pt>
                <c:pt idx="116">
                  <c:v>0.157</c:v>
                </c:pt>
                <c:pt idx="117">
                  <c:v>0.158</c:v>
                </c:pt>
                <c:pt idx="118">
                  <c:v>0.159</c:v>
                </c:pt>
                <c:pt idx="119">
                  <c:v>0.16</c:v>
                </c:pt>
                <c:pt idx="120">
                  <c:v>0.161</c:v>
                </c:pt>
                <c:pt idx="121">
                  <c:v>0.16200000000000001</c:v>
                </c:pt>
                <c:pt idx="122">
                  <c:v>0.16300000000000001</c:v>
                </c:pt>
                <c:pt idx="123">
                  <c:v>0.16400000000000001</c:v>
                </c:pt>
                <c:pt idx="124">
                  <c:v>0.16500000000000001</c:v>
                </c:pt>
                <c:pt idx="125">
                  <c:v>0.16600000000000001</c:v>
                </c:pt>
                <c:pt idx="126">
                  <c:v>0.16700000000000001</c:v>
                </c:pt>
                <c:pt idx="127">
                  <c:v>0.16800000000000001</c:v>
                </c:pt>
                <c:pt idx="128">
                  <c:v>0.16900000000000001</c:v>
                </c:pt>
                <c:pt idx="129">
                  <c:v>0.17</c:v>
                </c:pt>
                <c:pt idx="130">
                  <c:v>0.17100000000000001</c:v>
                </c:pt>
                <c:pt idx="131">
                  <c:v>0.17199999999999999</c:v>
                </c:pt>
                <c:pt idx="132">
                  <c:v>0.17299999999999999</c:v>
                </c:pt>
                <c:pt idx="133">
                  <c:v>0.17399999999999999</c:v>
                </c:pt>
                <c:pt idx="134">
                  <c:v>0.17499999999999999</c:v>
                </c:pt>
                <c:pt idx="135">
                  <c:v>0.17599999999999999</c:v>
                </c:pt>
                <c:pt idx="136">
                  <c:v>0.17699999999999999</c:v>
                </c:pt>
                <c:pt idx="137">
                  <c:v>0.17799999999999999</c:v>
                </c:pt>
                <c:pt idx="138">
                  <c:v>0.17899999999999999</c:v>
                </c:pt>
                <c:pt idx="139">
                  <c:v>0.18</c:v>
                </c:pt>
              </c:numCache>
            </c:numRef>
          </c:cat>
          <c:val>
            <c:numRef>
              <c:f>ii!$B$44:$B$183</c:f>
              <c:numCache>
                <c:formatCode>General</c:formatCode>
                <c:ptCount val="140"/>
                <c:pt idx="0">
                  <c:v>8.4429977827816752E-3</c:v>
                </c:pt>
                <c:pt idx="1">
                  <c:v>9.3543100448456387E-3</c:v>
                </c:pt>
                <c:pt idx="2">
                  <c:v>1.0367706089694128E-2</c:v>
                </c:pt>
                <c:pt idx="3">
                  <c:v>1.1021008237924202E-2</c:v>
                </c:pt>
                <c:pt idx="4">
                  <c:v>1.1550311342654131E-2</c:v>
                </c:pt>
                <c:pt idx="5">
                  <c:v>1.2011229981549999E-2</c:v>
                </c:pt>
                <c:pt idx="6">
                  <c:v>1.2427566555146321E-2</c:v>
                </c:pt>
                <c:pt idx="7">
                  <c:v>1.281208457426301E-2</c:v>
                </c:pt>
                <c:pt idx="8">
                  <c:v>1.3172551069690125E-2</c:v>
                </c:pt>
                <c:pt idx="9">
                  <c:v>1.3514097565701856E-2</c:v>
                </c:pt>
                <c:pt idx="10">
                  <c:v>1.3840317074372301E-2</c:v>
                </c:pt>
                <c:pt idx="11">
                  <c:v>1.4153836764475724E-2</c:v>
                </c:pt>
                <c:pt idx="12">
                  <c:v>1.4456643268401272E-2</c:v>
                </c:pt>
                <c:pt idx="13">
                  <c:v>1.4750279764032101E-2</c:v>
                </c:pt>
                <c:pt idx="14">
                  <c:v>1.5035971601000307E-2</c:v>
                </c:pt>
                <c:pt idx="15">
                  <c:v>1.5314709749740356E-2</c:v>
                </c:pt>
                <c:pt idx="16">
                  <c:v>1.5587308159465109E-2</c:v>
                </c:pt>
                <c:pt idx="17">
                  <c:v>1.5854444333378039E-2</c:v>
                </c:pt>
                <c:pt idx="18">
                  <c:v>1.6116688745983383E-2</c:v>
                </c:pt>
                <c:pt idx="19">
                  <c:v>1.6374526628944758E-2</c:v>
                </c:pt>
                <c:pt idx="20">
                  <c:v>1.6628374407514794E-2</c:v>
                </c:pt>
                <c:pt idx="21">
                  <c:v>1.6878592305537871E-2</c:v>
                </c:pt>
                <c:pt idx="22">
                  <c:v>1.7125494153549588E-2</c:v>
                </c:pt>
                <c:pt idx="23">
                  <c:v>1.7369355120288296E-2</c:v>
                </c:pt>
                <c:pt idx="24">
                  <c:v>1.7610417878846617E-2</c:v>
                </c:pt>
                <c:pt idx="25">
                  <c:v>1.7848897576582857E-2</c:v>
                </c:pt>
                <c:pt idx="26">
                  <c:v>1.8084985879473121E-2</c:v>
                </c:pt>
                <c:pt idx="27">
                  <c:v>1.8318854292212472E-2</c:v>
                </c:pt>
                <c:pt idx="28">
                  <c:v>1.8550656905714662E-2</c:v>
                </c:pt>
                <c:pt idx="29">
                  <c:v>1.8780532687601634E-2</c:v>
                </c:pt>
                <c:pt idx="30">
                  <c:v>1.9008607404746143E-2</c:v>
                </c:pt>
                <c:pt idx="31">
                  <c:v>1.9234995247178251E-2</c:v>
                </c:pt>
                <c:pt idx="32">
                  <c:v>1.9459800207793785E-2</c:v>
                </c:pt>
                <c:pt idx="33">
                  <c:v>1.9683117260989192E-2</c:v>
                </c:pt>
                <c:pt idx="34">
                  <c:v>1.9905033374657322E-2</c:v>
                </c:pt>
                <c:pt idx="35">
                  <c:v>2.0125628383245116E-2</c:v>
                </c:pt>
                <c:pt idx="36">
                  <c:v>2.0344975744312363E-2</c:v>
                </c:pt>
                <c:pt idx="37">
                  <c:v>2.0563143196886919E-2</c:v>
                </c:pt>
                <c:pt idx="38">
                  <c:v>2.0780193336624824E-2</c:v>
                </c:pt>
                <c:pt idx="39">
                  <c:v>2.0996184120158121E-2</c:v>
                </c:pt>
                <c:pt idx="40">
                  <c:v>2.1211169308902357E-2</c:v>
                </c:pt>
                <c:pt idx="41">
                  <c:v>2.1425198860888568E-2</c:v>
                </c:pt>
                <c:pt idx="42">
                  <c:v>2.1638319277795633E-2</c:v>
                </c:pt>
                <c:pt idx="43">
                  <c:v>2.185057391322269E-2</c:v>
                </c:pt>
                <c:pt idx="44">
                  <c:v>2.2062003247307442E-2</c:v>
                </c:pt>
                <c:pt idx="45">
                  <c:v>2.2272645132024184E-2</c:v>
                </c:pt>
                <c:pt idx="46">
                  <c:v>2.2482535010854926E-2</c:v>
                </c:pt>
                <c:pt idx="47">
                  <c:v>2.2691706115992645E-2</c:v>
                </c:pt>
                <c:pt idx="48">
                  <c:v>2.2900189645788598E-2</c:v>
                </c:pt>
                <c:pt idx="49">
                  <c:v>2.3108014924779437E-2</c:v>
                </c:pt>
                <c:pt idx="50">
                  <c:v>2.3315209548312697E-2</c:v>
                </c:pt>
                <c:pt idx="51">
                  <c:v>2.3521799513520333E-2</c:v>
                </c:pt>
                <c:pt idx="52">
                  <c:v>2.3727809338161474E-2</c:v>
                </c:pt>
                <c:pt idx="53">
                  <c:v>2.3933262168660735E-2</c:v>
                </c:pt>
                <c:pt idx="54">
                  <c:v>2.4138179878501718E-2</c:v>
                </c:pt>
                <c:pt idx="55">
                  <c:v>2.434258315799212E-2</c:v>
                </c:pt>
                <c:pt idx="56">
                  <c:v>2.4546491596293608E-2</c:v>
                </c:pt>
                <c:pt idx="57">
                  <c:v>2.4749923756503554E-2</c:v>
                </c:pt>
                <c:pt idx="58">
                  <c:v>2.495289724448313E-2</c:v>
                </c:pt>
                <c:pt idx="59">
                  <c:v>2.5155428772046871E-2</c:v>
                </c:pt>
                <c:pt idx="60">
                  <c:v>2.5357534215058791E-2</c:v>
                </c:pt>
                <c:pt idx="61">
                  <c:v>2.5559228666919821E-2</c:v>
                </c:pt>
                <c:pt idx="62">
                  <c:v>2.5760526487878029E-2</c:v>
                </c:pt>
                <c:pt idx="63">
                  <c:v>2.59614413505466E-2</c:v>
                </c:pt>
                <c:pt idx="64">
                  <c:v>2.6161986281973984E-2</c:v>
                </c:pt>
                <c:pt idx="65">
                  <c:v>2.6362173702574161E-2</c:v>
                </c:pt>
                <c:pt idx="66">
                  <c:v>2.6562015462193805E-2</c:v>
                </c:pt>
                <c:pt idx="67">
                  <c:v>2.6761522873564626E-2</c:v>
                </c:pt>
                <c:pt idx="68">
                  <c:v>2.6960706743364683E-2</c:v>
                </c:pt>
                <c:pt idx="69">
                  <c:v>2.7159577401090269E-2</c:v>
                </c:pt>
                <c:pt idx="70">
                  <c:v>2.7358144725920387E-2</c:v>
                </c:pt>
                <c:pt idx="71">
                  <c:v>2.7556418171738532E-2</c:v>
                </c:pt>
                <c:pt idx="72">
                  <c:v>2.7754406790460796E-2</c:v>
                </c:pt>
                <c:pt idx="73">
                  <c:v>2.7952119253805571E-2</c:v>
                </c:pt>
                <c:pt idx="74">
                  <c:v>2.8149563873627576E-2</c:v>
                </c:pt>
                <c:pt idx="75">
                  <c:v>2.8346748620927883E-2</c:v>
                </c:pt>
                <c:pt idx="76">
                  <c:v>2.8543681143641607E-2</c:v>
                </c:pt>
                <c:pt idx="77">
                  <c:v>2.874036878329584E-2</c:v>
                </c:pt>
                <c:pt idx="78">
                  <c:v>2.8936818590622561E-2</c:v>
                </c:pt>
                <c:pt idx="79">
                  <c:v>2.9133037340203685E-2</c:v>
                </c:pt>
                <c:pt idx="80">
                  <c:v>2.9329031544219002E-2</c:v>
                </c:pt>
                <c:pt idx="81">
                  <c:v>2.9524807465361791E-2</c:v>
                </c:pt>
                <c:pt idx="82">
                  <c:v>2.9720371128981488E-2</c:v>
                </c:pt>
                <c:pt idx="83">
                  <c:v>2.9915728334507889E-2</c:v>
                </c:pt>
                <c:pt idx="84">
                  <c:v>3.0110884666207004E-2</c:v>
                </c:pt>
                <c:pt idx="85">
                  <c:v>3.0305845503314582E-2</c:v>
                </c:pt>
                <c:pt idx="86">
                  <c:v>3.0500616029589811E-2</c:v>
                </c:pt>
                <c:pt idx="87">
                  <c:v>3.0695201242328149E-2</c:v>
                </c:pt>
                <c:pt idx="88">
                  <c:v>3.0889605960869475E-2</c:v>
                </c:pt>
                <c:pt idx="89">
                  <c:v>3.1083834834634692E-2</c:v>
                </c:pt>
                <c:pt idx="90">
                  <c:v>3.1277892350721766E-2</c:v>
                </c:pt>
                <c:pt idx="91">
                  <c:v>3.1471782841089362E-2</c:v>
                </c:pt>
                <c:pt idx="92">
                  <c:v>3.1665510489354752E-2</c:v>
                </c:pt>
                <c:pt idx="93">
                  <c:v>3.1859079337230048E-2</c:v>
                </c:pt>
                <c:pt idx="94">
                  <c:v>3.2052493290619682E-2</c:v>
                </c:pt>
                <c:pt idx="95">
                  <c:v>3.2245756125399989E-2</c:v>
                </c:pt>
                <c:pt idx="96">
                  <c:v>3.243887149290036E-2</c:v>
                </c:pt>
                <c:pt idx="97">
                  <c:v>3.2631842925104217E-2</c:v>
                </c:pt>
                <c:pt idx="98">
                  <c:v>3.2824673839586586E-2</c:v>
                </c:pt>
                <c:pt idx="99">
                  <c:v>3.3017367544203903E-2</c:v>
                </c:pt>
                <c:pt idx="100">
                  <c:v>3.3209927241550863E-2</c:v>
                </c:pt>
                <c:pt idx="101">
                  <c:v>3.340235603319773E-2</c:v>
                </c:pt>
                <c:pt idx="102">
                  <c:v>3.3594656923720892E-2</c:v>
                </c:pt>
                <c:pt idx="103">
                  <c:v>3.3786832824538628E-2</c:v>
                </c:pt>
                <c:pt idx="104">
                  <c:v>3.3978886557562954E-2</c:v>
                </c:pt>
                <c:pt idx="105">
                  <c:v>3.4170820858678126E-2</c:v>
                </c:pt>
                <c:pt idx="106">
                  <c:v>3.4362638381055341E-2</c:v>
                </c:pt>
                <c:pt idx="107">
                  <c:v>3.4554341698312702E-2</c:v>
                </c:pt>
                <c:pt idx="108">
                  <c:v>3.4745933307529078E-2</c:v>
                </c:pt>
                <c:pt idx="109">
                  <c:v>3.4937415632119592E-2</c:v>
                </c:pt>
                <c:pt idx="110">
                  <c:v>3.5128791024580365E-2</c:v>
                </c:pt>
                <c:pt idx="111">
                  <c:v>3.5320061769109463E-2</c:v>
                </c:pt>
                <c:pt idx="112">
                  <c:v>3.551123008411057E-2</c:v>
                </c:pt>
                <c:pt idx="113">
                  <c:v>3.5702298124585537E-2</c:v>
                </c:pt>
                <c:pt idx="114">
                  <c:v>3.5893267984421731E-2</c:v>
                </c:pt>
                <c:pt idx="115">
                  <c:v>3.6084141698579451E-2</c:v>
                </c:pt>
                <c:pt idx="116">
                  <c:v>3.6274921245184659E-2</c:v>
                </c:pt>
                <c:pt idx="117">
                  <c:v>3.6465608547531767E-2</c:v>
                </c:pt>
                <c:pt idx="118">
                  <c:v>3.6656205476001076E-2</c:v>
                </c:pt>
                <c:pt idx="119">
                  <c:v>3.6846713849895109E-2</c:v>
                </c:pt>
                <c:pt idx="120">
                  <c:v>3.7037135439197857E-2</c:v>
                </c:pt>
                <c:pt idx="121">
                  <c:v>3.7227471966260778E-2</c:v>
                </c:pt>
                <c:pt idx="122">
                  <c:v>3.7417725107419059E-2</c:v>
                </c:pt>
                <c:pt idx="123">
                  <c:v>3.7607896494541646E-2</c:v>
                </c:pt>
                <c:pt idx="124">
                  <c:v>3.7797987716518072E-2</c:v>
                </c:pt>
                <c:pt idx="125">
                  <c:v>3.7988000320685257E-2</c:v>
                </c:pt>
                <c:pt idx="126">
                  <c:v>3.8177935814196998E-2</c:v>
                </c:pt>
                <c:pt idx="127">
                  <c:v>3.8367795665338975E-2</c:v>
                </c:pt>
                <c:pt idx="128">
                  <c:v>3.8557581304791734E-2</c:v>
                </c:pt>
                <c:pt idx="129">
                  <c:v>3.8747294126844016E-2</c:v>
                </c:pt>
                <c:pt idx="130">
                  <c:v>3.8936935490558891E-2</c:v>
                </c:pt>
                <c:pt idx="131">
                  <c:v>3.9126506720894676E-2</c:v>
                </c:pt>
                <c:pt idx="132">
                  <c:v>3.9316009109782821E-2</c:v>
                </c:pt>
                <c:pt idx="133">
                  <c:v>3.9505443917164561E-2</c:v>
                </c:pt>
                <c:pt idx="134">
                  <c:v>3.969481237198836E-2</c:v>
                </c:pt>
                <c:pt idx="135">
                  <c:v>3.9884115673169775E-2</c:v>
                </c:pt>
                <c:pt idx="136">
                  <c:v>4.0073354990515349E-2</c:v>
                </c:pt>
                <c:pt idx="137">
                  <c:v>4.0262531465612317E-2</c:v>
                </c:pt>
                <c:pt idx="138">
                  <c:v>4.0451646212685342E-2</c:v>
                </c:pt>
                <c:pt idx="139">
                  <c:v>4.0640700319421949E-2</c:v>
                </c:pt>
              </c:numCache>
            </c:numRef>
          </c:val>
          <c:smooth val="0"/>
          <c:extLst>
            <c:ext xmlns:c16="http://schemas.microsoft.com/office/drawing/2014/chart" uri="{C3380CC4-5D6E-409C-BE32-E72D297353CC}">
              <c16:uniqueId val="{00000004-DF9F-41C3-8F43-F8C2597F5F8C}"/>
            </c:ext>
          </c:extLst>
        </c:ser>
        <c:dLbls>
          <c:showLegendKey val="0"/>
          <c:showVal val="0"/>
          <c:showCatName val="0"/>
          <c:showSerName val="0"/>
          <c:showPercent val="0"/>
          <c:showBubbleSize val="0"/>
        </c:dLbls>
        <c:smooth val="0"/>
        <c:axId val="1212006991"/>
        <c:axId val="811037983"/>
      </c:lineChart>
      <c:catAx>
        <c:axId val="1212006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Standard deviation </a:t>
                </a:r>
                <a:r>
                  <a:rPr lang="el-GR" altLang="ko-KR"/>
                  <a:t>σ</a:t>
                </a:r>
                <a:r>
                  <a:rPr lang="en-US" altLang="ko-KR"/>
                  <a:t>(Rp)</a:t>
                </a:r>
                <a:endParaRPr lang="ko-KR"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37983"/>
        <c:crosses val="autoZero"/>
        <c:auto val="1"/>
        <c:lblAlgn val="ctr"/>
        <c:lblOffset val="100"/>
        <c:noMultiLvlLbl val="0"/>
      </c:catAx>
      <c:valAx>
        <c:axId val="81103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Expected</a:t>
                </a:r>
                <a:r>
                  <a:rPr lang="en-US" altLang="ko-KR" baseline="0"/>
                  <a:t> return E(Rp)</a:t>
                </a:r>
                <a:endParaRPr lang="ko-KR"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0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The efficient frontier &amp; CML</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Relevant E(Rp)&gt;=E(RpG)</c:v>
          </c:tx>
          <c:spPr>
            <a:ln w="28575" cap="rnd">
              <a:solidFill>
                <a:srgbClr val="FF0000"/>
              </a:solidFill>
              <a:round/>
            </a:ln>
            <a:effectLst/>
          </c:spPr>
          <c:marker>
            <c:symbol val="none"/>
          </c:marker>
          <c:cat>
            <c:numRef>
              <c:f>'iii a'!$C$20:$C$202</c:f>
              <c:numCache>
                <c:formatCode>General</c:formatCode>
                <c:ptCount val="183"/>
                <c:pt idx="0">
                  <c:v>0</c:v>
                </c:pt>
                <c:pt idx="1">
                  <c:v>1E-3</c:v>
                </c:pt>
                <c:pt idx="2">
                  <c:v>2E-3</c:v>
                </c:pt>
                <c:pt idx="3">
                  <c:v>3.0000000000000001E-3</c:v>
                </c:pt>
                <c:pt idx="4">
                  <c:v>4.0000000000000001E-3</c:v>
                </c:pt>
                <c:pt idx="5">
                  <c:v>5.0000000000000001E-3</c:v>
                </c:pt>
                <c:pt idx="6">
                  <c:v>6.0000000000000001E-3</c:v>
                </c:pt>
                <c:pt idx="7">
                  <c:v>7.0000000000000001E-3</c:v>
                </c:pt>
                <c:pt idx="8">
                  <c:v>8.0000000000000002E-3</c:v>
                </c:pt>
                <c:pt idx="9">
                  <c:v>8.9999999999999993E-3</c:v>
                </c:pt>
                <c:pt idx="10">
                  <c:v>9.9999999999999898E-3</c:v>
                </c:pt>
                <c:pt idx="11">
                  <c:v>1.0999999999999999E-2</c:v>
                </c:pt>
                <c:pt idx="12">
                  <c:v>1.2E-2</c:v>
                </c:pt>
                <c:pt idx="13">
                  <c:v>1.2999999999999999E-2</c:v>
                </c:pt>
                <c:pt idx="14">
                  <c:v>1.4E-2</c:v>
                </c:pt>
                <c:pt idx="15">
                  <c:v>1.4999999999999999E-2</c:v>
                </c:pt>
                <c:pt idx="16">
                  <c:v>1.6E-2</c:v>
                </c:pt>
                <c:pt idx="17">
                  <c:v>1.7000000000000001E-2</c:v>
                </c:pt>
                <c:pt idx="18">
                  <c:v>1.7999999999999999E-2</c:v>
                </c:pt>
                <c:pt idx="19">
                  <c:v>1.9E-2</c:v>
                </c:pt>
                <c:pt idx="20">
                  <c:v>0.02</c:v>
                </c:pt>
                <c:pt idx="21">
                  <c:v>2.1000000000000001E-2</c:v>
                </c:pt>
                <c:pt idx="22">
                  <c:v>2.1999999999999999E-2</c:v>
                </c:pt>
                <c:pt idx="23">
                  <c:v>2.3E-2</c:v>
                </c:pt>
                <c:pt idx="24">
                  <c:v>2.4E-2</c:v>
                </c:pt>
                <c:pt idx="25">
                  <c:v>2.5000000000000001E-2</c:v>
                </c:pt>
                <c:pt idx="26">
                  <c:v>2.5999999999999999E-2</c:v>
                </c:pt>
                <c:pt idx="27">
                  <c:v>2.7E-2</c:v>
                </c:pt>
                <c:pt idx="28">
                  <c:v>2.8000000000000001E-2</c:v>
                </c:pt>
                <c:pt idx="29">
                  <c:v>2.9000000000000001E-2</c:v>
                </c:pt>
                <c:pt idx="30">
                  <c:v>0.03</c:v>
                </c:pt>
                <c:pt idx="31">
                  <c:v>3.1E-2</c:v>
                </c:pt>
                <c:pt idx="32">
                  <c:v>3.2000000000000001E-2</c:v>
                </c:pt>
                <c:pt idx="33">
                  <c:v>3.3000000000000002E-2</c:v>
                </c:pt>
                <c:pt idx="34">
                  <c:v>3.4000000000000002E-2</c:v>
                </c:pt>
                <c:pt idx="35">
                  <c:v>3.5000000000000003E-2</c:v>
                </c:pt>
                <c:pt idx="36">
                  <c:v>3.5999999999999997E-2</c:v>
                </c:pt>
                <c:pt idx="37">
                  <c:v>3.6999999999999998E-2</c:v>
                </c:pt>
                <c:pt idx="38">
                  <c:v>3.7999999999999999E-2</c:v>
                </c:pt>
                <c:pt idx="39">
                  <c:v>3.9E-2</c:v>
                </c:pt>
                <c:pt idx="40">
                  <c:v>0.04</c:v>
                </c:pt>
                <c:pt idx="41">
                  <c:v>4.1000000000000002E-2</c:v>
                </c:pt>
                <c:pt idx="42">
                  <c:v>4.170656951713634E-2</c:v>
                </c:pt>
                <c:pt idx="43">
                  <c:v>4.2000000000000003E-2</c:v>
                </c:pt>
                <c:pt idx="44">
                  <c:v>4.2999999999999997E-2</c:v>
                </c:pt>
                <c:pt idx="45">
                  <c:v>4.3999999999999997E-2</c:v>
                </c:pt>
                <c:pt idx="46">
                  <c:v>4.4999999999999998E-2</c:v>
                </c:pt>
                <c:pt idx="47">
                  <c:v>4.5999999999999999E-2</c:v>
                </c:pt>
                <c:pt idx="48">
                  <c:v>4.7E-2</c:v>
                </c:pt>
                <c:pt idx="49">
                  <c:v>4.8000000000000001E-2</c:v>
                </c:pt>
                <c:pt idx="50">
                  <c:v>4.9000000000000002E-2</c:v>
                </c:pt>
                <c:pt idx="51">
                  <c:v>0.05</c:v>
                </c:pt>
                <c:pt idx="52">
                  <c:v>5.0999999999999997E-2</c:v>
                </c:pt>
                <c:pt idx="53">
                  <c:v>5.1999999999999998E-2</c:v>
                </c:pt>
                <c:pt idx="54">
                  <c:v>5.2999999999999999E-2</c:v>
                </c:pt>
                <c:pt idx="55">
                  <c:v>5.3999999999999999E-2</c:v>
                </c:pt>
                <c:pt idx="56">
                  <c:v>5.5E-2</c:v>
                </c:pt>
                <c:pt idx="57">
                  <c:v>5.6000000000000001E-2</c:v>
                </c:pt>
                <c:pt idx="58">
                  <c:v>5.7000000000000002E-2</c:v>
                </c:pt>
                <c:pt idx="59">
                  <c:v>5.8000000000000003E-2</c:v>
                </c:pt>
                <c:pt idx="60">
                  <c:v>5.8999999999999997E-2</c:v>
                </c:pt>
                <c:pt idx="61">
                  <c:v>0.06</c:v>
                </c:pt>
                <c:pt idx="62">
                  <c:v>6.0999999999999999E-2</c:v>
                </c:pt>
                <c:pt idx="63">
                  <c:v>6.2E-2</c:v>
                </c:pt>
                <c:pt idx="64">
                  <c:v>6.3E-2</c:v>
                </c:pt>
                <c:pt idx="65">
                  <c:v>6.4000000000000001E-2</c:v>
                </c:pt>
                <c:pt idx="66">
                  <c:v>6.5000000000000002E-2</c:v>
                </c:pt>
                <c:pt idx="67">
                  <c:v>6.6000000000000003E-2</c:v>
                </c:pt>
                <c:pt idx="68">
                  <c:v>6.7000000000000004E-2</c:v>
                </c:pt>
                <c:pt idx="69">
                  <c:v>6.8000000000000005E-2</c:v>
                </c:pt>
                <c:pt idx="70">
                  <c:v>6.9000000000000006E-2</c:v>
                </c:pt>
                <c:pt idx="71">
                  <c:v>7.0000000000000007E-2</c:v>
                </c:pt>
                <c:pt idx="72">
                  <c:v>7.0999999999999994E-2</c:v>
                </c:pt>
                <c:pt idx="73">
                  <c:v>7.1666989578044557E-2</c:v>
                </c:pt>
                <c:pt idx="74">
                  <c:v>7.1999999999999995E-2</c:v>
                </c:pt>
                <c:pt idx="75">
                  <c:v>7.2999999999999995E-2</c:v>
                </c:pt>
                <c:pt idx="76">
                  <c:v>7.3999999999999996E-2</c:v>
                </c:pt>
                <c:pt idx="77">
                  <c:v>7.4999999999999997E-2</c:v>
                </c:pt>
                <c:pt idx="78">
                  <c:v>7.5999999999999998E-2</c:v>
                </c:pt>
                <c:pt idx="79">
                  <c:v>7.6999999999999999E-2</c:v>
                </c:pt>
                <c:pt idx="80">
                  <c:v>7.8E-2</c:v>
                </c:pt>
                <c:pt idx="81">
                  <c:v>7.9000000000000001E-2</c:v>
                </c:pt>
                <c:pt idx="82">
                  <c:v>0.08</c:v>
                </c:pt>
                <c:pt idx="83">
                  <c:v>8.1000000000000003E-2</c:v>
                </c:pt>
                <c:pt idx="84">
                  <c:v>8.2000000000000003E-2</c:v>
                </c:pt>
                <c:pt idx="85">
                  <c:v>8.3000000000000004E-2</c:v>
                </c:pt>
                <c:pt idx="86">
                  <c:v>8.4000000000000005E-2</c:v>
                </c:pt>
                <c:pt idx="87">
                  <c:v>8.5000000000000006E-2</c:v>
                </c:pt>
                <c:pt idx="88">
                  <c:v>8.5999999999999993E-2</c:v>
                </c:pt>
                <c:pt idx="89">
                  <c:v>8.6999999999999994E-2</c:v>
                </c:pt>
                <c:pt idx="90">
                  <c:v>8.7999999999999995E-2</c:v>
                </c:pt>
                <c:pt idx="91">
                  <c:v>8.8999999999999996E-2</c:v>
                </c:pt>
                <c:pt idx="92">
                  <c:v>0.09</c:v>
                </c:pt>
                <c:pt idx="93">
                  <c:v>9.0999999999999998E-2</c:v>
                </c:pt>
                <c:pt idx="94">
                  <c:v>9.1999999999999998E-2</c:v>
                </c:pt>
                <c:pt idx="95">
                  <c:v>9.2999999999999999E-2</c:v>
                </c:pt>
                <c:pt idx="96">
                  <c:v>9.4E-2</c:v>
                </c:pt>
                <c:pt idx="97">
                  <c:v>9.5000000000000001E-2</c:v>
                </c:pt>
                <c:pt idx="98">
                  <c:v>9.6000000000000002E-2</c:v>
                </c:pt>
                <c:pt idx="99">
                  <c:v>9.7000000000000003E-2</c:v>
                </c:pt>
                <c:pt idx="100">
                  <c:v>9.8000000000000004E-2</c:v>
                </c:pt>
                <c:pt idx="101">
                  <c:v>9.9000000000000005E-2</c:v>
                </c:pt>
                <c:pt idx="102">
                  <c:v>0.1</c:v>
                </c:pt>
                <c:pt idx="103">
                  <c:v>0.10100000000000001</c:v>
                </c:pt>
                <c:pt idx="104">
                  <c:v>0.10199999999999999</c:v>
                </c:pt>
                <c:pt idx="105">
                  <c:v>0.10299999999999999</c:v>
                </c:pt>
                <c:pt idx="106">
                  <c:v>0.104</c:v>
                </c:pt>
                <c:pt idx="107">
                  <c:v>0.105</c:v>
                </c:pt>
                <c:pt idx="108">
                  <c:v>0.106</c:v>
                </c:pt>
                <c:pt idx="109">
                  <c:v>0.107</c:v>
                </c:pt>
                <c:pt idx="110">
                  <c:v>0.108</c:v>
                </c:pt>
                <c:pt idx="111">
                  <c:v>0.109</c:v>
                </c:pt>
                <c:pt idx="112">
                  <c:v>0.11</c:v>
                </c:pt>
                <c:pt idx="113">
                  <c:v>0.111</c:v>
                </c:pt>
                <c:pt idx="114">
                  <c:v>0.112</c:v>
                </c:pt>
                <c:pt idx="115">
                  <c:v>0.113</c:v>
                </c:pt>
                <c:pt idx="116">
                  <c:v>0.114</c:v>
                </c:pt>
                <c:pt idx="117">
                  <c:v>0.115</c:v>
                </c:pt>
                <c:pt idx="118">
                  <c:v>0.11600000000000001</c:v>
                </c:pt>
                <c:pt idx="119">
                  <c:v>0.11700000000000001</c:v>
                </c:pt>
                <c:pt idx="120">
                  <c:v>0.11799999999999999</c:v>
                </c:pt>
                <c:pt idx="121">
                  <c:v>0.11899999999999999</c:v>
                </c:pt>
                <c:pt idx="122">
                  <c:v>0.12</c:v>
                </c:pt>
                <c:pt idx="123">
                  <c:v>0.121</c:v>
                </c:pt>
                <c:pt idx="124">
                  <c:v>0.122</c:v>
                </c:pt>
                <c:pt idx="125">
                  <c:v>0.123</c:v>
                </c:pt>
                <c:pt idx="126">
                  <c:v>0.124</c:v>
                </c:pt>
                <c:pt idx="127">
                  <c:v>0.125</c:v>
                </c:pt>
                <c:pt idx="128">
                  <c:v>0.126</c:v>
                </c:pt>
                <c:pt idx="129">
                  <c:v>0.127</c:v>
                </c:pt>
                <c:pt idx="130">
                  <c:v>0.128</c:v>
                </c:pt>
                <c:pt idx="131">
                  <c:v>0.129</c:v>
                </c:pt>
                <c:pt idx="132">
                  <c:v>0.13</c:v>
                </c:pt>
                <c:pt idx="133">
                  <c:v>0.13100000000000001</c:v>
                </c:pt>
                <c:pt idx="134">
                  <c:v>0.13200000000000001</c:v>
                </c:pt>
                <c:pt idx="135">
                  <c:v>0.13300000000000001</c:v>
                </c:pt>
                <c:pt idx="136">
                  <c:v>0.13400000000000001</c:v>
                </c:pt>
                <c:pt idx="137">
                  <c:v>0.13500000000000001</c:v>
                </c:pt>
                <c:pt idx="138">
                  <c:v>0.13600000000000001</c:v>
                </c:pt>
                <c:pt idx="139">
                  <c:v>0.13700000000000001</c:v>
                </c:pt>
                <c:pt idx="140">
                  <c:v>0.13800000000000001</c:v>
                </c:pt>
                <c:pt idx="141">
                  <c:v>0.13900000000000001</c:v>
                </c:pt>
                <c:pt idx="142">
                  <c:v>0.14000000000000001</c:v>
                </c:pt>
                <c:pt idx="143">
                  <c:v>0.14099999999999999</c:v>
                </c:pt>
                <c:pt idx="144">
                  <c:v>0.14199999999999999</c:v>
                </c:pt>
                <c:pt idx="145">
                  <c:v>0.14299999999999999</c:v>
                </c:pt>
                <c:pt idx="146">
                  <c:v>0.14399999999999999</c:v>
                </c:pt>
                <c:pt idx="147">
                  <c:v>0.14499999999999999</c:v>
                </c:pt>
                <c:pt idx="148">
                  <c:v>0.14599999999999999</c:v>
                </c:pt>
                <c:pt idx="149">
                  <c:v>0.14699999999999999</c:v>
                </c:pt>
                <c:pt idx="150">
                  <c:v>0.14799999999999999</c:v>
                </c:pt>
                <c:pt idx="151">
                  <c:v>0.14899999999999999</c:v>
                </c:pt>
                <c:pt idx="152">
                  <c:v>0.15</c:v>
                </c:pt>
                <c:pt idx="153">
                  <c:v>0.151</c:v>
                </c:pt>
                <c:pt idx="154">
                  <c:v>0.152</c:v>
                </c:pt>
                <c:pt idx="155">
                  <c:v>0.153</c:v>
                </c:pt>
                <c:pt idx="156">
                  <c:v>0.154</c:v>
                </c:pt>
                <c:pt idx="157">
                  <c:v>0.155</c:v>
                </c:pt>
                <c:pt idx="158">
                  <c:v>0.156</c:v>
                </c:pt>
                <c:pt idx="159">
                  <c:v>0.157</c:v>
                </c:pt>
                <c:pt idx="160">
                  <c:v>0.158</c:v>
                </c:pt>
                <c:pt idx="161">
                  <c:v>0.159</c:v>
                </c:pt>
                <c:pt idx="162">
                  <c:v>0.16</c:v>
                </c:pt>
                <c:pt idx="163">
                  <c:v>0.161</c:v>
                </c:pt>
                <c:pt idx="164">
                  <c:v>0.16200000000000001</c:v>
                </c:pt>
                <c:pt idx="165">
                  <c:v>0.16300000000000001</c:v>
                </c:pt>
                <c:pt idx="166">
                  <c:v>0.16400000000000001</c:v>
                </c:pt>
                <c:pt idx="167">
                  <c:v>0.16500000000000001</c:v>
                </c:pt>
                <c:pt idx="168">
                  <c:v>0.16600000000000001</c:v>
                </c:pt>
                <c:pt idx="169">
                  <c:v>0.16700000000000001</c:v>
                </c:pt>
                <c:pt idx="170">
                  <c:v>0.16800000000000001</c:v>
                </c:pt>
                <c:pt idx="171">
                  <c:v>0.16900000000000001</c:v>
                </c:pt>
                <c:pt idx="172">
                  <c:v>0.17</c:v>
                </c:pt>
                <c:pt idx="173">
                  <c:v>0.17100000000000001</c:v>
                </c:pt>
                <c:pt idx="174">
                  <c:v>0.17199999999999999</c:v>
                </c:pt>
                <c:pt idx="175">
                  <c:v>0.17299999999999999</c:v>
                </c:pt>
                <c:pt idx="176">
                  <c:v>0.17399999999999999</c:v>
                </c:pt>
                <c:pt idx="177">
                  <c:v>0.17499999999999999</c:v>
                </c:pt>
                <c:pt idx="178">
                  <c:v>0.17599999999999999</c:v>
                </c:pt>
                <c:pt idx="179">
                  <c:v>0.17699999999999999</c:v>
                </c:pt>
                <c:pt idx="180">
                  <c:v>0.17799999999999999</c:v>
                </c:pt>
                <c:pt idx="181">
                  <c:v>0.17899999999999999</c:v>
                </c:pt>
                <c:pt idx="182">
                  <c:v>0.18</c:v>
                </c:pt>
              </c:numCache>
            </c:numRef>
          </c:cat>
          <c:val>
            <c:numRef>
              <c:f>'iii a'!$B$20:$B$202</c:f>
              <c:numCache>
                <c:formatCode>General</c:formatCode>
                <c:ptCount val="183"/>
                <c:pt idx="42">
                  <c:v>8.4429977827816752E-3</c:v>
                </c:pt>
                <c:pt idx="43">
                  <c:v>9.3543100448456387E-3</c:v>
                </c:pt>
                <c:pt idx="44">
                  <c:v>1.0367706089694128E-2</c:v>
                </c:pt>
                <c:pt idx="45">
                  <c:v>1.1021008237924202E-2</c:v>
                </c:pt>
                <c:pt idx="46">
                  <c:v>1.1550311342654131E-2</c:v>
                </c:pt>
                <c:pt idx="47">
                  <c:v>1.2011229981549999E-2</c:v>
                </c:pt>
                <c:pt idx="48">
                  <c:v>1.2427566555146321E-2</c:v>
                </c:pt>
                <c:pt idx="49">
                  <c:v>1.281208457426301E-2</c:v>
                </c:pt>
                <c:pt idx="50">
                  <c:v>1.3172551069690125E-2</c:v>
                </c:pt>
                <c:pt idx="51">
                  <c:v>1.3514097565701856E-2</c:v>
                </c:pt>
                <c:pt idx="52">
                  <c:v>1.3840317074372301E-2</c:v>
                </c:pt>
                <c:pt idx="53">
                  <c:v>1.4153836764475724E-2</c:v>
                </c:pt>
                <c:pt idx="54">
                  <c:v>1.4456643268401272E-2</c:v>
                </c:pt>
                <c:pt idx="55">
                  <c:v>1.4750279764032101E-2</c:v>
                </c:pt>
                <c:pt idx="56">
                  <c:v>1.5035971601000307E-2</c:v>
                </c:pt>
                <c:pt idx="57">
                  <c:v>1.5314709749740356E-2</c:v>
                </c:pt>
                <c:pt idx="58">
                  <c:v>1.5587308159465109E-2</c:v>
                </c:pt>
                <c:pt idx="59">
                  <c:v>1.5854444333378039E-2</c:v>
                </c:pt>
                <c:pt idx="60">
                  <c:v>1.6116688745983383E-2</c:v>
                </c:pt>
                <c:pt idx="61">
                  <c:v>1.6374526628944758E-2</c:v>
                </c:pt>
                <c:pt idx="62">
                  <c:v>1.6628374407514794E-2</c:v>
                </c:pt>
                <c:pt idx="63">
                  <c:v>1.6878592305537871E-2</c:v>
                </c:pt>
                <c:pt idx="64">
                  <c:v>1.7125494153549588E-2</c:v>
                </c:pt>
                <c:pt idx="65">
                  <c:v>1.7369355120288296E-2</c:v>
                </c:pt>
                <c:pt idx="66">
                  <c:v>1.7610417878846617E-2</c:v>
                </c:pt>
                <c:pt idx="67">
                  <c:v>1.7848897576582857E-2</c:v>
                </c:pt>
                <c:pt idx="68">
                  <c:v>1.8084985879473121E-2</c:v>
                </c:pt>
                <c:pt idx="69">
                  <c:v>1.8318854292212472E-2</c:v>
                </c:pt>
                <c:pt idx="70">
                  <c:v>1.8550656905714662E-2</c:v>
                </c:pt>
                <c:pt idx="71">
                  <c:v>1.8780532687601634E-2</c:v>
                </c:pt>
                <c:pt idx="72">
                  <c:v>1.9008607404746143E-2</c:v>
                </c:pt>
                <c:pt idx="73">
                  <c:v>1.9159786462446395E-2</c:v>
                </c:pt>
                <c:pt idx="74">
                  <c:v>1.9234995247178251E-2</c:v>
                </c:pt>
                <c:pt idx="75">
                  <c:v>1.9459800207793785E-2</c:v>
                </c:pt>
                <c:pt idx="76">
                  <c:v>1.9683117260989192E-2</c:v>
                </c:pt>
                <c:pt idx="77">
                  <c:v>1.9905033374657322E-2</c:v>
                </c:pt>
                <c:pt idx="78">
                  <c:v>2.0125628383245116E-2</c:v>
                </c:pt>
                <c:pt idx="79">
                  <c:v>2.0344975744312363E-2</c:v>
                </c:pt>
                <c:pt idx="80">
                  <c:v>2.0563143196886919E-2</c:v>
                </c:pt>
                <c:pt idx="81">
                  <c:v>2.0780193336624824E-2</c:v>
                </c:pt>
                <c:pt idx="82">
                  <c:v>2.0996184120158121E-2</c:v>
                </c:pt>
                <c:pt idx="83">
                  <c:v>2.1211169308902357E-2</c:v>
                </c:pt>
                <c:pt idx="84">
                  <c:v>2.1425198860888568E-2</c:v>
                </c:pt>
                <c:pt idx="85">
                  <c:v>2.1638319277795633E-2</c:v>
                </c:pt>
                <c:pt idx="86">
                  <c:v>2.185057391322269E-2</c:v>
                </c:pt>
                <c:pt idx="87">
                  <c:v>2.2062003247307442E-2</c:v>
                </c:pt>
                <c:pt idx="88">
                  <c:v>2.2272645132024184E-2</c:v>
                </c:pt>
                <c:pt idx="89">
                  <c:v>2.2482535010854926E-2</c:v>
                </c:pt>
                <c:pt idx="90">
                  <c:v>2.2691706115992645E-2</c:v>
                </c:pt>
                <c:pt idx="91">
                  <c:v>2.2900189645788598E-2</c:v>
                </c:pt>
                <c:pt idx="92">
                  <c:v>2.3108014924779437E-2</c:v>
                </c:pt>
                <c:pt idx="93">
                  <c:v>2.3315209548312697E-2</c:v>
                </c:pt>
                <c:pt idx="94">
                  <c:v>2.3521799513520333E-2</c:v>
                </c:pt>
                <c:pt idx="95">
                  <c:v>2.3727809338161474E-2</c:v>
                </c:pt>
                <c:pt idx="96">
                  <c:v>2.3933262168660735E-2</c:v>
                </c:pt>
                <c:pt idx="97">
                  <c:v>2.4138179878501718E-2</c:v>
                </c:pt>
                <c:pt idx="98">
                  <c:v>2.434258315799212E-2</c:v>
                </c:pt>
                <c:pt idx="99">
                  <c:v>2.4546491596293608E-2</c:v>
                </c:pt>
                <c:pt idx="100">
                  <c:v>2.4749923756503554E-2</c:v>
                </c:pt>
                <c:pt idx="101">
                  <c:v>2.495289724448313E-2</c:v>
                </c:pt>
                <c:pt idx="102">
                  <c:v>2.5155428772046871E-2</c:v>
                </c:pt>
                <c:pt idx="103">
                  <c:v>2.5357534215058791E-2</c:v>
                </c:pt>
                <c:pt idx="104">
                  <c:v>2.5559228666919821E-2</c:v>
                </c:pt>
                <c:pt idx="105">
                  <c:v>2.5760526487878029E-2</c:v>
                </c:pt>
                <c:pt idx="106">
                  <c:v>2.59614413505466E-2</c:v>
                </c:pt>
                <c:pt idx="107">
                  <c:v>2.6161986281973984E-2</c:v>
                </c:pt>
                <c:pt idx="108">
                  <c:v>2.6362173702574161E-2</c:v>
                </c:pt>
                <c:pt idx="109">
                  <c:v>2.6562015462193805E-2</c:v>
                </c:pt>
                <c:pt idx="110">
                  <c:v>2.6761522873564626E-2</c:v>
                </c:pt>
                <c:pt idx="111">
                  <c:v>2.6960706743364683E-2</c:v>
                </c:pt>
                <c:pt idx="112">
                  <c:v>2.7159577401090269E-2</c:v>
                </c:pt>
                <c:pt idx="113">
                  <c:v>2.7358144725920387E-2</c:v>
                </c:pt>
                <c:pt idx="114">
                  <c:v>2.7556418171738532E-2</c:v>
                </c:pt>
                <c:pt idx="115">
                  <c:v>2.7754406790460796E-2</c:v>
                </c:pt>
                <c:pt idx="116">
                  <c:v>2.7952119253805571E-2</c:v>
                </c:pt>
                <c:pt idx="117">
                  <c:v>2.8149563873627576E-2</c:v>
                </c:pt>
                <c:pt idx="118">
                  <c:v>2.8346748620927883E-2</c:v>
                </c:pt>
                <c:pt idx="119">
                  <c:v>2.8543681143641607E-2</c:v>
                </c:pt>
                <c:pt idx="120">
                  <c:v>2.874036878329584E-2</c:v>
                </c:pt>
                <c:pt idx="121">
                  <c:v>2.8936818590622561E-2</c:v>
                </c:pt>
                <c:pt idx="122">
                  <c:v>2.9133037340203685E-2</c:v>
                </c:pt>
                <c:pt idx="123">
                  <c:v>2.9329031544219002E-2</c:v>
                </c:pt>
                <c:pt idx="124">
                  <c:v>2.9524807465361791E-2</c:v>
                </c:pt>
                <c:pt idx="125">
                  <c:v>2.9720371128981488E-2</c:v>
                </c:pt>
                <c:pt idx="126">
                  <c:v>2.9915728334507889E-2</c:v>
                </c:pt>
                <c:pt idx="127">
                  <c:v>3.0110884666207004E-2</c:v>
                </c:pt>
                <c:pt idx="128">
                  <c:v>3.0305845503314582E-2</c:v>
                </c:pt>
                <c:pt idx="129">
                  <c:v>3.0500616029589811E-2</c:v>
                </c:pt>
                <c:pt idx="130">
                  <c:v>3.0695201242328149E-2</c:v>
                </c:pt>
                <c:pt idx="131">
                  <c:v>3.0889605960869475E-2</c:v>
                </c:pt>
                <c:pt idx="132">
                  <c:v>3.1083834834634692E-2</c:v>
                </c:pt>
                <c:pt idx="133">
                  <c:v>3.1277892350721766E-2</c:v>
                </c:pt>
                <c:pt idx="134">
                  <c:v>3.1471782841089362E-2</c:v>
                </c:pt>
                <c:pt idx="135">
                  <c:v>3.1665510489354752E-2</c:v>
                </c:pt>
                <c:pt idx="136">
                  <c:v>3.1859079337230048E-2</c:v>
                </c:pt>
                <c:pt idx="137">
                  <c:v>3.2052493290619682E-2</c:v>
                </c:pt>
                <c:pt idx="138">
                  <c:v>3.2245756125399989E-2</c:v>
                </c:pt>
                <c:pt idx="139">
                  <c:v>3.243887149290036E-2</c:v>
                </c:pt>
                <c:pt idx="140">
                  <c:v>3.2631842925104217E-2</c:v>
                </c:pt>
                <c:pt idx="141">
                  <c:v>3.2824673839586586E-2</c:v>
                </c:pt>
                <c:pt idx="142">
                  <c:v>3.3017367544203903E-2</c:v>
                </c:pt>
                <c:pt idx="143">
                  <c:v>3.3209927241550863E-2</c:v>
                </c:pt>
                <c:pt idx="144">
                  <c:v>3.340235603319773E-2</c:v>
                </c:pt>
                <c:pt idx="145">
                  <c:v>3.3594656923720892E-2</c:v>
                </c:pt>
                <c:pt idx="146">
                  <c:v>3.3786832824538628E-2</c:v>
                </c:pt>
                <c:pt idx="147">
                  <c:v>3.3978886557562954E-2</c:v>
                </c:pt>
                <c:pt idx="148">
                  <c:v>3.4170820858678126E-2</c:v>
                </c:pt>
                <c:pt idx="149">
                  <c:v>3.4362638381055341E-2</c:v>
                </c:pt>
                <c:pt idx="150">
                  <c:v>3.4554341698312702E-2</c:v>
                </c:pt>
                <c:pt idx="151">
                  <c:v>3.4745933307529078E-2</c:v>
                </c:pt>
                <c:pt idx="152">
                  <c:v>3.4937415632119592E-2</c:v>
                </c:pt>
                <c:pt idx="153">
                  <c:v>3.5128791024580365E-2</c:v>
                </c:pt>
                <c:pt idx="154">
                  <c:v>3.5320061769109463E-2</c:v>
                </c:pt>
                <c:pt idx="155">
                  <c:v>3.551123008411057E-2</c:v>
                </c:pt>
                <c:pt idx="156">
                  <c:v>3.5702298124585537E-2</c:v>
                </c:pt>
                <c:pt idx="157">
                  <c:v>3.5893267984421731E-2</c:v>
                </c:pt>
                <c:pt idx="158">
                  <c:v>3.6084141698579451E-2</c:v>
                </c:pt>
                <c:pt idx="159">
                  <c:v>3.6274921245184659E-2</c:v>
                </c:pt>
                <c:pt idx="160">
                  <c:v>3.6465608547531767E-2</c:v>
                </c:pt>
                <c:pt idx="161">
                  <c:v>3.6656205476001076E-2</c:v>
                </c:pt>
                <c:pt idx="162">
                  <c:v>3.6846713849895109E-2</c:v>
                </c:pt>
                <c:pt idx="163">
                  <c:v>3.7037135439197857E-2</c:v>
                </c:pt>
                <c:pt idx="164">
                  <c:v>3.7227471966260778E-2</c:v>
                </c:pt>
                <c:pt idx="165">
                  <c:v>3.7417725107419059E-2</c:v>
                </c:pt>
                <c:pt idx="166">
                  <c:v>3.7607896494541646E-2</c:v>
                </c:pt>
                <c:pt idx="167">
                  <c:v>3.7797987716518072E-2</c:v>
                </c:pt>
                <c:pt idx="168">
                  <c:v>3.7988000320685257E-2</c:v>
                </c:pt>
                <c:pt idx="169">
                  <c:v>3.8177935814196998E-2</c:v>
                </c:pt>
                <c:pt idx="170">
                  <c:v>3.8367795665338975E-2</c:v>
                </c:pt>
                <c:pt idx="171">
                  <c:v>3.8557581304791734E-2</c:v>
                </c:pt>
                <c:pt idx="172">
                  <c:v>3.8747294126844016E-2</c:v>
                </c:pt>
                <c:pt idx="173">
                  <c:v>3.8936935490558891E-2</c:v>
                </c:pt>
                <c:pt idx="174">
                  <c:v>3.9126506720894676E-2</c:v>
                </c:pt>
                <c:pt idx="175">
                  <c:v>3.9316009109782821E-2</c:v>
                </c:pt>
                <c:pt idx="176">
                  <c:v>3.9505443917164561E-2</c:v>
                </c:pt>
                <c:pt idx="177">
                  <c:v>3.969481237198836E-2</c:v>
                </c:pt>
                <c:pt idx="178">
                  <c:v>3.9884115673169775E-2</c:v>
                </c:pt>
                <c:pt idx="179">
                  <c:v>4.0073354990515349E-2</c:v>
                </c:pt>
                <c:pt idx="180">
                  <c:v>4.0262531465612317E-2</c:v>
                </c:pt>
                <c:pt idx="181">
                  <c:v>4.0451646212685342E-2</c:v>
                </c:pt>
                <c:pt idx="182">
                  <c:v>4.0640700319421949E-2</c:v>
                </c:pt>
              </c:numCache>
            </c:numRef>
          </c:val>
          <c:smooth val="0"/>
          <c:extLst>
            <c:ext xmlns:c16="http://schemas.microsoft.com/office/drawing/2014/chart" uri="{C3380CC4-5D6E-409C-BE32-E72D297353CC}">
              <c16:uniqueId val="{00000003-3223-4800-B1B9-4602B9CE0057}"/>
            </c:ext>
          </c:extLst>
        </c:ser>
        <c:ser>
          <c:idx val="1"/>
          <c:order val="1"/>
          <c:tx>
            <c:v>Irrelevant</c:v>
          </c:tx>
          <c:spPr>
            <a:ln w="28575" cap="rnd">
              <a:solidFill>
                <a:srgbClr val="FFC000"/>
              </a:solidFill>
              <a:round/>
            </a:ln>
            <a:effectLst/>
          </c:spPr>
          <c:marker>
            <c:symbol val="none"/>
          </c:marker>
          <c:dLbls>
            <c:dLbl>
              <c:idx val="42"/>
              <c:layout>
                <c:manualLayout>
                  <c:x val="-0.15"/>
                  <c:y val="-0.153452685421994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23-4800-B1B9-4602B9CE00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'iii a'!$C$20:$C$202</c:f>
              <c:numCache>
                <c:formatCode>General</c:formatCode>
                <c:ptCount val="183"/>
                <c:pt idx="0">
                  <c:v>0</c:v>
                </c:pt>
                <c:pt idx="1">
                  <c:v>1E-3</c:v>
                </c:pt>
                <c:pt idx="2">
                  <c:v>2E-3</c:v>
                </c:pt>
                <c:pt idx="3">
                  <c:v>3.0000000000000001E-3</c:v>
                </c:pt>
                <c:pt idx="4">
                  <c:v>4.0000000000000001E-3</c:v>
                </c:pt>
                <c:pt idx="5">
                  <c:v>5.0000000000000001E-3</c:v>
                </c:pt>
                <c:pt idx="6">
                  <c:v>6.0000000000000001E-3</c:v>
                </c:pt>
                <c:pt idx="7">
                  <c:v>7.0000000000000001E-3</c:v>
                </c:pt>
                <c:pt idx="8">
                  <c:v>8.0000000000000002E-3</c:v>
                </c:pt>
                <c:pt idx="9">
                  <c:v>8.9999999999999993E-3</c:v>
                </c:pt>
                <c:pt idx="10">
                  <c:v>9.9999999999999898E-3</c:v>
                </c:pt>
                <c:pt idx="11">
                  <c:v>1.0999999999999999E-2</c:v>
                </c:pt>
                <c:pt idx="12">
                  <c:v>1.2E-2</c:v>
                </c:pt>
                <c:pt idx="13">
                  <c:v>1.2999999999999999E-2</c:v>
                </c:pt>
                <c:pt idx="14">
                  <c:v>1.4E-2</c:v>
                </c:pt>
                <c:pt idx="15">
                  <c:v>1.4999999999999999E-2</c:v>
                </c:pt>
                <c:pt idx="16">
                  <c:v>1.6E-2</c:v>
                </c:pt>
                <c:pt idx="17">
                  <c:v>1.7000000000000001E-2</c:v>
                </c:pt>
                <c:pt idx="18">
                  <c:v>1.7999999999999999E-2</c:v>
                </c:pt>
                <c:pt idx="19">
                  <c:v>1.9E-2</c:v>
                </c:pt>
                <c:pt idx="20">
                  <c:v>0.02</c:v>
                </c:pt>
                <c:pt idx="21">
                  <c:v>2.1000000000000001E-2</c:v>
                </c:pt>
                <c:pt idx="22">
                  <c:v>2.1999999999999999E-2</c:v>
                </c:pt>
                <c:pt idx="23">
                  <c:v>2.3E-2</c:v>
                </c:pt>
                <c:pt idx="24">
                  <c:v>2.4E-2</c:v>
                </c:pt>
                <c:pt idx="25">
                  <c:v>2.5000000000000001E-2</c:v>
                </c:pt>
                <c:pt idx="26">
                  <c:v>2.5999999999999999E-2</c:v>
                </c:pt>
                <c:pt idx="27">
                  <c:v>2.7E-2</c:v>
                </c:pt>
                <c:pt idx="28">
                  <c:v>2.8000000000000001E-2</c:v>
                </c:pt>
                <c:pt idx="29">
                  <c:v>2.9000000000000001E-2</c:v>
                </c:pt>
                <c:pt idx="30">
                  <c:v>0.03</c:v>
                </c:pt>
                <c:pt idx="31">
                  <c:v>3.1E-2</c:v>
                </c:pt>
                <c:pt idx="32">
                  <c:v>3.2000000000000001E-2</c:v>
                </c:pt>
                <c:pt idx="33">
                  <c:v>3.3000000000000002E-2</c:v>
                </c:pt>
                <c:pt idx="34">
                  <c:v>3.4000000000000002E-2</c:v>
                </c:pt>
                <c:pt idx="35">
                  <c:v>3.5000000000000003E-2</c:v>
                </c:pt>
                <c:pt idx="36">
                  <c:v>3.5999999999999997E-2</c:v>
                </c:pt>
                <c:pt idx="37">
                  <c:v>3.6999999999999998E-2</c:v>
                </c:pt>
                <c:pt idx="38">
                  <c:v>3.7999999999999999E-2</c:v>
                </c:pt>
                <c:pt idx="39">
                  <c:v>3.9E-2</c:v>
                </c:pt>
                <c:pt idx="40">
                  <c:v>0.04</c:v>
                </c:pt>
                <c:pt idx="41">
                  <c:v>4.1000000000000002E-2</c:v>
                </c:pt>
                <c:pt idx="42">
                  <c:v>4.170656951713634E-2</c:v>
                </c:pt>
                <c:pt idx="43">
                  <c:v>4.2000000000000003E-2</c:v>
                </c:pt>
                <c:pt idx="44">
                  <c:v>4.2999999999999997E-2</c:v>
                </c:pt>
                <c:pt idx="45">
                  <c:v>4.3999999999999997E-2</c:v>
                </c:pt>
                <c:pt idx="46">
                  <c:v>4.4999999999999998E-2</c:v>
                </c:pt>
                <c:pt idx="47">
                  <c:v>4.5999999999999999E-2</c:v>
                </c:pt>
                <c:pt idx="48">
                  <c:v>4.7E-2</c:v>
                </c:pt>
                <c:pt idx="49">
                  <c:v>4.8000000000000001E-2</c:v>
                </c:pt>
                <c:pt idx="50">
                  <c:v>4.9000000000000002E-2</c:v>
                </c:pt>
                <c:pt idx="51">
                  <c:v>0.05</c:v>
                </c:pt>
                <c:pt idx="52">
                  <c:v>5.0999999999999997E-2</c:v>
                </c:pt>
                <c:pt idx="53">
                  <c:v>5.1999999999999998E-2</c:v>
                </c:pt>
                <c:pt idx="54">
                  <c:v>5.2999999999999999E-2</c:v>
                </c:pt>
                <c:pt idx="55">
                  <c:v>5.3999999999999999E-2</c:v>
                </c:pt>
                <c:pt idx="56">
                  <c:v>5.5E-2</c:v>
                </c:pt>
                <c:pt idx="57">
                  <c:v>5.6000000000000001E-2</c:v>
                </c:pt>
                <c:pt idx="58">
                  <c:v>5.7000000000000002E-2</c:v>
                </c:pt>
                <c:pt idx="59">
                  <c:v>5.8000000000000003E-2</c:v>
                </c:pt>
                <c:pt idx="60">
                  <c:v>5.8999999999999997E-2</c:v>
                </c:pt>
                <c:pt idx="61">
                  <c:v>0.06</c:v>
                </c:pt>
                <c:pt idx="62">
                  <c:v>6.0999999999999999E-2</c:v>
                </c:pt>
                <c:pt idx="63">
                  <c:v>6.2E-2</c:v>
                </c:pt>
                <c:pt idx="64">
                  <c:v>6.3E-2</c:v>
                </c:pt>
                <c:pt idx="65">
                  <c:v>6.4000000000000001E-2</c:v>
                </c:pt>
                <c:pt idx="66">
                  <c:v>6.5000000000000002E-2</c:v>
                </c:pt>
                <c:pt idx="67">
                  <c:v>6.6000000000000003E-2</c:v>
                </c:pt>
                <c:pt idx="68">
                  <c:v>6.7000000000000004E-2</c:v>
                </c:pt>
                <c:pt idx="69">
                  <c:v>6.8000000000000005E-2</c:v>
                </c:pt>
                <c:pt idx="70">
                  <c:v>6.9000000000000006E-2</c:v>
                </c:pt>
                <c:pt idx="71">
                  <c:v>7.0000000000000007E-2</c:v>
                </c:pt>
                <c:pt idx="72">
                  <c:v>7.0999999999999994E-2</c:v>
                </c:pt>
                <c:pt idx="73">
                  <c:v>7.1666989578044557E-2</c:v>
                </c:pt>
                <c:pt idx="74">
                  <c:v>7.1999999999999995E-2</c:v>
                </c:pt>
                <c:pt idx="75">
                  <c:v>7.2999999999999995E-2</c:v>
                </c:pt>
                <c:pt idx="76">
                  <c:v>7.3999999999999996E-2</c:v>
                </c:pt>
                <c:pt idx="77">
                  <c:v>7.4999999999999997E-2</c:v>
                </c:pt>
                <c:pt idx="78">
                  <c:v>7.5999999999999998E-2</c:v>
                </c:pt>
                <c:pt idx="79">
                  <c:v>7.6999999999999999E-2</c:v>
                </c:pt>
                <c:pt idx="80">
                  <c:v>7.8E-2</c:v>
                </c:pt>
                <c:pt idx="81">
                  <c:v>7.9000000000000001E-2</c:v>
                </c:pt>
                <c:pt idx="82">
                  <c:v>0.08</c:v>
                </c:pt>
                <c:pt idx="83">
                  <c:v>8.1000000000000003E-2</c:v>
                </c:pt>
                <c:pt idx="84">
                  <c:v>8.2000000000000003E-2</c:v>
                </c:pt>
                <c:pt idx="85">
                  <c:v>8.3000000000000004E-2</c:v>
                </c:pt>
                <c:pt idx="86">
                  <c:v>8.4000000000000005E-2</c:v>
                </c:pt>
                <c:pt idx="87">
                  <c:v>8.5000000000000006E-2</c:v>
                </c:pt>
                <c:pt idx="88">
                  <c:v>8.5999999999999993E-2</c:v>
                </c:pt>
                <c:pt idx="89">
                  <c:v>8.6999999999999994E-2</c:v>
                </c:pt>
                <c:pt idx="90">
                  <c:v>8.7999999999999995E-2</c:v>
                </c:pt>
                <c:pt idx="91">
                  <c:v>8.8999999999999996E-2</c:v>
                </c:pt>
                <c:pt idx="92">
                  <c:v>0.09</c:v>
                </c:pt>
                <c:pt idx="93">
                  <c:v>9.0999999999999998E-2</c:v>
                </c:pt>
                <c:pt idx="94">
                  <c:v>9.1999999999999998E-2</c:v>
                </c:pt>
                <c:pt idx="95">
                  <c:v>9.2999999999999999E-2</c:v>
                </c:pt>
                <c:pt idx="96">
                  <c:v>9.4E-2</c:v>
                </c:pt>
                <c:pt idx="97">
                  <c:v>9.5000000000000001E-2</c:v>
                </c:pt>
                <c:pt idx="98">
                  <c:v>9.6000000000000002E-2</c:v>
                </c:pt>
                <c:pt idx="99">
                  <c:v>9.7000000000000003E-2</c:v>
                </c:pt>
                <c:pt idx="100">
                  <c:v>9.8000000000000004E-2</c:v>
                </c:pt>
                <c:pt idx="101">
                  <c:v>9.9000000000000005E-2</c:v>
                </c:pt>
                <c:pt idx="102">
                  <c:v>0.1</c:v>
                </c:pt>
                <c:pt idx="103">
                  <c:v>0.10100000000000001</c:v>
                </c:pt>
                <c:pt idx="104">
                  <c:v>0.10199999999999999</c:v>
                </c:pt>
                <c:pt idx="105">
                  <c:v>0.10299999999999999</c:v>
                </c:pt>
                <c:pt idx="106">
                  <c:v>0.104</c:v>
                </c:pt>
                <c:pt idx="107">
                  <c:v>0.105</c:v>
                </c:pt>
                <c:pt idx="108">
                  <c:v>0.106</c:v>
                </c:pt>
                <c:pt idx="109">
                  <c:v>0.107</c:v>
                </c:pt>
                <c:pt idx="110">
                  <c:v>0.108</c:v>
                </c:pt>
                <c:pt idx="111">
                  <c:v>0.109</c:v>
                </c:pt>
                <c:pt idx="112">
                  <c:v>0.11</c:v>
                </c:pt>
                <c:pt idx="113">
                  <c:v>0.111</c:v>
                </c:pt>
                <c:pt idx="114">
                  <c:v>0.112</c:v>
                </c:pt>
                <c:pt idx="115">
                  <c:v>0.113</c:v>
                </c:pt>
                <c:pt idx="116">
                  <c:v>0.114</c:v>
                </c:pt>
                <c:pt idx="117">
                  <c:v>0.115</c:v>
                </c:pt>
                <c:pt idx="118">
                  <c:v>0.11600000000000001</c:v>
                </c:pt>
                <c:pt idx="119">
                  <c:v>0.11700000000000001</c:v>
                </c:pt>
                <c:pt idx="120">
                  <c:v>0.11799999999999999</c:v>
                </c:pt>
                <c:pt idx="121">
                  <c:v>0.11899999999999999</c:v>
                </c:pt>
                <c:pt idx="122">
                  <c:v>0.12</c:v>
                </c:pt>
                <c:pt idx="123">
                  <c:v>0.121</c:v>
                </c:pt>
                <c:pt idx="124">
                  <c:v>0.122</c:v>
                </c:pt>
                <c:pt idx="125">
                  <c:v>0.123</c:v>
                </c:pt>
                <c:pt idx="126">
                  <c:v>0.124</c:v>
                </c:pt>
                <c:pt idx="127">
                  <c:v>0.125</c:v>
                </c:pt>
                <c:pt idx="128">
                  <c:v>0.126</c:v>
                </c:pt>
                <c:pt idx="129">
                  <c:v>0.127</c:v>
                </c:pt>
                <c:pt idx="130">
                  <c:v>0.128</c:v>
                </c:pt>
                <c:pt idx="131">
                  <c:v>0.129</c:v>
                </c:pt>
                <c:pt idx="132">
                  <c:v>0.13</c:v>
                </c:pt>
                <c:pt idx="133">
                  <c:v>0.13100000000000001</c:v>
                </c:pt>
                <c:pt idx="134">
                  <c:v>0.13200000000000001</c:v>
                </c:pt>
                <c:pt idx="135">
                  <c:v>0.13300000000000001</c:v>
                </c:pt>
                <c:pt idx="136">
                  <c:v>0.13400000000000001</c:v>
                </c:pt>
                <c:pt idx="137">
                  <c:v>0.13500000000000001</c:v>
                </c:pt>
                <c:pt idx="138">
                  <c:v>0.13600000000000001</c:v>
                </c:pt>
                <c:pt idx="139">
                  <c:v>0.13700000000000001</c:v>
                </c:pt>
                <c:pt idx="140">
                  <c:v>0.13800000000000001</c:v>
                </c:pt>
                <c:pt idx="141">
                  <c:v>0.13900000000000001</c:v>
                </c:pt>
                <c:pt idx="142">
                  <c:v>0.14000000000000001</c:v>
                </c:pt>
                <c:pt idx="143">
                  <c:v>0.14099999999999999</c:v>
                </c:pt>
                <c:pt idx="144">
                  <c:v>0.14199999999999999</c:v>
                </c:pt>
                <c:pt idx="145">
                  <c:v>0.14299999999999999</c:v>
                </c:pt>
                <c:pt idx="146">
                  <c:v>0.14399999999999999</c:v>
                </c:pt>
                <c:pt idx="147">
                  <c:v>0.14499999999999999</c:v>
                </c:pt>
                <c:pt idx="148">
                  <c:v>0.14599999999999999</c:v>
                </c:pt>
                <c:pt idx="149">
                  <c:v>0.14699999999999999</c:v>
                </c:pt>
                <c:pt idx="150">
                  <c:v>0.14799999999999999</c:v>
                </c:pt>
                <c:pt idx="151">
                  <c:v>0.14899999999999999</c:v>
                </c:pt>
                <c:pt idx="152">
                  <c:v>0.15</c:v>
                </c:pt>
                <c:pt idx="153">
                  <c:v>0.151</c:v>
                </c:pt>
                <c:pt idx="154">
                  <c:v>0.152</c:v>
                </c:pt>
                <c:pt idx="155">
                  <c:v>0.153</c:v>
                </c:pt>
                <c:pt idx="156">
                  <c:v>0.154</c:v>
                </c:pt>
                <c:pt idx="157">
                  <c:v>0.155</c:v>
                </c:pt>
                <c:pt idx="158">
                  <c:v>0.156</c:v>
                </c:pt>
                <c:pt idx="159">
                  <c:v>0.157</c:v>
                </c:pt>
                <c:pt idx="160">
                  <c:v>0.158</c:v>
                </c:pt>
                <c:pt idx="161">
                  <c:v>0.159</c:v>
                </c:pt>
                <c:pt idx="162">
                  <c:v>0.16</c:v>
                </c:pt>
                <c:pt idx="163">
                  <c:v>0.161</c:v>
                </c:pt>
                <c:pt idx="164">
                  <c:v>0.16200000000000001</c:v>
                </c:pt>
                <c:pt idx="165">
                  <c:v>0.16300000000000001</c:v>
                </c:pt>
                <c:pt idx="166">
                  <c:v>0.16400000000000001</c:v>
                </c:pt>
                <c:pt idx="167">
                  <c:v>0.16500000000000001</c:v>
                </c:pt>
                <c:pt idx="168">
                  <c:v>0.16600000000000001</c:v>
                </c:pt>
                <c:pt idx="169">
                  <c:v>0.16700000000000001</c:v>
                </c:pt>
                <c:pt idx="170">
                  <c:v>0.16800000000000001</c:v>
                </c:pt>
                <c:pt idx="171">
                  <c:v>0.16900000000000001</c:v>
                </c:pt>
                <c:pt idx="172">
                  <c:v>0.17</c:v>
                </c:pt>
                <c:pt idx="173">
                  <c:v>0.17100000000000001</c:v>
                </c:pt>
                <c:pt idx="174">
                  <c:v>0.17199999999999999</c:v>
                </c:pt>
                <c:pt idx="175">
                  <c:v>0.17299999999999999</c:v>
                </c:pt>
                <c:pt idx="176">
                  <c:v>0.17399999999999999</c:v>
                </c:pt>
                <c:pt idx="177">
                  <c:v>0.17499999999999999</c:v>
                </c:pt>
                <c:pt idx="178">
                  <c:v>0.17599999999999999</c:v>
                </c:pt>
                <c:pt idx="179">
                  <c:v>0.17699999999999999</c:v>
                </c:pt>
                <c:pt idx="180">
                  <c:v>0.17799999999999999</c:v>
                </c:pt>
                <c:pt idx="181">
                  <c:v>0.17899999999999999</c:v>
                </c:pt>
                <c:pt idx="182">
                  <c:v>0.18</c:v>
                </c:pt>
              </c:numCache>
            </c:numRef>
          </c:cat>
          <c:val>
            <c:numRef>
              <c:f>'iii a'!$A$20:$A$202</c:f>
              <c:numCache>
                <c:formatCode>General</c:formatCode>
                <c:ptCount val="183"/>
                <c:pt idx="42">
                  <c:v>8.4429977827816752E-3</c:v>
                </c:pt>
                <c:pt idx="43">
                  <c:v>7.5316855207177109E-3</c:v>
                </c:pt>
                <c:pt idx="44">
                  <c:v>6.5182894758692225E-3</c:v>
                </c:pt>
                <c:pt idx="45">
                  <c:v>5.8649873276391488E-3</c:v>
                </c:pt>
                <c:pt idx="46">
                  <c:v>5.3356842229092183E-3</c:v>
                </c:pt>
                <c:pt idx="47">
                  <c:v>4.8747655840133521E-3</c:v>
                </c:pt>
                <c:pt idx="48">
                  <c:v>4.45842901041703E-3</c:v>
                </c:pt>
                <c:pt idx="49">
                  <c:v>4.0739109913003405E-3</c:v>
                </c:pt>
                <c:pt idx="50">
                  <c:v>3.7134444958732259E-3</c:v>
                </c:pt>
                <c:pt idx="51">
                  <c:v>3.3718979998614953E-3</c:v>
                </c:pt>
                <c:pt idx="52">
                  <c:v>3.0456784911910492E-3</c:v>
                </c:pt>
                <c:pt idx="53">
                  <c:v>2.7321588010876269E-3</c:v>
                </c:pt>
                <c:pt idx="54">
                  <c:v>2.429352297162078E-3</c:v>
                </c:pt>
                <c:pt idx="55">
                  <c:v>2.1357158015312492E-3</c:v>
                </c:pt>
                <c:pt idx="56">
                  <c:v>1.8500239645630424E-3</c:v>
                </c:pt>
                <c:pt idx="57">
                  <c:v>1.5712858158229938E-3</c:v>
                </c:pt>
                <c:pt idx="58">
                  <c:v>1.2986874060982407E-3</c:v>
                </c:pt>
                <c:pt idx="59">
                  <c:v>1.0315512321853121E-3</c:v>
                </c:pt>
                <c:pt idx="60">
                  <c:v>7.6930681957996638E-4</c:v>
                </c:pt>
                <c:pt idx="61">
                  <c:v>5.1146893661859101E-4</c:v>
                </c:pt>
                <c:pt idx="62">
                  <c:v>2.5762115804855469E-4</c:v>
                </c:pt>
                <c:pt idx="63">
                  <c:v>7.4032600254816255E-6</c:v>
                </c:pt>
                <c:pt idx="64">
                  <c:v>-2.3949858798623727E-4</c:v>
                </c:pt>
                <c:pt idx="65">
                  <c:v>-4.8335955472494398E-4</c:v>
                </c:pt>
                <c:pt idx="66">
                  <c:v>-7.2442231328326626E-4</c:v>
                </c:pt>
                <c:pt idx="67">
                  <c:v>-9.6290201101950634E-4</c:v>
                </c:pt>
                <c:pt idx="68">
                  <c:v>-1.1989903139097702E-3</c:v>
                </c:pt>
                <c:pt idx="69">
                  <c:v>-1.4328587266491215E-3</c:v>
                </c:pt>
                <c:pt idx="70">
                  <c:v>-1.6646613401513129E-3</c:v>
                </c:pt>
                <c:pt idx="71">
                  <c:v>-1.8945371220382839E-3</c:v>
                </c:pt>
                <c:pt idx="72">
                  <c:v>-2.1226118391827926E-3</c:v>
                </c:pt>
                <c:pt idx="74">
                  <c:v>-2.3489996816149009E-3</c:v>
                </c:pt>
                <c:pt idx="75">
                  <c:v>-2.5738046422304345E-3</c:v>
                </c:pt>
                <c:pt idx="76">
                  <c:v>-2.7971216954258415E-3</c:v>
                </c:pt>
                <c:pt idx="77">
                  <c:v>-3.0190378090939711E-3</c:v>
                </c:pt>
                <c:pt idx="78">
                  <c:v>-3.239632817681767E-3</c:v>
                </c:pt>
                <c:pt idx="79">
                  <c:v>-3.4589801787490142E-3</c:v>
                </c:pt>
                <c:pt idx="80">
                  <c:v>-3.6771476313235685E-3</c:v>
                </c:pt>
                <c:pt idx="81">
                  <c:v>-3.8941977710614736E-3</c:v>
                </c:pt>
                <c:pt idx="82">
                  <c:v>-4.1101885545947719E-3</c:v>
                </c:pt>
                <c:pt idx="83">
                  <c:v>-4.3251737433390048E-3</c:v>
                </c:pt>
                <c:pt idx="84">
                  <c:v>-4.5392032953252195E-3</c:v>
                </c:pt>
                <c:pt idx="85">
                  <c:v>-4.7523237122322828E-3</c:v>
                </c:pt>
                <c:pt idx="86">
                  <c:v>-4.9645783476593396E-3</c:v>
                </c:pt>
                <c:pt idx="87">
                  <c:v>-5.1760076817440933E-3</c:v>
                </c:pt>
                <c:pt idx="88">
                  <c:v>-5.3866495664608317E-3</c:v>
                </c:pt>
                <c:pt idx="89">
                  <c:v>-5.5965394452915772E-3</c:v>
                </c:pt>
                <c:pt idx="90">
                  <c:v>-5.8057105504292963E-3</c:v>
                </c:pt>
                <c:pt idx="91">
                  <c:v>-6.0141940802252488E-3</c:v>
                </c:pt>
                <c:pt idx="92">
                  <c:v>-6.2220193592160862E-3</c:v>
                </c:pt>
                <c:pt idx="93">
                  <c:v>-6.4292139827493485E-3</c:v>
                </c:pt>
                <c:pt idx="94">
                  <c:v>-6.6358039479569846E-3</c:v>
                </c:pt>
                <c:pt idx="95">
                  <c:v>-6.841813772598123E-3</c:v>
                </c:pt>
                <c:pt idx="96">
                  <c:v>-7.0472666030973827E-3</c:v>
                </c:pt>
                <c:pt idx="97">
                  <c:v>-7.2521843129383697E-3</c:v>
                </c:pt>
                <c:pt idx="98">
                  <c:v>-7.4565875924287681E-3</c:v>
                </c:pt>
                <c:pt idx="99">
                  <c:v>-7.6604960307302596E-3</c:v>
                </c:pt>
                <c:pt idx="100">
                  <c:v>-7.8639281909402056E-3</c:v>
                </c:pt>
                <c:pt idx="101">
                  <c:v>-8.0669016789197811E-3</c:v>
                </c:pt>
                <c:pt idx="102">
                  <c:v>-8.2694332064835192E-3</c:v>
                </c:pt>
                <c:pt idx="103">
                  <c:v>-8.471538649495439E-3</c:v>
                </c:pt>
                <c:pt idx="104">
                  <c:v>-8.673233101356469E-3</c:v>
                </c:pt>
                <c:pt idx="105">
                  <c:v>-8.8745309223146763E-3</c:v>
                </c:pt>
                <c:pt idx="106">
                  <c:v>-9.0754457849832517E-3</c:v>
                </c:pt>
                <c:pt idx="107">
                  <c:v>-9.2759907164106353E-3</c:v>
                </c:pt>
                <c:pt idx="108">
                  <c:v>-9.4761781370108124E-3</c:v>
                </c:pt>
                <c:pt idx="109">
                  <c:v>-9.6760198966304566E-3</c:v>
                </c:pt>
                <c:pt idx="110">
                  <c:v>-9.8755273080012741E-3</c:v>
                </c:pt>
                <c:pt idx="111">
                  <c:v>-1.0074711177801331E-2</c:v>
                </c:pt>
                <c:pt idx="112">
                  <c:v>-1.0273581835526917E-2</c:v>
                </c:pt>
                <c:pt idx="113">
                  <c:v>-1.0472149160357038E-2</c:v>
                </c:pt>
                <c:pt idx="114">
                  <c:v>-1.0670422606175184E-2</c:v>
                </c:pt>
                <c:pt idx="115">
                  <c:v>-1.0868411224897448E-2</c:v>
                </c:pt>
                <c:pt idx="116">
                  <c:v>-1.1066123688242219E-2</c:v>
                </c:pt>
                <c:pt idx="117">
                  <c:v>-1.1263568308064223E-2</c:v>
                </c:pt>
                <c:pt idx="118">
                  <c:v>-1.1460753055364535E-2</c:v>
                </c:pt>
                <c:pt idx="119">
                  <c:v>-1.1657685578078258E-2</c:v>
                </c:pt>
                <c:pt idx="120">
                  <c:v>-1.1854373217732491E-2</c:v>
                </c:pt>
                <c:pt idx="121">
                  <c:v>-1.2050823025059212E-2</c:v>
                </c:pt>
                <c:pt idx="122">
                  <c:v>-1.2247041774640333E-2</c:v>
                </c:pt>
                <c:pt idx="123">
                  <c:v>-1.2443035978655649E-2</c:v>
                </c:pt>
                <c:pt idx="124">
                  <c:v>-1.2638811899798439E-2</c:v>
                </c:pt>
                <c:pt idx="125">
                  <c:v>-1.2834375563418135E-2</c:v>
                </c:pt>
                <c:pt idx="126">
                  <c:v>-1.3029732768944537E-2</c:v>
                </c:pt>
                <c:pt idx="127">
                  <c:v>-1.3224889100643651E-2</c:v>
                </c:pt>
                <c:pt idx="128">
                  <c:v>-1.3419849937751234E-2</c:v>
                </c:pt>
                <c:pt idx="129">
                  <c:v>-1.3614620464026462E-2</c:v>
                </c:pt>
                <c:pt idx="130">
                  <c:v>-1.38092056767648E-2</c:v>
                </c:pt>
                <c:pt idx="131">
                  <c:v>-1.4003610395306123E-2</c:v>
                </c:pt>
                <c:pt idx="132">
                  <c:v>-1.4197839269071344E-2</c:v>
                </c:pt>
                <c:pt idx="133">
                  <c:v>-1.4391896785158413E-2</c:v>
                </c:pt>
                <c:pt idx="134">
                  <c:v>-1.4585787275526013E-2</c:v>
                </c:pt>
                <c:pt idx="135">
                  <c:v>-1.47795149237914E-2</c:v>
                </c:pt>
                <c:pt idx="136">
                  <c:v>-1.4973083771666696E-2</c:v>
                </c:pt>
                <c:pt idx="137">
                  <c:v>-1.5166497725056334E-2</c:v>
                </c:pt>
                <c:pt idx="138">
                  <c:v>-1.5359760559836637E-2</c:v>
                </c:pt>
                <c:pt idx="139">
                  <c:v>-1.5552875927337008E-2</c:v>
                </c:pt>
                <c:pt idx="140">
                  <c:v>-1.574584735954087E-2</c:v>
                </c:pt>
                <c:pt idx="141">
                  <c:v>-1.5938678274023232E-2</c:v>
                </c:pt>
                <c:pt idx="142">
                  <c:v>-1.6131371978640549E-2</c:v>
                </c:pt>
                <c:pt idx="143">
                  <c:v>-1.6323931675987516E-2</c:v>
                </c:pt>
                <c:pt idx="144">
                  <c:v>-1.6516360467634376E-2</c:v>
                </c:pt>
                <c:pt idx="145">
                  <c:v>-1.6708661358157545E-2</c:v>
                </c:pt>
                <c:pt idx="146">
                  <c:v>-1.6900837258975274E-2</c:v>
                </c:pt>
                <c:pt idx="147">
                  <c:v>-1.70928909919996E-2</c:v>
                </c:pt>
                <c:pt idx="148">
                  <c:v>-1.7284825293114779E-2</c:v>
                </c:pt>
                <c:pt idx="149">
                  <c:v>-1.7476642815491987E-2</c:v>
                </c:pt>
                <c:pt idx="150">
                  <c:v>-1.7668346132749355E-2</c:v>
                </c:pt>
                <c:pt idx="151">
                  <c:v>-1.7859937741965731E-2</c:v>
                </c:pt>
                <c:pt idx="152">
                  <c:v>-1.8051420066556238E-2</c:v>
                </c:pt>
                <c:pt idx="153">
                  <c:v>-1.8242795459017011E-2</c:v>
                </c:pt>
                <c:pt idx="154">
                  <c:v>-1.8434066203546116E-2</c:v>
                </c:pt>
                <c:pt idx="155">
                  <c:v>-1.8625234518547217E-2</c:v>
                </c:pt>
                <c:pt idx="156">
                  <c:v>-1.8816302559022183E-2</c:v>
                </c:pt>
                <c:pt idx="157">
                  <c:v>-1.9007272418858377E-2</c:v>
                </c:pt>
                <c:pt idx="158">
                  <c:v>-1.9198146133016104E-2</c:v>
                </c:pt>
                <c:pt idx="159">
                  <c:v>-1.9388925679621312E-2</c:v>
                </c:pt>
                <c:pt idx="160">
                  <c:v>-1.9579612981968419E-2</c:v>
                </c:pt>
                <c:pt idx="161">
                  <c:v>-1.9770209910437729E-2</c:v>
                </c:pt>
                <c:pt idx="162">
                  <c:v>-1.9960718284331762E-2</c:v>
                </c:pt>
                <c:pt idx="163">
                  <c:v>-2.015113987363451E-2</c:v>
                </c:pt>
                <c:pt idx="164">
                  <c:v>-2.0341476400697424E-2</c:v>
                </c:pt>
                <c:pt idx="165">
                  <c:v>-2.0531729541855705E-2</c:v>
                </c:pt>
                <c:pt idx="166">
                  <c:v>-2.0721900928978298E-2</c:v>
                </c:pt>
                <c:pt idx="167">
                  <c:v>-2.0911992150954718E-2</c:v>
                </c:pt>
                <c:pt idx="168">
                  <c:v>-2.1102004755121903E-2</c:v>
                </c:pt>
                <c:pt idx="169">
                  <c:v>-2.1291940248633644E-2</c:v>
                </c:pt>
                <c:pt idx="170">
                  <c:v>-2.1481800099775628E-2</c:v>
                </c:pt>
                <c:pt idx="171">
                  <c:v>-2.167158573922838E-2</c:v>
                </c:pt>
                <c:pt idx="172">
                  <c:v>-2.1861298561280662E-2</c:v>
                </c:pt>
                <c:pt idx="173">
                  <c:v>-2.2050939924995537E-2</c:v>
                </c:pt>
                <c:pt idx="174">
                  <c:v>-2.2240511155331329E-2</c:v>
                </c:pt>
                <c:pt idx="175">
                  <c:v>-2.2430013544219474E-2</c:v>
                </c:pt>
                <c:pt idx="176">
                  <c:v>-2.2619448351601207E-2</c:v>
                </c:pt>
                <c:pt idx="177">
                  <c:v>-2.2808816806425013E-2</c:v>
                </c:pt>
                <c:pt idx="178">
                  <c:v>-2.2998120107606428E-2</c:v>
                </c:pt>
                <c:pt idx="179">
                  <c:v>-2.3187359424952002E-2</c:v>
                </c:pt>
                <c:pt idx="180">
                  <c:v>-2.337653590004897E-2</c:v>
                </c:pt>
                <c:pt idx="181">
                  <c:v>-2.3565650647121995E-2</c:v>
                </c:pt>
                <c:pt idx="182">
                  <c:v>-2.3754704753858602E-2</c:v>
                </c:pt>
              </c:numCache>
            </c:numRef>
          </c:val>
          <c:smooth val="0"/>
          <c:extLst>
            <c:ext xmlns:c16="http://schemas.microsoft.com/office/drawing/2014/chart" uri="{C3380CC4-5D6E-409C-BE32-E72D297353CC}">
              <c16:uniqueId val="{00000004-3223-4800-B1B9-4602B9CE0057}"/>
            </c:ext>
          </c:extLst>
        </c:ser>
        <c:ser>
          <c:idx val="2"/>
          <c:order val="2"/>
          <c:tx>
            <c:v>CML</c:v>
          </c:tx>
          <c:spPr>
            <a:ln w="28575" cap="rnd">
              <a:solidFill>
                <a:schemeClr val="tx2">
                  <a:lumMod val="40000"/>
                  <a:lumOff val="60000"/>
                </a:schemeClr>
              </a:solidFill>
              <a:round/>
            </a:ln>
            <a:effectLst/>
          </c:spPr>
          <c:marker>
            <c:symbol val="none"/>
          </c:marker>
          <c:dLbls>
            <c:dLbl>
              <c:idx val="72"/>
              <c:layout>
                <c:manualLayout>
                  <c:x val="-1.5267175572519083E-2"/>
                  <c:y val="-0.15004262574595059"/>
                </c:manualLayout>
              </c:layout>
              <c:tx>
                <c:rich>
                  <a:bodyPr/>
                  <a:lstStyle/>
                  <a:p>
                    <a:r>
                      <a:rPr lang="en-US" sz="900" b="0" i="0" u="none" strike="noStrike" baseline="0">
                        <a:effectLst/>
                      </a:rPr>
                      <a:t>0.07166699</a:t>
                    </a:r>
                    <a:r>
                      <a:rPr lang="en-US" sz="900" b="0" i="0" u="none" strike="noStrike" baseline="0"/>
                      <a:t> </a:t>
                    </a:r>
                    <a:r>
                      <a:rPr lang="en-US" baseline="0"/>
                      <a:t>, </a:t>
                    </a:r>
                    <a:r>
                      <a:rPr lang="en-US" sz="900" b="0" i="0" u="none" strike="noStrike" baseline="0">
                        <a:effectLst/>
                      </a:rPr>
                      <a:t>0.019159786</a:t>
                    </a:r>
                    <a:r>
                      <a:rPr lang="en-US" sz="900" b="0" i="0" u="none" strike="noStrike" baseline="0"/>
                      <a:t> </a:t>
                    </a:r>
                    <a:endParaRPr lang="en-US"/>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CAD-4C7F-9012-D01B2AD0FC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'iii a'!$C$20:$C$202</c:f>
              <c:numCache>
                <c:formatCode>General</c:formatCode>
                <c:ptCount val="183"/>
                <c:pt idx="0">
                  <c:v>0</c:v>
                </c:pt>
                <c:pt idx="1">
                  <c:v>1E-3</c:v>
                </c:pt>
                <c:pt idx="2">
                  <c:v>2E-3</c:v>
                </c:pt>
                <c:pt idx="3">
                  <c:v>3.0000000000000001E-3</c:v>
                </c:pt>
                <c:pt idx="4">
                  <c:v>4.0000000000000001E-3</c:v>
                </c:pt>
                <c:pt idx="5">
                  <c:v>5.0000000000000001E-3</c:v>
                </c:pt>
                <c:pt idx="6">
                  <c:v>6.0000000000000001E-3</c:v>
                </c:pt>
                <c:pt idx="7">
                  <c:v>7.0000000000000001E-3</c:v>
                </c:pt>
                <c:pt idx="8">
                  <c:v>8.0000000000000002E-3</c:v>
                </c:pt>
                <c:pt idx="9">
                  <c:v>8.9999999999999993E-3</c:v>
                </c:pt>
                <c:pt idx="10">
                  <c:v>9.9999999999999898E-3</c:v>
                </c:pt>
                <c:pt idx="11">
                  <c:v>1.0999999999999999E-2</c:v>
                </c:pt>
                <c:pt idx="12">
                  <c:v>1.2E-2</c:v>
                </c:pt>
                <c:pt idx="13">
                  <c:v>1.2999999999999999E-2</c:v>
                </c:pt>
                <c:pt idx="14">
                  <c:v>1.4E-2</c:v>
                </c:pt>
                <c:pt idx="15">
                  <c:v>1.4999999999999999E-2</c:v>
                </c:pt>
                <c:pt idx="16">
                  <c:v>1.6E-2</c:v>
                </c:pt>
                <c:pt idx="17">
                  <c:v>1.7000000000000001E-2</c:v>
                </c:pt>
                <c:pt idx="18">
                  <c:v>1.7999999999999999E-2</c:v>
                </c:pt>
                <c:pt idx="19">
                  <c:v>1.9E-2</c:v>
                </c:pt>
                <c:pt idx="20">
                  <c:v>0.02</c:v>
                </c:pt>
                <c:pt idx="21">
                  <c:v>2.1000000000000001E-2</c:v>
                </c:pt>
                <c:pt idx="22">
                  <c:v>2.1999999999999999E-2</c:v>
                </c:pt>
                <c:pt idx="23">
                  <c:v>2.3E-2</c:v>
                </c:pt>
                <c:pt idx="24">
                  <c:v>2.4E-2</c:v>
                </c:pt>
                <c:pt idx="25">
                  <c:v>2.5000000000000001E-2</c:v>
                </c:pt>
                <c:pt idx="26">
                  <c:v>2.5999999999999999E-2</c:v>
                </c:pt>
                <c:pt idx="27">
                  <c:v>2.7E-2</c:v>
                </c:pt>
                <c:pt idx="28">
                  <c:v>2.8000000000000001E-2</c:v>
                </c:pt>
                <c:pt idx="29">
                  <c:v>2.9000000000000001E-2</c:v>
                </c:pt>
                <c:pt idx="30">
                  <c:v>0.03</c:v>
                </c:pt>
                <c:pt idx="31">
                  <c:v>3.1E-2</c:v>
                </c:pt>
                <c:pt idx="32">
                  <c:v>3.2000000000000001E-2</c:v>
                </c:pt>
                <c:pt idx="33">
                  <c:v>3.3000000000000002E-2</c:v>
                </c:pt>
                <c:pt idx="34">
                  <c:v>3.4000000000000002E-2</c:v>
                </c:pt>
                <c:pt idx="35">
                  <c:v>3.5000000000000003E-2</c:v>
                </c:pt>
                <c:pt idx="36">
                  <c:v>3.5999999999999997E-2</c:v>
                </c:pt>
                <c:pt idx="37">
                  <c:v>3.6999999999999998E-2</c:v>
                </c:pt>
                <c:pt idx="38">
                  <c:v>3.7999999999999999E-2</c:v>
                </c:pt>
                <c:pt idx="39">
                  <c:v>3.9E-2</c:v>
                </c:pt>
                <c:pt idx="40">
                  <c:v>0.04</c:v>
                </c:pt>
                <c:pt idx="41">
                  <c:v>4.1000000000000002E-2</c:v>
                </c:pt>
                <c:pt idx="42">
                  <c:v>4.170656951713634E-2</c:v>
                </c:pt>
                <c:pt idx="43">
                  <c:v>4.2000000000000003E-2</c:v>
                </c:pt>
                <c:pt idx="44">
                  <c:v>4.2999999999999997E-2</c:v>
                </c:pt>
                <c:pt idx="45">
                  <c:v>4.3999999999999997E-2</c:v>
                </c:pt>
                <c:pt idx="46">
                  <c:v>4.4999999999999998E-2</c:v>
                </c:pt>
                <c:pt idx="47">
                  <c:v>4.5999999999999999E-2</c:v>
                </c:pt>
                <c:pt idx="48">
                  <c:v>4.7E-2</c:v>
                </c:pt>
                <c:pt idx="49">
                  <c:v>4.8000000000000001E-2</c:v>
                </c:pt>
                <c:pt idx="50">
                  <c:v>4.9000000000000002E-2</c:v>
                </c:pt>
                <c:pt idx="51">
                  <c:v>0.05</c:v>
                </c:pt>
                <c:pt idx="52">
                  <c:v>5.0999999999999997E-2</c:v>
                </c:pt>
                <c:pt idx="53">
                  <c:v>5.1999999999999998E-2</c:v>
                </c:pt>
                <c:pt idx="54">
                  <c:v>5.2999999999999999E-2</c:v>
                </c:pt>
                <c:pt idx="55">
                  <c:v>5.3999999999999999E-2</c:v>
                </c:pt>
                <c:pt idx="56">
                  <c:v>5.5E-2</c:v>
                </c:pt>
                <c:pt idx="57">
                  <c:v>5.6000000000000001E-2</c:v>
                </c:pt>
                <c:pt idx="58">
                  <c:v>5.7000000000000002E-2</c:v>
                </c:pt>
                <c:pt idx="59">
                  <c:v>5.8000000000000003E-2</c:v>
                </c:pt>
                <c:pt idx="60">
                  <c:v>5.8999999999999997E-2</c:v>
                </c:pt>
                <c:pt idx="61">
                  <c:v>0.06</c:v>
                </c:pt>
                <c:pt idx="62">
                  <c:v>6.0999999999999999E-2</c:v>
                </c:pt>
                <c:pt idx="63">
                  <c:v>6.2E-2</c:v>
                </c:pt>
                <c:pt idx="64">
                  <c:v>6.3E-2</c:v>
                </c:pt>
                <c:pt idx="65">
                  <c:v>6.4000000000000001E-2</c:v>
                </c:pt>
                <c:pt idx="66">
                  <c:v>6.5000000000000002E-2</c:v>
                </c:pt>
                <c:pt idx="67">
                  <c:v>6.6000000000000003E-2</c:v>
                </c:pt>
                <c:pt idx="68">
                  <c:v>6.7000000000000004E-2</c:v>
                </c:pt>
                <c:pt idx="69">
                  <c:v>6.8000000000000005E-2</c:v>
                </c:pt>
                <c:pt idx="70">
                  <c:v>6.9000000000000006E-2</c:v>
                </c:pt>
                <c:pt idx="71">
                  <c:v>7.0000000000000007E-2</c:v>
                </c:pt>
                <c:pt idx="72">
                  <c:v>7.0999999999999994E-2</c:v>
                </c:pt>
                <c:pt idx="73">
                  <c:v>7.1666989578044557E-2</c:v>
                </c:pt>
                <c:pt idx="74">
                  <c:v>7.1999999999999995E-2</c:v>
                </c:pt>
                <c:pt idx="75">
                  <c:v>7.2999999999999995E-2</c:v>
                </c:pt>
                <c:pt idx="76">
                  <c:v>7.3999999999999996E-2</c:v>
                </c:pt>
                <c:pt idx="77">
                  <c:v>7.4999999999999997E-2</c:v>
                </c:pt>
                <c:pt idx="78">
                  <c:v>7.5999999999999998E-2</c:v>
                </c:pt>
                <c:pt idx="79">
                  <c:v>7.6999999999999999E-2</c:v>
                </c:pt>
                <c:pt idx="80">
                  <c:v>7.8E-2</c:v>
                </c:pt>
                <c:pt idx="81">
                  <c:v>7.9000000000000001E-2</c:v>
                </c:pt>
                <c:pt idx="82">
                  <c:v>0.08</c:v>
                </c:pt>
                <c:pt idx="83">
                  <c:v>8.1000000000000003E-2</c:v>
                </c:pt>
                <c:pt idx="84">
                  <c:v>8.2000000000000003E-2</c:v>
                </c:pt>
                <c:pt idx="85">
                  <c:v>8.3000000000000004E-2</c:v>
                </c:pt>
                <c:pt idx="86">
                  <c:v>8.4000000000000005E-2</c:v>
                </c:pt>
                <c:pt idx="87">
                  <c:v>8.5000000000000006E-2</c:v>
                </c:pt>
                <c:pt idx="88">
                  <c:v>8.5999999999999993E-2</c:v>
                </c:pt>
                <c:pt idx="89">
                  <c:v>8.6999999999999994E-2</c:v>
                </c:pt>
                <c:pt idx="90">
                  <c:v>8.7999999999999995E-2</c:v>
                </c:pt>
                <c:pt idx="91">
                  <c:v>8.8999999999999996E-2</c:v>
                </c:pt>
                <c:pt idx="92">
                  <c:v>0.09</c:v>
                </c:pt>
                <c:pt idx="93">
                  <c:v>9.0999999999999998E-2</c:v>
                </c:pt>
                <c:pt idx="94">
                  <c:v>9.1999999999999998E-2</c:v>
                </c:pt>
                <c:pt idx="95">
                  <c:v>9.2999999999999999E-2</c:v>
                </c:pt>
                <c:pt idx="96">
                  <c:v>9.4E-2</c:v>
                </c:pt>
                <c:pt idx="97">
                  <c:v>9.5000000000000001E-2</c:v>
                </c:pt>
                <c:pt idx="98">
                  <c:v>9.6000000000000002E-2</c:v>
                </c:pt>
                <c:pt idx="99">
                  <c:v>9.7000000000000003E-2</c:v>
                </c:pt>
                <c:pt idx="100">
                  <c:v>9.8000000000000004E-2</c:v>
                </c:pt>
                <c:pt idx="101">
                  <c:v>9.9000000000000005E-2</c:v>
                </c:pt>
                <c:pt idx="102">
                  <c:v>0.1</c:v>
                </c:pt>
                <c:pt idx="103">
                  <c:v>0.10100000000000001</c:v>
                </c:pt>
                <c:pt idx="104">
                  <c:v>0.10199999999999999</c:v>
                </c:pt>
                <c:pt idx="105">
                  <c:v>0.10299999999999999</c:v>
                </c:pt>
                <c:pt idx="106">
                  <c:v>0.104</c:v>
                </c:pt>
                <c:pt idx="107">
                  <c:v>0.105</c:v>
                </c:pt>
                <c:pt idx="108">
                  <c:v>0.106</c:v>
                </c:pt>
                <c:pt idx="109">
                  <c:v>0.107</c:v>
                </c:pt>
                <c:pt idx="110">
                  <c:v>0.108</c:v>
                </c:pt>
                <c:pt idx="111">
                  <c:v>0.109</c:v>
                </c:pt>
                <c:pt idx="112">
                  <c:v>0.11</c:v>
                </c:pt>
                <c:pt idx="113">
                  <c:v>0.111</c:v>
                </c:pt>
                <c:pt idx="114">
                  <c:v>0.112</c:v>
                </c:pt>
                <c:pt idx="115">
                  <c:v>0.113</c:v>
                </c:pt>
                <c:pt idx="116">
                  <c:v>0.114</c:v>
                </c:pt>
                <c:pt idx="117">
                  <c:v>0.115</c:v>
                </c:pt>
                <c:pt idx="118">
                  <c:v>0.11600000000000001</c:v>
                </c:pt>
                <c:pt idx="119">
                  <c:v>0.11700000000000001</c:v>
                </c:pt>
                <c:pt idx="120">
                  <c:v>0.11799999999999999</c:v>
                </c:pt>
                <c:pt idx="121">
                  <c:v>0.11899999999999999</c:v>
                </c:pt>
                <c:pt idx="122">
                  <c:v>0.12</c:v>
                </c:pt>
                <c:pt idx="123">
                  <c:v>0.121</c:v>
                </c:pt>
                <c:pt idx="124">
                  <c:v>0.122</c:v>
                </c:pt>
                <c:pt idx="125">
                  <c:v>0.123</c:v>
                </c:pt>
                <c:pt idx="126">
                  <c:v>0.124</c:v>
                </c:pt>
                <c:pt idx="127">
                  <c:v>0.125</c:v>
                </c:pt>
                <c:pt idx="128">
                  <c:v>0.126</c:v>
                </c:pt>
                <c:pt idx="129">
                  <c:v>0.127</c:v>
                </c:pt>
                <c:pt idx="130">
                  <c:v>0.128</c:v>
                </c:pt>
                <c:pt idx="131">
                  <c:v>0.129</c:v>
                </c:pt>
                <c:pt idx="132">
                  <c:v>0.13</c:v>
                </c:pt>
                <c:pt idx="133">
                  <c:v>0.13100000000000001</c:v>
                </c:pt>
                <c:pt idx="134">
                  <c:v>0.13200000000000001</c:v>
                </c:pt>
                <c:pt idx="135">
                  <c:v>0.13300000000000001</c:v>
                </c:pt>
                <c:pt idx="136">
                  <c:v>0.13400000000000001</c:v>
                </c:pt>
                <c:pt idx="137">
                  <c:v>0.13500000000000001</c:v>
                </c:pt>
                <c:pt idx="138">
                  <c:v>0.13600000000000001</c:v>
                </c:pt>
                <c:pt idx="139">
                  <c:v>0.13700000000000001</c:v>
                </c:pt>
                <c:pt idx="140">
                  <c:v>0.13800000000000001</c:v>
                </c:pt>
                <c:pt idx="141">
                  <c:v>0.13900000000000001</c:v>
                </c:pt>
                <c:pt idx="142">
                  <c:v>0.14000000000000001</c:v>
                </c:pt>
                <c:pt idx="143">
                  <c:v>0.14099999999999999</c:v>
                </c:pt>
                <c:pt idx="144">
                  <c:v>0.14199999999999999</c:v>
                </c:pt>
                <c:pt idx="145">
                  <c:v>0.14299999999999999</c:v>
                </c:pt>
                <c:pt idx="146">
                  <c:v>0.14399999999999999</c:v>
                </c:pt>
                <c:pt idx="147">
                  <c:v>0.14499999999999999</c:v>
                </c:pt>
                <c:pt idx="148">
                  <c:v>0.14599999999999999</c:v>
                </c:pt>
                <c:pt idx="149">
                  <c:v>0.14699999999999999</c:v>
                </c:pt>
                <c:pt idx="150">
                  <c:v>0.14799999999999999</c:v>
                </c:pt>
                <c:pt idx="151">
                  <c:v>0.14899999999999999</c:v>
                </c:pt>
                <c:pt idx="152">
                  <c:v>0.15</c:v>
                </c:pt>
                <c:pt idx="153">
                  <c:v>0.151</c:v>
                </c:pt>
                <c:pt idx="154">
                  <c:v>0.152</c:v>
                </c:pt>
                <c:pt idx="155">
                  <c:v>0.153</c:v>
                </c:pt>
                <c:pt idx="156">
                  <c:v>0.154</c:v>
                </c:pt>
                <c:pt idx="157">
                  <c:v>0.155</c:v>
                </c:pt>
                <c:pt idx="158">
                  <c:v>0.156</c:v>
                </c:pt>
                <c:pt idx="159">
                  <c:v>0.157</c:v>
                </c:pt>
                <c:pt idx="160">
                  <c:v>0.158</c:v>
                </c:pt>
                <c:pt idx="161">
                  <c:v>0.159</c:v>
                </c:pt>
                <c:pt idx="162">
                  <c:v>0.16</c:v>
                </c:pt>
                <c:pt idx="163">
                  <c:v>0.161</c:v>
                </c:pt>
                <c:pt idx="164">
                  <c:v>0.16200000000000001</c:v>
                </c:pt>
                <c:pt idx="165">
                  <c:v>0.16300000000000001</c:v>
                </c:pt>
                <c:pt idx="166">
                  <c:v>0.16400000000000001</c:v>
                </c:pt>
                <c:pt idx="167">
                  <c:v>0.16500000000000001</c:v>
                </c:pt>
                <c:pt idx="168">
                  <c:v>0.16600000000000001</c:v>
                </c:pt>
                <c:pt idx="169">
                  <c:v>0.16700000000000001</c:v>
                </c:pt>
                <c:pt idx="170">
                  <c:v>0.16800000000000001</c:v>
                </c:pt>
                <c:pt idx="171">
                  <c:v>0.16900000000000001</c:v>
                </c:pt>
                <c:pt idx="172">
                  <c:v>0.17</c:v>
                </c:pt>
                <c:pt idx="173">
                  <c:v>0.17100000000000001</c:v>
                </c:pt>
                <c:pt idx="174">
                  <c:v>0.17199999999999999</c:v>
                </c:pt>
                <c:pt idx="175">
                  <c:v>0.17299999999999999</c:v>
                </c:pt>
                <c:pt idx="176">
                  <c:v>0.17399999999999999</c:v>
                </c:pt>
                <c:pt idx="177">
                  <c:v>0.17499999999999999</c:v>
                </c:pt>
                <c:pt idx="178">
                  <c:v>0.17599999999999999</c:v>
                </c:pt>
                <c:pt idx="179">
                  <c:v>0.17699999999999999</c:v>
                </c:pt>
                <c:pt idx="180">
                  <c:v>0.17799999999999999</c:v>
                </c:pt>
                <c:pt idx="181">
                  <c:v>0.17899999999999999</c:v>
                </c:pt>
                <c:pt idx="182">
                  <c:v>0.18</c:v>
                </c:pt>
              </c:numCache>
            </c:numRef>
          </c:cat>
          <c:val>
            <c:numRef>
              <c:f>'iii a'!$D$20:$D$202</c:f>
              <c:numCache>
                <c:formatCode>General</c:formatCode>
                <c:ptCount val="183"/>
                <c:pt idx="0">
                  <c:v>2.9550000000000015E-3</c:v>
                </c:pt>
                <c:pt idx="1">
                  <c:v>3.1811122806728147E-3</c:v>
                </c:pt>
                <c:pt idx="2">
                  <c:v>3.4072245613456279E-3</c:v>
                </c:pt>
                <c:pt idx="3">
                  <c:v>3.6333368420184411E-3</c:v>
                </c:pt>
                <c:pt idx="4">
                  <c:v>3.8594491226912543E-3</c:v>
                </c:pt>
                <c:pt idx="5">
                  <c:v>4.0855614033640675E-3</c:v>
                </c:pt>
                <c:pt idx="6">
                  <c:v>4.3116736840368803E-3</c:v>
                </c:pt>
                <c:pt idx="7">
                  <c:v>4.537785964709694E-3</c:v>
                </c:pt>
                <c:pt idx="8">
                  <c:v>4.7638982453825068E-3</c:v>
                </c:pt>
                <c:pt idx="9">
                  <c:v>4.9900105260553204E-3</c:v>
                </c:pt>
                <c:pt idx="10">
                  <c:v>5.2161228067281306E-3</c:v>
                </c:pt>
                <c:pt idx="11">
                  <c:v>5.442235087400946E-3</c:v>
                </c:pt>
                <c:pt idx="12">
                  <c:v>5.6683473680737596E-3</c:v>
                </c:pt>
                <c:pt idx="13">
                  <c:v>5.8944596487465733E-3</c:v>
                </c:pt>
                <c:pt idx="14">
                  <c:v>6.1205719294193861E-3</c:v>
                </c:pt>
                <c:pt idx="15">
                  <c:v>6.3466842100921989E-3</c:v>
                </c:pt>
                <c:pt idx="16">
                  <c:v>6.5727964907650125E-3</c:v>
                </c:pt>
                <c:pt idx="17">
                  <c:v>6.7989087714378262E-3</c:v>
                </c:pt>
                <c:pt idx="18">
                  <c:v>7.0250210521106381E-3</c:v>
                </c:pt>
                <c:pt idx="19">
                  <c:v>7.2511333327834517E-3</c:v>
                </c:pt>
                <c:pt idx="20">
                  <c:v>7.4772456134562654E-3</c:v>
                </c:pt>
                <c:pt idx="21">
                  <c:v>7.703357894129079E-3</c:v>
                </c:pt>
                <c:pt idx="22">
                  <c:v>7.9294701748018909E-3</c:v>
                </c:pt>
                <c:pt idx="23">
                  <c:v>8.1555824554747046E-3</c:v>
                </c:pt>
                <c:pt idx="24">
                  <c:v>8.3816947361475182E-3</c:v>
                </c:pt>
                <c:pt idx="25">
                  <c:v>8.6078070168203319E-3</c:v>
                </c:pt>
                <c:pt idx="26">
                  <c:v>8.8339192974931438E-3</c:v>
                </c:pt>
                <c:pt idx="27">
                  <c:v>9.0600315781659575E-3</c:v>
                </c:pt>
                <c:pt idx="28">
                  <c:v>9.2861438588387711E-3</c:v>
                </c:pt>
                <c:pt idx="29">
                  <c:v>9.5122561395115848E-3</c:v>
                </c:pt>
                <c:pt idx="30">
                  <c:v>9.7383684201843967E-3</c:v>
                </c:pt>
                <c:pt idx="31">
                  <c:v>9.9644807008572103E-3</c:v>
                </c:pt>
                <c:pt idx="32">
                  <c:v>1.0190592981530024E-2</c:v>
                </c:pt>
                <c:pt idx="33">
                  <c:v>1.0416705262202838E-2</c:v>
                </c:pt>
                <c:pt idx="34">
                  <c:v>1.0642817542875651E-2</c:v>
                </c:pt>
                <c:pt idx="35">
                  <c:v>1.0868929823548463E-2</c:v>
                </c:pt>
                <c:pt idx="36">
                  <c:v>1.1095042104221275E-2</c:v>
                </c:pt>
                <c:pt idx="37">
                  <c:v>1.1321154384894089E-2</c:v>
                </c:pt>
                <c:pt idx="38">
                  <c:v>1.1547266665566902E-2</c:v>
                </c:pt>
                <c:pt idx="39">
                  <c:v>1.1773378946239716E-2</c:v>
                </c:pt>
                <c:pt idx="40">
                  <c:v>1.199949122691253E-2</c:v>
                </c:pt>
                <c:pt idx="41">
                  <c:v>1.2225603507585342E-2</c:v>
                </c:pt>
                <c:pt idx="42">
                  <c:v>1.2385367552558929E-2</c:v>
                </c:pt>
                <c:pt idx="43">
                  <c:v>1.2451715788258155E-2</c:v>
                </c:pt>
                <c:pt idx="44">
                  <c:v>1.2677828068930967E-2</c:v>
                </c:pt>
                <c:pt idx="45">
                  <c:v>1.2903940349603781E-2</c:v>
                </c:pt>
                <c:pt idx="46">
                  <c:v>1.3130052630276594E-2</c:v>
                </c:pt>
                <c:pt idx="47">
                  <c:v>1.3356164910949408E-2</c:v>
                </c:pt>
                <c:pt idx="48">
                  <c:v>1.3582277191622222E-2</c:v>
                </c:pt>
                <c:pt idx="49">
                  <c:v>1.3808389472295034E-2</c:v>
                </c:pt>
                <c:pt idx="50">
                  <c:v>1.4034501752967847E-2</c:v>
                </c:pt>
                <c:pt idx="51">
                  <c:v>1.4260614033640661E-2</c:v>
                </c:pt>
                <c:pt idx="52">
                  <c:v>1.4486726314313473E-2</c:v>
                </c:pt>
                <c:pt idx="53">
                  <c:v>1.4712838594986287E-2</c:v>
                </c:pt>
                <c:pt idx="54">
                  <c:v>1.49389508756591E-2</c:v>
                </c:pt>
                <c:pt idx="55">
                  <c:v>1.5165063156331914E-2</c:v>
                </c:pt>
                <c:pt idx="56">
                  <c:v>1.5391175437004728E-2</c:v>
                </c:pt>
                <c:pt idx="57">
                  <c:v>1.5617287717677539E-2</c:v>
                </c:pt>
                <c:pt idx="58">
                  <c:v>1.5843399998350355E-2</c:v>
                </c:pt>
                <c:pt idx="59">
                  <c:v>1.6069512279023167E-2</c:v>
                </c:pt>
                <c:pt idx="60">
                  <c:v>1.6295624559695979E-2</c:v>
                </c:pt>
                <c:pt idx="61">
                  <c:v>1.6521736840368794E-2</c:v>
                </c:pt>
                <c:pt idx="62">
                  <c:v>1.6747849121041606E-2</c:v>
                </c:pt>
                <c:pt idx="63">
                  <c:v>1.6973961401714421E-2</c:v>
                </c:pt>
                <c:pt idx="64">
                  <c:v>1.7200073682387233E-2</c:v>
                </c:pt>
                <c:pt idx="65">
                  <c:v>1.7426185963060045E-2</c:v>
                </c:pt>
                <c:pt idx="66">
                  <c:v>1.7652298243732861E-2</c:v>
                </c:pt>
                <c:pt idx="67">
                  <c:v>1.7878410524405672E-2</c:v>
                </c:pt>
                <c:pt idx="68">
                  <c:v>1.8104522805078488E-2</c:v>
                </c:pt>
                <c:pt idx="69">
                  <c:v>1.83306350857513E-2</c:v>
                </c:pt>
                <c:pt idx="70">
                  <c:v>1.8556747366424115E-2</c:v>
                </c:pt>
                <c:pt idx="71">
                  <c:v>1.8782859647096927E-2</c:v>
                </c:pt>
                <c:pt idx="72">
                  <c:v>1.9008971927769739E-2</c:v>
                </c:pt>
                <c:pt idx="73">
                  <c:v>1.9159786462446392E-2</c:v>
                </c:pt>
                <c:pt idx="74">
                  <c:v>1.9235084208442551E-2</c:v>
                </c:pt>
                <c:pt idx="75">
                  <c:v>1.9461196489115366E-2</c:v>
                </c:pt>
                <c:pt idx="76">
                  <c:v>1.9687308769788178E-2</c:v>
                </c:pt>
                <c:pt idx="77">
                  <c:v>1.991342105046099E-2</c:v>
                </c:pt>
                <c:pt idx="78">
                  <c:v>2.0139533331133806E-2</c:v>
                </c:pt>
                <c:pt idx="79">
                  <c:v>2.0365645611806617E-2</c:v>
                </c:pt>
                <c:pt idx="80">
                  <c:v>2.0591757892479433E-2</c:v>
                </c:pt>
                <c:pt idx="81">
                  <c:v>2.0817870173152245E-2</c:v>
                </c:pt>
                <c:pt idx="82">
                  <c:v>2.104398245382506E-2</c:v>
                </c:pt>
                <c:pt idx="83">
                  <c:v>2.1270094734497872E-2</c:v>
                </c:pt>
                <c:pt idx="84">
                  <c:v>2.1496207015170684E-2</c:v>
                </c:pt>
                <c:pt idx="85">
                  <c:v>2.1722319295843499E-2</c:v>
                </c:pt>
                <c:pt idx="86">
                  <c:v>2.1948431576516311E-2</c:v>
                </c:pt>
                <c:pt idx="87">
                  <c:v>2.2174543857189127E-2</c:v>
                </c:pt>
                <c:pt idx="88">
                  <c:v>2.2400656137861935E-2</c:v>
                </c:pt>
                <c:pt idx="89">
                  <c:v>2.262676841853475E-2</c:v>
                </c:pt>
                <c:pt idx="90">
                  <c:v>2.2852880699207562E-2</c:v>
                </c:pt>
                <c:pt idx="91">
                  <c:v>2.3078992979880374E-2</c:v>
                </c:pt>
                <c:pt idx="92">
                  <c:v>2.330510526055319E-2</c:v>
                </c:pt>
                <c:pt idx="93">
                  <c:v>2.3531217541226002E-2</c:v>
                </c:pt>
                <c:pt idx="94">
                  <c:v>2.3757329821898817E-2</c:v>
                </c:pt>
                <c:pt idx="95">
                  <c:v>2.3983442102571629E-2</c:v>
                </c:pt>
                <c:pt idx="96">
                  <c:v>2.4209554383244444E-2</c:v>
                </c:pt>
                <c:pt idx="97">
                  <c:v>2.4435666663917256E-2</c:v>
                </c:pt>
                <c:pt idx="98">
                  <c:v>2.4661778944590068E-2</c:v>
                </c:pt>
                <c:pt idx="99">
                  <c:v>2.4887891225262884E-2</c:v>
                </c:pt>
                <c:pt idx="100">
                  <c:v>2.5114003505935695E-2</c:v>
                </c:pt>
                <c:pt idx="101">
                  <c:v>2.5340115786608511E-2</c:v>
                </c:pt>
                <c:pt idx="102">
                  <c:v>2.5566228067281323E-2</c:v>
                </c:pt>
                <c:pt idx="103">
                  <c:v>2.5792340347954138E-2</c:v>
                </c:pt>
                <c:pt idx="104">
                  <c:v>2.6018452628626947E-2</c:v>
                </c:pt>
                <c:pt idx="105">
                  <c:v>2.6244564909299762E-2</c:v>
                </c:pt>
                <c:pt idx="106">
                  <c:v>2.6470677189972574E-2</c:v>
                </c:pt>
                <c:pt idx="107">
                  <c:v>2.6696789470645386E-2</c:v>
                </c:pt>
                <c:pt idx="108">
                  <c:v>2.6922901751318201E-2</c:v>
                </c:pt>
                <c:pt idx="109">
                  <c:v>2.7149014031991013E-2</c:v>
                </c:pt>
                <c:pt idx="110">
                  <c:v>2.7375126312663828E-2</c:v>
                </c:pt>
                <c:pt idx="111">
                  <c:v>2.760123859333664E-2</c:v>
                </c:pt>
                <c:pt idx="112">
                  <c:v>2.7827350874009456E-2</c:v>
                </c:pt>
                <c:pt idx="113">
                  <c:v>2.8053463154682268E-2</c:v>
                </c:pt>
                <c:pt idx="114">
                  <c:v>2.827957543535508E-2</c:v>
                </c:pt>
                <c:pt idx="115">
                  <c:v>2.8505687716027895E-2</c:v>
                </c:pt>
                <c:pt idx="116">
                  <c:v>2.8731799996700707E-2</c:v>
                </c:pt>
                <c:pt idx="117">
                  <c:v>2.8957912277373522E-2</c:v>
                </c:pt>
                <c:pt idx="118">
                  <c:v>2.9184024558046334E-2</c:v>
                </c:pt>
                <c:pt idx="119">
                  <c:v>2.9410136838719146E-2</c:v>
                </c:pt>
                <c:pt idx="120">
                  <c:v>2.9636249119391958E-2</c:v>
                </c:pt>
                <c:pt idx="121">
                  <c:v>2.986236140006477E-2</c:v>
                </c:pt>
                <c:pt idx="122">
                  <c:v>3.0088473680737585E-2</c:v>
                </c:pt>
                <c:pt idx="123">
                  <c:v>3.0314585961410397E-2</c:v>
                </c:pt>
                <c:pt idx="124">
                  <c:v>3.0540698242083213E-2</c:v>
                </c:pt>
                <c:pt idx="125">
                  <c:v>3.0766810522756025E-2</c:v>
                </c:pt>
                <c:pt idx="126">
                  <c:v>3.099292280342884E-2</c:v>
                </c:pt>
                <c:pt idx="127">
                  <c:v>3.1219035084101652E-2</c:v>
                </c:pt>
                <c:pt idx="128">
                  <c:v>3.144514736477446E-2</c:v>
                </c:pt>
                <c:pt idx="129">
                  <c:v>3.1671259645447279E-2</c:v>
                </c:pt>
                <c:pt idx="130">
                  <c:v>3.1897371926120091E-2</c:v>
                </c:pt>
                <c:pt idx="131">
                  <c:v>3.2123484206792903E-2</c:v>
                </c:pt>
                <c:pt idx="132">
                  <c:v>3.2349596487465715E-2</c:v>
                </c:pt>
                <c:pt idx="133">
                  <c:v>3.2575708768138534E-2</c:v>
                </c:pt>
                <c:pt idx="134">
                  <c:v>3.2801821048811346E-2</c:v>
                </c:pt>
                <c:pt idx="135">
                  <c:v>3.3027933329484158E-2</c:v>
                </c:pt>
                <c:pt idx="136">
                  <c:v>3.325404561015697E-2</c:v>
                </c:pt>
                <c:pt idx="137">
                  <c:v>3.3480157890829781E-2</c:v>
                </c:pt>
                <c:pt idx="138">
                  <c:v>3.37062701715026E-2</c:v>
                </c:pt>
                <c:pt idx="139">
                  <c:v>3.3932382452175412E-2</c:v>
                </c:pt>
                <c:pt idx="140">
                  <c:v>3.4158494732848224E-2</c:v>
                </c:pt>
                <c:pt idx="141">
                  <c:v>3.4384607013521036E-2</c:v>
                </c:pt>
                <c:pt idx="142">
                  <c:v>3.4610719294193848E-2</c:v>
                </c:pt>
                <c:pt idx="143">
                  <c:v>3.483683157486666E-2</c:v>
                </c:pt>
                <c:pt idx="144">
                  <c:v>3.5062943855539472E-2</c:v>
                </c:pt>
                <c:pt idx="145">
                  <c:v>3.5289056136212284E-2</c:v>
                </c:pt>
                <c:pt idx="146">
                  <c:v>3.5515168416885096E-2</c:v>
                </c:pt>
                <c:pt idx="147">
                  <c:v>3.5741280697557908E-2</c:v>
                </c:pt>
                <c:pt idx="148">
                  <c:v>3.5967392978230726E-2</c:v>
                </c:pt>
                <c:pt idx="149">
                  <c:v>3.6193505258903538E-2</c:v>
                </c:pt>
                <c:pt idx="150">
                  <c:v>3.641961753957635E-2</c:v>
                </c:pt>
                <c:pt idx="151">
                  <c:v>3.6645729820249162E-2</c:v>
                </c:pt>
                <c:pt idx="152">
                  <c:v>3.6871842100921974E-2</c:v>
                </c:pt>
                <c:pt idx="153">
                  <c:v>3.7097954381594793E-2</c:v>
                </c:pt>
                <c:pt idx="154">
                  <c:v>3.7324066662267605E-2</c:v>
                </c:pt>
                <c:pt idx="155">
                  <c:v>3.7550178942940417E-2</c:v>
                </c:pt>
                <c:pt idx="156">
                  <c:v>3.7776291223613229E-2</c:v>
                </c:pt>
                <c:pt idx="157">
                  <c:v>3.8002403504286041E-2</c:v>
                </c:pt>
                <c:pt idx="158">
                  <c:v>3.8228515784958859E-2</c:v>
                </c:pt>
                <c:pt idx="159">
                  <c:v>3.8454628065631671E-2</c:v>
                </c:pt>
                <c:pt idx="160">
                  <c:v>3.8680740346304483E-2</c:v>
                </c:pt>
                <c:pt idx="161">
                  <c:v>3.8906852626977295E-2</c:v>
                </c:pt>
                <c:pt idx="162">
                  <c:v>3.9132964907650114E-2</c:v>
                </c:pt>
                <c:pt idx="163">
                  <c:v>3.9359077188322926E-2</c:v>
                </c:pt>
                <c:pt idx="164">
                  <c:v>3.9585189468995738E-2</c:v>
                </c:pt>
                <c:pt idx="165">
                  <c:v>3.981130174966855E-2</c:v>
                </c:pt>
                <c:pt idx="166">
                  <c:v>4.0037414030341362E-2</c:v>
                </c:pt>
                <c:pt idx="167">
                  <c:v>4.0263526311014181E-2</c:v>
                </c:pt>
                <c:pt idx="168">
                  <c:v>4.0489638591686992E-2</c:v>
                </c:pt>
                <c:pt idx="169">
                  <c:v>4.0715750872359804E-2</c:v>
                </c:pt>
                <c:pt idx="170">
                  <c:v>4.0941863153032616E-2</c:v>
                </c:pt>
                <c:pt idx="171">
                  <c:v>4.1167975433705428E-2</c:v>
                </c:pt>
                <c:pt idx="172">
                  <c:v>4.1394087714378247E-2</c:v>
                </c:pt>
                <c:pt idx="173">
                  <c:v>4.1620199995051059E-2</c:v>
                </c:pt>
                <c:pt idx="174">
                  <c:v>4.1846312275723864E-2</c:v>
                </c:pt>
                <c:pt idx="175">
                  <c:v>4.2072424556396676E-2</c:v>
                </c:pt>
                <c:pt idx="176">
                  <c:v>4.2298536837069495E-2</c:v>
                </c:pt>
                <c:pt idx="177">
                  <c:v>4.2524649117742307E-2</c:v>
                </c:pt>
                <c:pt idx="178">
                  <c:v>4.2750761398415119E-2</c:v>
                </c:pt>
                <c:pt idx="179">
                  <c:v>4.297687367908793E-2</c:v>
                </c:pt>
                <c:pt idx="180">
                  <c:v>4.3202985959760742E-2</c:v>
                </c:pt>
                <c:pt idx="181">
                  <c:v>4.3429098240433561E-2</c:v>
                </c:pt>
                <c:pt idx="182">
                  <c:v>4.3655210521106373E-2</c:v>
                </c:pt>
              </c:numCache>
            </c:numRef>
          </c:val>
          <c:smooth val="0"/>
          <c:extLst>
            <c:ext xmlns:c16="http://schemas.microsoft.com/office/drawing/2014/chart" uri="{C3380CC4-5D6E-409C-BE32-E72D297353CC}">
              <c16:uniqueId val="{00000005-3223-4800-B1B9-4602B9CE0057}"/>
            </c:ext>
          </c:extLst>
        </c:ser>
        <c:dLbls>
          <c:showLegendKey val="0"/>
          <c:showVal val="0"/>
          <c:showCatName val="0"/>
          <c:showSerName val="0"/>
          <c:showPercent val="0"/>
          <c:showBubbleSize val="0"/>
        </c:dLbls>
        <c:smooth val="0"/>
        <c:axId val="1212006991"/>
        <c:axId val="811037983"/>
      </c:lineChart>
      <c:catAx>
        <c:axId val="1212006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Standard deviation </a:t>
                </a:r>
                <a:r>
                  <a:rPr lang="el-GR" altLang="ko-KR"/>
                  <a:t>σ</a:t>
                </a:r>
                <a:r>
                  <a:rPr lang="en-US" altLang="ko-KR"/>
                  <a:t>(Rp)</a:t>
                </a:r>
                <a:endParaRPr lang="ko-KR"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37983"/>
        <c:crosses val="autoZero"/>
        <c:auto val="1"/>
        <c:lblAlgn val="ctr"/>
        <c:lblOffset val="100"/>
        <c:noMultiLvlLbl val="0"/>
      </c:catAx>
      <c:valAx>
        <c:axId val="81103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Expected</a:t>
                </a:r>
                <a:r>
                  <a:rPr lang="en-US" altLang="ko-KR" baseline="0"/>
                  <a:t> return E(Rp)</a:t>
                </a:r>
                <a:endParaRPr lang="ko-KR"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0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The security market line</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SML</c:v>
          </c:tx>
          <c:spPr>
            <a:ln w="28575" cap="rnd">
              <a:solidFill>
                <a:schemeClr val="accent1"/>
              </a:solidFill>
              <a:round/>
            </a:ln>
            <a:effectLst/>
          </c:spPr>
          <c:marker>
            <c:symbol val="none"/>
          </c:marker>
          <c:dLbls>
            <c:dLbl>
              <c:idx val="8"/>
              <c:layout>
                <c:manualLayout>
                  <c:x val="0"/>
                  <c:y val="7.407407407407407E-2"/>
                </c:manualLayout>
              </c:layout>
              <c:tx>
                <c:rich>
                  <a:bodyPr/>
                  <a:lstStyle/>
                  <a:p>
                    <a:r>
                      <a:rPr lang="en-US"/>
                      <a:t>Japan: </a:t>
                    </a:r>
                    <a:fld id="{4E850B5D-FB21-4CB8-B4D4-F3D0CEB521D3}" type="CATEGORYNAME">
                      <a:rPr lang="en-US"/>
                      <a:pPr/>
                      <a:t>[범주 이름]</a:t>
                    </a:fld>
                    <a:r>
                      <a:rPr lang="en-US" baseline="0"/>
                      <a:t>, </a:t>
                    </a:r>
                    <a:fld id="{80D47349-0037-4C9A-9ACE-0E26FEDD9323}"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132-4014-9E9B-EB76FDE4853A}"/>
                </c:ext>
              </c:extLst>
            </c:dLbl>
            <c:dLbl>
              <c:idx val="31"/>
              <c:layout>
                <c:manualLayout>
                  <c:x val="-6.8595927116827438E-2"/>
                  <c:y val="0.15555555555555556"/>
                </c:manualLayout>
              </c:layout>
              <c:tx>
                <c:rich>
                  <a:bodyPr/>
                  <a:lstStyle/>
                  <a:p>
                    <a:r>
                      <a:rPr lang="en-US"/>
                      <a:t>Hong Kong:</a:t>
                    </a:r>
                    <a:r>
                      <a:rPr lang="en-US" baseline="0"/>
                      <a:t> </a:t>
                    </a:r>
                    <a:fld id="{48C65267-3184-4445-825F-FC864EB99F91}" type="CATEGORYNAME">
                      <a:rPr lang="en-US"/>
                      <a:pPr/>
                      <a:t>[범주 이름]</a:t>
                    </a:fld>
                    <a:r>
                      <a:rPr lang="en-US" baseline="0"/>
                      <a:t>, </a:t>
                    </a:r>
                    <a:fld id="{49DAB801-7139-446E-9878-159FC8B8901C}"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32-4014-9E9B-EB76FDE4853A}"/>
                </c:ext>
              </c:extLst>
            </c:dLbl>
            <c:dLbl>
              <c:idx val="32"/>
              <c:layout>
                <c:manualLayout>
                  <c:x val="9.4319399785637831E-2"/>
                  <c:y val="0.15"/>
                </c:manualLayout>
              </c:layout>
              <c:tx>
                <c:rich>
                  <a:bodyPr/>
                  <a:lstStyle/>
                  <a:p>
                    <a:r>
                      <a:rPr lang="en-US"/>
                      <a:t>US: </a:t>
                    </a:r>
                    <a:fld id="{CA6DF951-06FD-49CE-8650-B7A415D07644}" type="CATEGORYNAME">
                      <a:rPr lang="en-US"/>
                      <a:pPr/>
                      <a:t>[범주 이름]</a:t>
                    </a:fld>
                    <a:r>
                      <a:rPr lang="en-US" baseline="0"/>
                      <a:t>, </a:t>
                    </a:r>
                    <a:fld id="{5E12BAB2-632C-4F1E-BE51-D34AFF646C76}"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132-4014-9E9B-EB76FDE4853A}"/>
                </c:ext>
              </c:extLst>
            </c:dLbl>
            <c:dLbl>
              <c:idx val="53"/>
              <c:layout>
                <c:manualLayout>
                  <c:x val="-0.10718113612004287"/>
                  <c:y val="-0.16296296296296303"/>
                </c:manualLayout>
              </c:layout>
              <c:tx>
                <c:rich>
                  <a:bodyPr/>
                  <a:lstStyle/>
                  <a:p>
                    <a:r>
                      <a:rPr lang="en-US"/>
                      <a:t>Australia:</a:t>
                    </a:r>
                    <a:r>
                      <a:rPr lang="en-US" baseline="0"/>
                      <a:t> </a:t>
                    </a:r>
                    <a:fld id="{615E491B-2F18-453D-B784-429C44919F1E}" type="CATEGORYNAME">
                      <a:rPr lang="en-US"/>
                      <a:pPr/>
                      <a:t>[범주 이름]</a:t>
                    </a:fld>
                    <a:r>
                      <a:rPr lang="en-US" baseline="0"/>
                      <a:t>, </a:t>
                    </a:r>
                    <a:fld id="{4D1251D2-82F6-4851-93CF-5C938BBB9D33}"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32-4014-9E9B-EB76FDE4853A}"/>
                </c:ext>
              </c:extLst>
            </c:dLbl>
            <c:dLbl>
              <c:idx val="66"/>
              <c:layout>
                <c:manualLayout>
                  <c:x val="1.2861736334405145E-2"/>
                  <c:y val="0.23148148148148148"/>
                </c:manualLayout>
              </c:layout>
              <c:tx>
                <c:rich>
                  <a:bodyPr/>
                  <a:lstStyle/>
                  <a:p>
                    <a:r>
                      <a:rPr lang="en-US"/>
                      <a:t>Italy: </a:t>
                    </a:r>
                    <a:fld id="{4CD4D135-ED09-49BC-99C3-076E279EFCFA}" type="CATEGORYNAME">
                      <a:rPr lang="en-US"/>
                      <a:pPr/>
                      <a:t>[범주 이름]</a:t>
                    </a:fld>
                    <a:r>
                      <a:rPr lang="en-US" baseline="0"/>
                      <a:t>, </a:t>
                    </a:r>
                    <a:fld id="{5EFA17A4-4B63-4EC9-AF1F-FEAAC8B4CF04}"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132-4014-9E9B-EB76FDE4853A}"/>
                </c:ext>
              </c:extLst>
            </c:dLbl>
            <c:dLbl>
              <c:idx val="68"/>
              <c:layout>
                <c:manualLayout>
                  <c:x val="0.15148267238299382"/>
                  <c:y val="0.17407407407407402"/>
                </c:manualLayout>
              </c:layout>
              <c:tx>
                <c:rich>
                  <a:bodyPr/>
                  <a:lstStyle/>
                  <a:p>
                    <a:r>
                      <a:rPr lang="en-US"/>
                      <a:t>Norway: </a:t>
                    </a:r>
                    <a:fld id="{01DEA778-7BDB-4191-BEDA-9B7E3FE0EAF3}" type="CATEGORYNAME">
                      <a:rPr lang="en-US"/>
                      <a:pPr/>
                      <a:t>[범주 이름]</a:t>
                    </a:fld>
                    <a:r>
                      <a:rPr lang="en-US" baseline="0"/>
                      <a:t>, </a:t>
                    </a:r>
                    <a:fld id="{6A968456-4EB4-4B33-89F2-19D60ABD2B0C}"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132-4014-9E9B-EB76FDE4853A}"/>
                </c:ext>
              </c:extLst>
            </c:dLbl>
            <c:dLbl>
              <c:idx val="100"/>
              <c:layout>
                <c:manualLayout>
                  <c:x val="-6.0021436227224112E-2"/>
                  <c:y val="-0.12037037037037036"/>
                </c:manualLayout>
              </c:layout>
              <c:tx>
                <c:rich>
                  <a:bodyPr/>
                  <a:lstStyle/>
                  <a:p>
                    <a:r>
                      <a:rPr lang="en-US"/>
                      <a:t>Beta = 1 </a:t>
                    </a:r>
                    <a:fld id="{5FC94DBA-F747-4C3A-9D55-AB829550E6EB}" type="CATEGORYNAME">
                      <a:rPr lang="en-US"/>
                      <a:pPr/>
                      <a:t>[범주 이름]</a:t>
                    </a:fld>
                    <a:r>
                      <a:rPr lang="en-US" baseline="0"/>
                      <a:t>, </a:t>
                    </a:r>
                    <a:fld id="{DA6F7B65-AF7A-4076-BD51-BF7DA258B3A0}" type="VALUE">
                      <a:rPr lang="en-US" baseline="0"/>
                      <a:pPr/>
                      <a:t>[값]</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132-4014-9E9B-EB76FDE485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'iii e &amp; iii f'!$U$56:$U$174</c:f>
              <c:numCache>
                <c:formatCode>General</c:formatCode>
                <c:ptCount val="119"/>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numCache>
            </c:numRef>
          </c:cat>
          <c:val>
            <c:numRef>
              <c:f>'iii e &amp; iii f'!$T$56:$T$174</c:f>
              <c:numCache>
                <c:formatCode>0.000000%</c:formatCode>
                <c:ptCount val="119"/>
                <c:pt idx="0">
                  <c:v>2.9550000000000015E-3</c:v>
                </c:pt>
                <c:pt idx="1">
                  <c:v>3.1170478646244653E-3</c:v>
                </c:pt>
                <c:pt idx="2">
                  <c:v>3.2790957292489291E-3</c:v>
                </c:pt>
                <c:pt idx="3">
                  <c:v>3.441143593873393E-3</c:v>
                </c:pt>
                <c:pt idx="4">
                  <c:v>3.6031914584978572E-3</c:v>
                </c:pt>
                <c:pt idx="5">
                  <c:v>3.7652393231223211E-3</c:v>
                </c:pt>
                <c:pt idx="6">
                  <c:v>3.9272871877467849E-3</c:v>
                </c:pt>
                <c:pt idx="7">
                  <c:v>4.0893350523712492E-3</c:v>
                </c:pt>
                <c:pt idx="8">
                  <c:v>4.2513829169957126E-3</c:v>
                </c:pt>
                <c:pt idx="9">
                  <c:v>4.4134307816201769E-3</c:v>
                </c:pt>
                <c:pt idx="10">
                  <c:v>4.5754786462446403E-3</c:v>
                </c:pt>
                <c:pt idx="11">
                  <c:v>4.7375265108691045E-3</c:v>
                </c:pt>
                <c:pt idx="12">
                  <c:v>4.8995743754935688E-3</c:v>
                </c:pt>
                <c:pt idx="13">
                  <c:v>5.0616222401180331E-3</c:v>
                </c:pt>
                <c:pt idx="14">
                  <c:v>5.2236701047424965E-3</c:v>
                </c:pt>
                <c:pt idx="15">
                  <c:v>5.3857179693669599E-3</c:v>
                </c:pt>
                <c:pt idx="16">
                  <c:v>5.5477658339914242E-3</c:v>
                </c:pt>
                <c:pt idx="17">
                  <c:v>5.7098136986158884E-3</c:v>
                </c:pt>
                <c:pt idx="18">
                  <c:v>5.8718615632403518E-3</c:v>
                </c:pt>
                <c:pt idx="19">
                  <c:v>6.0339094278648161E-3</c:v>
                </c:pt>
                <c:pt idx="20">
                  <c:v>6.1959572924892795E-3</c:v>
                </c:pt>
                <c:pt idx="21">
                  <c:v>6.3580051571137438E-3</c:v>
                </c:pt>
                <c:pt idx="22">
                  <c:v>6.5200530217382081E-3</c:v>
                </c:pt>
                <c:pt idx="23">
                  <c:v>6.6821008863626723E-3</c:v>
                </c:pt>
                <c:pt idx="24">
                  <c:v>6.8441487509871349E-3</c:v>
                </c:pt>
                <c:pt idx="25">
                  <c:v>7.0061966156115991E-3</c:v>
                </c:pt>
                <c:pt idx="26">
                  <c:v>7.1682444802360634E-3</c:v>
                </c:pt>
                <c:pt idx="27">
                  <c:v>7.3302923448605277E-3</c:v>
                </c:pt>
                <c:pt idx="28">
                  <c:v>7.492340209484992E-3</c:v>
                </c:pt>
                <c:pt idx="29">
                  <c:v>7.6543880741094545E-3</c:v>
                </c:pt>
                <c:pt idx="30">
                  <c:v>7.8164359387339188E-3</c:v>
                </c:pt>
                <c:pt idx="31">
                  <c:v>7.978483803358383E-3</c:v>
                </c:pt>
                <c:pt idx="32">
                  <c:v>8.1405316679828473E-3</c:v>
                </c:pt>
                <c:pt idx="33">
                  <c:v>8.3025795326073116E-3</c:v>
                </c:pt>
                <c:pt idx="34">
                  <c:v>8.4646273972317759E-3</c:v>
                </c:pt>
                <c:pt idx="35">
                  <c:v>8.6266752618562384E-3</c:v>
                </c:pt>
                <c:pt idx="36">
                  <c:v>8.7887231264807027E-3</c:v>
                </c:pt>
                <c:pt idx="37">
                  <c:v>8.9507709911051669E-3</c:v>
                </c:pt>
                <c:pt idx="38">
                  <c:v>9.1128188557296312E-3</c:v>
                </c:pt>
                <c:pt idx="39">
                  <c:v>9.2748667203540955E-3</c:v>
                </c:pt>
                <c:pt idx="40">
                  <c:v>9.436914584978558E-3</c:v>
                </c:pt>
                <c:pt idx="41">
                  <c:v>9.5989624496030223E-3</c:v>
                </c:pt>
                <c:pt idx="42">
                  <c:v>9.7610103142274866E-3</c:v>
                </c:pt>
                <c:pt idx="43">
                  <c:v>9.9230581788519508E-3</c:v>
                </c:pt>
                <c:pt idx="44">
                  <c:v>1.0085106043476413E-2</c:v>
                </c:pt>
                <c:pt idx="45">
                  <c:v>1.0247153908100878E-2</c:v>
                </c:pt>
                <c:pt idx="46">
                  <c:v>1.0409201772725342E-2</c:v>
                </c:pt>
                <c:pt idx="47">
                  <c:v>1.0571249637349806E-2</c:v>
                </c:pt>
                <c:pt idx="48">
                  <c:v>1.0733297501974269E-2</c:v>
                </c:pt>
                <c:pt idx="49">
                  <c:v>1.0895345366598733E-2</c:v>
                </c:pt>
                <c:pt idx="50">
                  <c:v>1.1057393231223197E-2</c:v>
                </c:pt>
                <c:pt idx="51">
                  <c:v>1.1219441095847662E-2</c:v>
                </c:pt>
                <c:pt idx="52">
                  <c:v>1.1381488960472126E-2</c:v>
                </c:pt>
                <c:pt idx="53">
                  <c:v>1.154353682509659E-2</c:v>
                </c:pt>
                <c:pt idx="54">
                  <c:v>1.1705584689721054E-2</c:v>
                </c:pt>
                <c:pt idx="55">
                  <c:v>1.1867632554345517E-2</c:v>
                </c:pt>
                <c:pt idx="56">
                  <c:v>1.2029680418969981E-2</c:v>
                </c:pt>
                <c:pt idx="57">
                  <c:v>1.2191728283594444E-2</c:v>
                </c:pt>
                <c:pt idx="58">
                  <c:v>1.2353776148218908E-2</c:v>
                </c:pt>
                <c:pt idx="59">
                  <c:v>1.2515824012843372E-2</c:v>
                </c:pt>
                <c:pt idx="60">
                  <c:v>1.2677871877467837E-2</c:v>
                </c:pt>
                <c:pt idx="61">
                  <c:v>1.2839919742092301E-2</c:v>
                </c:pt>
                <c:pt idx="62">
                  <c:v>1.3001967606716765E-2</c:v>
                </c:pt>
                <c:pt idx="63">
                  <c:v>1.3164015471341228E-2</c:v>
                </c:pt>
                <c:pt idx="64">
                  <c:v>1.3326063335965692E-2</c:v>
                </c:pt>
                <c:pt idx="65">
                  <c:v>1.3488111200590156E-2</c:v>
                </c:pt>
                <c:pt idx="66">
                  <c:v>1.365015906521462E-2</c:v>
                </c:pt>
                <c:pt idx="67">
                  <c:v>1.3812206929839085E-2</c:v>
                </c:pt>
                <c:pt idx="68">
                  <c:v>1.3974254794463549E-2</c:v>
                </c:pt>
                <c:pt idx="69">
                  <c:v>1.4136302659088011E-2</c:v>
                </c:pt>
                <c:pt idx="70">
                  <c:v>1.4298350523712476E-2</c:v>
                </c:pt>
                <c:pt idx="71">
                  <c:v>1.4460398388336938E-2</c:v>
                </c:pt>
                <c:pt idx="72">
                  <c:v>1.4622446252961403E-2</c:v>
                </c:pt>
                <c:pt idx="73">
                  <c:v>1.4784494117585867E-2</c:v>
                </c:pt>
                <c:pt idx="74">
                  <c:v>1.4946541982210331E-2</c:v>
                </c:pt>
                <c:pt idx="75">
                  <c:v>1.5108589846834795E-2</c:v>
                </c:pt>
                <c:pt idx="76">
                  <c:v>1.527063771145926E-2</c:v>
                </c:pt>
                <c:pt idx="77">
                  <c:v>1.5432685576083724E-2</c:v>
                </c:pt>
                <c:pt idx="78">
                  <c:v>1.5594733440708188E-2</c:v>
                </c:pt>
                <c:pt idx="79">
                  <c:v>1.5756781305332652E-2</c:v>
                </c:pt>
                <c:pt idx="80">
                  <c:v>1.5918829169957117E-2</c:v>
                </c:pt>
                <c:pt idx="81">
                  <c:v>1.6080877034581581E-2</c:v>
                </c:pt>
                <c:pt idx="82">
                  <c:v>1.6242924899206042E-2</c:v>
                </c:pt>
                <c:pt idx="83">
                  <c:v>1.6404972763830506E-2</c:v>
                </c:pt>
                <c:pt idx="84">
                  <c:v>1.656702062845497E-2</c:v>
                </c:pt>
                <c:pt idx="85">
                  <c:v>1.6729068493079435E-2</c:v>
                </c:pt>
                <c:pt idx="86">
                  <c:v>1.6891116357703899E-2</c:v>
                </c:pt>
                <c:pt idx="87">
                  <c:v>1.7053164222328363E-2</c:v>
                </c:pt>
                <c:pt idx="88">
                  <c:v>1.7215212086952827E-2</c:v>
                </c:pt>
                <c:pt idx="89">
                  <c:v>1.7377259951577292E-2</c:v>
                </c:pt>
                <c:pt idx="90">
                  <c:v>1.7539307816201756E-2</c:v>
                </c:pt>
                <c:pt idx="91">
                  <c:v>1.770135568082622E-2</c:v>
                </c:pt>
                <c:pt idx="92">
                  <c:v>1.7863403545450685E-2</c:v>
                </c:pt>
                <c:pt idx="93">
                  <c:v>1.8025451410075149E-2</c:v>
                </c:pt>
                <c:pt idx="94">
                  <c:v>1.818749927469961E-2</c:v>
                </c:pt>
                <c:pt idx="95">
                  <c:v>1.8349547139324074E-2</c:v>
                </c:pt>
                <c:pt idx="96">
                  <c:v>1.8511595003948538E-2</c:v>
                </c:pt>
                <c:pt idx="97">
                  <c:v>1.8673642868573002E-2</c:v>
                </c:pt>
                <c:pt idx="98">
                  <c:v>1.8835690733197467E-2</c:v>
                </c:pt>
                <c:pt idx="99">
                  <c:v>1.8997738597821931E-2</c:v>
                </c:pt>
                <c:pt idx="100">
                  <c:v>1.9159786462446395E-2</c:v>
                </c:pt>
                <c:pt idx="101">
                  <c:v>1.932183432707086E-2</c:v>
                </c:pt>
                <c:pt idx="102">
                  <c:v>1.9483882191695324E-2</c:v>
                </c:pt>
                <c:pt idx="103">
                  <c:v>1.9645930056319788E-2</c:v>
                </c:pt>
                <c:pt idx="104">
                  <c:v>1.9807977920944252E-2</c:v>
                </c:pt>
                <c:pt idx="105">
                  <c:v>1.9970025785568717E-2</c:v>
                </c:pt>
                <c:pt idx="106">
                  <c:v>2.0132073650193181E-2</c:v>
                </c:pt>
                <c:pt idx="107">
                  <c:v>2.0294121514817645E-2</c:v>
                </c:pt>
                <c:pt idx="108">
                  <c:v>2.0456169379442109E-2</c:v>
                </c:pt>
                <c:pt idx="109">
                  <c:v>2.061821724406657E-2</c:v>
                </c:pt>
                <c:pt idx="110">
                  <c:v>2.0780265108691034E-2</c:v>
                </c:pt>
                <c:pt idx="111">
                  <c:v>2.0942312973315499E-2</c:v>
                </c:pt>
                <c:pt idx="112">
                  <c:v>2.1104360837939963E-2</c:v>
                </c:pt>
                <c:pt idx="113">
                  <c:v>2.1266408702564424E-2</c:v>
                </c:pt>
                <c:pt idx="114">
                  <c:v>2.1428456567188888E-2</c:v>
                </c:pt>
                <c:pt idx="115">
                  <c:v>2.1590504431813352E-2</c:v>
                </c:pt>
                <c:pt idx="116">
                  <c:v>2.1752552296437817E-2</c:v>
                </c:pt>
                <c:pt idx="117">
                  <c:v>2.1914600161062281E-2</c:v>
                </c:pt>
                <c:pt idx="118">
                  <c:v>2.2076648025686745E-2</c:v>
                </c:pt>
              </c:numCache>
            </c:numRef>
          </c:val>
          <c:smooth val="0"/>
          <c:extLst>
            <c:ext xmlns:c16="http://schemas.microsoft.com/office/drawing/2014/chart" uri="{C3380CC4-5D6E-409C-BE32-E72D297353CC}">
              <c16:uniqueId val="{00000000-D132-4014-9E9B-EB76FDE4853A}"/>
            </c:ext>
          </c:extLst>
        </c:ser>
        <c:dLbls>
          <c:showLegendKey val="0"/>
          <c:showVal val="0"/>
          <c:showCatName val="0"/>
          <c:showSerName val="0"/>
          <c:showPercent val="0"/>
          <c:showBubbleSize val="0"/>
        </c:dLbls>
        <c:smooth val="0"/>
        <c:axId val="1212006991"/>
        <c:axId val="811037983"/>
      </c:lineChart>
      <c:catAx>
        <c:axId val="1212006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Beta</a:t>
                </a:r>
                <a:endParaRPr lang="ko-KR"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37983"/>
        <c:crosses val="autoZero"/>
        <c:auto val="1"/>
        <c:lblAlgn val="ctr"/>
        <c:lblOffset val="100"/>
        <c:noMultiLvlLbl val="0"/>
      </c:catAx>
      <c:valAx>
        <c:axId val="81103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a:t>E(Ri)</a:t>
                </a:r>
                <a:endParaRPr lang="ko-KR"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0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22</xdr:col>
      <xdr:colOff>0</xdr:colOff>
      <xdr:row>28</xdr:row>
      <xdr:rowOff>190499</xdr:rowOff>
    </xdr:to>
    <xdr:graphicFrame macro="">
      <xdr:nvGraphicFramePr>
        <xdr:cNvPr id="2" name="차트 1">
          <a:extLst>
            <a:ext uri="{FF2B5EF4-FFF2-40B4-BE49-F238E27FC236}">
              <a16:creationId xmlns:a16="http://schemas.microsoft.com/office/drawing/2014/main" id="{0C61BFF6-ADB3-440E-AA5D-76158B246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34</xdr:row>
      <xdr:rowOff>0</xdr:rowOff>
    </xdr:from>
    <xdr:to>
      <xdr:col>22</xdr:col>
      <xdr:colOff>0</xdr:colOff>
      <xdr:row>59</xdr:row>
      <xdr:rowOff>0</xdr:rowOff>
    </xdr:to>
    <xdr:graphicFrame macro="">
      <xdr:nvGraphicFramePr>
        <xdr:cNvPr id="3" name="차트 2">
          <a:extLst>
            <a:ext uri="{FF2B5EF4-FFF2-40B4-BE49-F238E27FC236}">
              <a16:creationId xmlns:a16="http://schemas.microsoft.com/office/drawing/2014/main" id="{36E83A8B-5584-4445-AA92-7F68B94BB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64</xdr:row>
      <xdr:rowOff>0</xdr:rowOff>
    </xdr:from>
    <xdr:to>
      <xdr:col>18</xdr:col>
      <xdr:colOff>0</xdr:colOff>
      <xdr:row>88</xdr:row>
      <xdr:rowOff>0</xdr:rowOff>
    </xdr:to>
    <xdr:graphicFrame macro="">
      <xdr:nvGraphicFramePr>
        <xdr:cNvPr id="4" name="차트 3">
          <a:extLst>
            <a:ext uri="{FF2B5EF4-FFF2-40B4-BE49-F238E27FC236}">
              <a16:creationId xmlns:a16="http://schemas.microsoft.com/office/drawing/2014/main" id="{7A878111-DAF7-491D-B7F2-A2FBF6C17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94</xdr:row>
      <xdr:rowOff>0</xdr:rowOff>
    </xdr:from>
    <xdr:to>
      <xdr:col>19</xdr:col>
      <xdr:colOff>0</xdr:colOff>
      <xdr:row>119</xdr:row>
      <xdr:rowOff>0</xdr:rowOff>
    </xdr:to>
    <xdr:graphicFrame macro="">
      <xdr:nvGraphicFramePr>
        <xdr:cNvPr id="5" name="차트 4">
          <a:extLst>
            <a:ext uri="{FF2B5EF4-FFF2-40B4-BE49-F238E27FC236}">
              <a16:creationId xmlns:a16="http://schemas.microsoft.com/office/drawing/2014/main" id="{0A5E835A-213C-44E5-8452-3E2C1868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9526</xdr:colOff>
      <xdr:row>124</xdr:row>
      <xdr:rowOff>0</xdr:rowOff>
    </xdr:from>
    <xdr:to>
      <xdr:col>16</xdr:col>
      <xdr:colOff>400051</xdr:colOff>
      <xdr:row>145</xdr:row>
      <xdr:rowOff>19050</xdr:rowOff>
    </xdr:to>
    <xdr:graphicFrame macro="">
      <xdr:nvGraphicFramePr>
        <xdr:cNvPr id="6" name="차트 5">
          <a:extLst>
            <a:ext uri="{FF2B5EF4-FFF2-40B4-BE49-F238E27FC236}">
              <a16:creationId xmlns:a16="http://schemas.microsoft.com/office/drawing/2014/main" id="{E51A4725-8348-476B-B674-3BCC31C63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5</xdr:col>
      <xdr:colOff>457200</xdr:colOff>
      <xdr:row>29</xdr:row>
      <xdr:rowOff>92927</xdr:rowOff>
    </xdr:to>
    <xdr:pic>
      <xdr:nvPicPr>
        <xdr:cNvPr id="2" name="그림 1">
          <a:extLst>
            <a:ext uri="{FF2B5EF4-FFF2-40B4-BE49-F238E27FC236}">
              <a16:creationId xmlns:a16="http://schemas.microsoft.com/office/drawing/2014/main" id="{1A966193-E32D-D903-C61A-79338F57A45D}"/>
            </a:ext>
          </a:extLst>
        </xdr:cNvPr>
        <xdr:cNvPicPr>
          <a:picLocks noChangeAspect="1"/>
        </xdr:cNvPicPr>
      </xdr:nvPicPr>
      <xdr:blipFill rotWithShape="1">
        <a:blip xmlns:r="http://schemas.openxmlformats.org/officeDocument/2006/relationships" r:embed="rId1"/>
        <a:srcRect l="19973" t="67647" r="70494" b="28811"/>
        <a:stretch/>
      </xdr:blipFill>
      <xdr:spPr>
        <a:xfrm>
          <a:off x="609600" y="5143500"/>
          <a:ext cx="3048000" cy="473927"/>
        </a:xfrm>
        <a:prstGeom prst="rect">
          <a:avLst/>
        </a:prstGeom>
      </xdr:spPr>
    </xdr:pic>
    <xdr:clientData/>
  </xdr:twoCellAnchor>
  <xdr:twoCellAnchor>
    <xdr:from>
      <xdr:col>4</xdr:col>
      <xdr:colOff>0</xdr:colOff>
      <xdr:row>42</xdr:row>
      <xdr:rowOff>0</xdr:rowOff>
    </xdr:from>
    <xdr:to>
      <xdr:col>11</xdr:col>
      <xdr:colOff>304800</xdr:colOff>
      <xdr:row>61</xdr:row>
      <xdr:rowOff>104775</xdr:rowOff>
    </xdr:to>
    <xdr:graphicFrame macro="">
      <xdr:nvGraphicFramePr>
        <xdr:cNvPr id="6" name="차트 5">
          <a:extLst>
            <a:ext uri="{FF2B5EF4-FFF2-40B4-BE49-F238E27FC236}">
              <a16:creationId xmlns:a16="http://schemas.microsoft.com/office/drawing/2014/main" id="{8B3DD10B-DFB4-4AF1-AF56-AF01CCEAA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600076</xdr:colOff>
      <xdr:row>25</xdr:row>
      <xdr:rowOff>28576</xdr:rowOff>
    </xdr:from>
    <xdr:to>
      <xdr:col>12</xdr:col>
      <xdr:colOff>600076</xdr:colOff>
      <xdr:row>29</xdr:row>
      <xdr:rowOff>185774</xdr:rowOff>
    </xdr:to>
    <xdr:pic>
      <xdr:nvPicPr>
        <xdr:cNvPr id="8" name="그림 7">
          <a:extLst>
            <a:ext uri="{FF2B5EF4-FFF2-40B4-BE49-F238E27FC236}">
              <a16:creationId xmlns:a16="http://schemas.microsoft.com/office/drawing/2014/main" id="{B9F42A37-B228-90F4-AB3C-2E91F88920B5}"/>
            </a:ext>
          </a:extLst>
        </xdr:cNvPr>
        <xdr:cNvPicPr>
          <a:picLocks noChangeAspect="1"/>
        </xdr:cNvPicPr>
      </xdr:nvPicPr>
      <xdr:blipFill rotWithShape="1">
        <a:blip xmlns:r="http://schemas.openxmlformats.org/officeDocument/2006/relationships" r:embed="rId3"/>
        <a:srcRect l="15318" t="56431" r="67145" b="34540"/>
        <a:stretch/>
      </xdr:blipFill>
      <xdr:spPr>
        <a:xfrm>
          <a:off x="3800476" y="4791076"/>
          <a:ext cx="4267200" cy="919198"/>
        </a:xfrm>
        <a:prstGeom prst="rect">
          <a:avLst/>
        </a:prstGeom>
      </xdr:spPr>
    </xdr:pic>
    <xdr:clientData/>
  </xdr:twoCellAnchor>
  <xdr:twoCellAnchor editAs="oneCell">
    <xdr:from>
      <xdr:col>2</xdr:col>
      <xdr:colOff>0</xdr:colOff>
      <xdr:row>30</xdr:row>
      <xdr:rowOff>180975</xdr:rowOff>
    </xdr:from>
    <xdr:to>
      <xdr:col>8</xdr:col>
      <xdr:colOff>309563</xdr:colOff>
      <xdr:row>35</xdr:row>
      <xdr:rowOff>9525</xdr:rowOff>
    </xdr:to>
    <xdr:pic>
      <xdr:nvPicPr>
        <xdr:cNvPr id="9" name="그림 8">
          <a:extLst>
            <a:ext uri="{FF2B5EF4-FFF2-40B4-BE49-F238E27FC236}">
              <a16:creationId xmlns:a16="http://schemas.microsoft.com/office/drawing/2014/main" id="{6871979F-6D04-0252-9F82-74D3F9929142}"/>
            </a:ext>
          </a:extLst>
        </xdr:cNvPr>
        <xdr:cNvPicPr>
          <a:picLocks noChangeAspect="1"/>
        </xdr:cNvPicPr>
      </xdr:nvPicPr>
      <xdr:blipFill rotWithShape="1">
        <a:blip xmlns:r="http://schemas.openxmlformats.org/officeDocument/2006/relationships" r:embed="rId4"/>
        <a:srcRect l="18038" t="62317" r="69865" b="31980"/>
        <a:stretch/>
      </xdr:blipFill>
      <xdr:spPr>
        <a:xfrm>
          <a:off x="1371600" y="5895975"/>
          <a:ext cx="3967163" cy="781050"/>
        </a:xfrm>
        <a:prstGeom prst="rect">
          <a:avLst/>
        </a:prstGeom>
      </xdr:spPr>
    </xdr:pic>
    <xdr:clientData/>
  </xdr:twoCellAnchor>
  <xdr:twoCellAnchor editAs="oneCell">
    <xdr:from>
      <xdr:col>1</xdr:col>
      <xdr:colOff>733424</xdr:colOff>
      <xdr:row>35</xdr:row>
      <xdr:rowOff>123825</xdr:rowOff>
    </xdr:from>
    <xdr:to>
      <xdr:col>8</xdr:col>
      <xdr:colOff>280987</xdr:colOff>
      <xdr:row>41</xdr:row>
      <xdr:rowOff>19051</xdr:rowOff>
    </xdr:to>
    <xdr:pic>
      <xdr:nvPicPr>
        <xdr:cNvPr id="10" name="그림 9">
          <a:extLst>
            <a:ext uri="{FF2B5EF4-FFF2-40B4-BE49-F238E27FC236}">
              <a16:creationId xmlns:a16="http://schemas.microsoft.com/office/drawing/2014/main" id="{2458A454-41F2-4743-A237-482A7E333ED8}"/>
            </a:ext>
          </a:extLst>
        </xdr:cNvPr>
        <xdr:cNvPicPr>
          <a:picLocks noChangeAspect="1"/>
        </xdr:cNvPicPr>
      </xdr:nvPicPr>
      <xdr:blipFill rotWithShape="1">
        <a:blip xmlns:r="http://schemas.openxmlformats.org/officeDocument/2006/relationships" r:embed="rId4"/>
        <a:srcRect l="18038" t="76575" r="69865" b="15844"/>
        <a:stretch/>
      </xdr:blipFill>
      <xdr:spPr>
        <a:xfrm>
          <a:off x="1343024" y="6791325"/>
          <a:ext cx="3967163" cy="1038226"/>
        </a:xfrm>
        <a:prstGeom prst="rect">
          <a:avLst/>
        </a:prstGeom>
      </xdr:spPr>
    </xdr:pic>
    <xdr:clientData/>
  </xdr:twoCellAnchor>
  <xdr:twoCellAnchor editAs="oneCell">
    <xdr:from>
      <xdr:col>10</xdr:col>
      <xdr:colOff>504824</xdr:colOff>
      <xdr:row>35</xdr:row>
      <xdr:rowOff>114300</xdr:rowOff>
    </xdr:from>
    <xdr:to>
      <xdr:col>17</xdr:col>
      <xdr:colOff>204787</xdr:colOff>
      <xdr:row>40</xdr:row>
      <xdr:rowOff>95250</xdr:rowOff>
    </xdr:to>
    <xdr:pic>
      <xdr:nvPicPr>
        <xdr:cNvPr id="11" name="그림 10">
          <a:extLst>
            <a:ext uri="{FF2B5EF4-FFF2-40B4-BE49-F238E27FC236}">
              <a16:creationId xmlns:a16="http://schemas.microsoft.com/office/drawing/2014/main" id="{CE7AE205-115A-42D9-82EA-B9FED572D887}"/>
            </a:ext>
          </a:extLst>
        </xdr:cNvPr>
        <xdr:cNvPicPr>
          <a:picLocks noChangeAspect="1"/>
        </xdr:cNvPicPr>
      </xdr:nvPicPr>
      <xdr:blipFill rotWithShape="1">
        <a:blip xmlns:r="http://schemas.openxmlformats.org/officeDocument/2006/relationships" r:embed="rId4"/>
        <a:srcRect l="18038" t="68715" r="69865" b="24468"/>
        <a:stretch/>
      </xdr:blipFill>
      <xdr:spPr>
        <a:xfrm>
          <a:off x="6753224" y="6781800"/>
          <a:ext cx="3967163" cy="933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371475</xdr:colOff>
      <xdr:row>6</xdr:row>
      <xdr:rowOff>47626</xdr:rowOff>
    </xdr:to>
    <xdr:pic>
      <xdr:nvPicPr>
        <xdr:cNvPr id="2" name="그림 1">
          <a:extLst>
            <a:ext uri="{FF2B5EF4-FFF2-40B4-BE49-F238E27FC236}">
              <a16:creationId xmlns:a16="http://schemas.microsoft.com/office/drawing/2014/main" id="{E598BCDC-82CC-A412-49FA-C7E35E9A88A9}"/>
            </a:ext>
          </a:extLst>
        </xdr:cNvPr>
        <xdr:cNvPicPr>
          <a:picLocks noChangeAspect="1"/>
        </xdr:cNvPicPr>
      </xdr:nvPicPr>
      <xdr:blipFill rotWithShape="1">
        <a:blip xmlns:r="http://schemas.openxmlformats.org/officeDocument/2006/relationships" r:embed="rId1"/>
        <a:srcRect l="20543" t="31775" r="71726" b="60932"/>
        <a:stretch/>
      </xdr:blipFill>
      <xdr:spPr>
        <a:xfrm>
          <a:off x="0" y="190500"/>
          <a:ext cx="2533650" cy="1000126"/>
        </a:xfrm>
        <a:prstGeom prst="rect">
          <a:avLst/>
        </a:prstGeom>
      </xdr:spPr>
    </xdr:pic>
    <xdr:clientData/>
  </xdr:twoCellAnchor>
  <xdr:twoCellAnchor editAs="oneCell">
    <xdr:from>
      <xdr:col>0</xdr:col>
      <xdr:colOff>0</xdr:colOff>
      <xdr:row>8</xdr:row>
      <xdr:rowOff>0</xdr:rowOff>
    </xdr:from>
    <xdr:to>
      <xdr:col>3</xdr:col>
      <xdr:colOff>285750</xdr:colOff>
      <xdr:row>11</xdr:row>
      <xdr:rowOff>142875</xdr:rowOff>
    </xdr:to>
    <xdr:pic>
      <xdr:nvPicPr>
        <xdr:cNvPr id="3" name="그림 2">
          <a:extLst>
            <a:ext uri="{FF2B5EF4-FFF2-40B4-BE49-F238E27FC236}">
              <a16:creationId xmlns:a16="http://schemas.microsoft.com/office/drawing/2014/main" id="{D148BB8F-E0FF-3213-D99C-C7AAD156E782}"/>
            </a:ext>
          </a:extLst>
        </xdr:cNvPr>
        <xdr:cNvPicPr>
          <a:picLocks noChangeAspect="1"/>
        </xdr:cNvPicPr>
      </xdr:nvPicPr>
      <xdr:blipFill rotWithShape="1">
        <a:blip xmlns:r="http://schemas.openxmlformats.org/officeDocument/2006/relationships" r:embed="rId2"/>
        <a:srcRect l="20295" t="77788" r="72259" b="17003"/>
        <a:stretch/>
      </xdr:blipFill>
      <xdr:spPr>
        <a:xfrm>
          <a:off x="0" y="1524000"/>
          <a:ext cx="2447925" cy="714375"/>
        </a:xfrm>
        <a:prstGeom prst="rect">
          <a:avLst/>
        </a:prstGeom>
      </xdr:spPr>
    </xdr:pic>
    <xdr:clientData/>
  </xdr:twoCellAnchor>
  <xdr:twoCellAnchor editAs="oneCell">
    <xdr:from>
      <xdr:col>4</xdr:col>
      <xdr:colOff>0</xdr:colOff>
      <xdr:row>1</xdr:row>
      <xdr:rowOff>0</xdr:rowOff>
    </xdr:from>
    <xdr:to>
      <xdr:col>9</xdr:col>
      <xdr:colOff>428625</xdr:colOff>
      <xdr:row>5</xdr:row>
      <xdr:rowOff>71437</xdr:rowOff>
    </xdr:to>
    <xdr:pic>
      <xdr:nvPicPr>
        <xdr:cNvPr id="4" name="그림 3">
          <a:extLst>
            <a:ext uri="{FF2B5EF4-FFF2-40B4-BE49-F238E27FC236}">
              <a16:creationId xmlns:a16="http://schemas.microsoft.com/office/drawing/2014/main" id="{156AD5B1-BE54-D558-BC19-4D94B8537A28}"/>
            </a:ext>
          </a:extLst>
        </xdr:cNvPr>
        <xdr:cNvPicPr>
          <a:picLocks noChangeAspect="1"/>
        </xdr:cNvPicPr>
      </xdr:nvPicPr>
      <xdr:blipFill rotWithShape="1">
        <a:blip xmlns:r="http://schemas.openxmlformats.org/officeDocument/2006/relationships" r:embed="rId3"/>
        <a:srcRect l="18189" t="12502" r="70067" b="81421"/>
        <a:stretch/>
      </xdr:blipFill>
      <xdr:spPr>
        <a:xfrm>
          <a:off x="3009900" y="190500"/>
          <a:ext cx="3848100" cy="833437"/>
        </a:xfrm>
        <a:prstGeom prst="rect">
          <a:avLst/>
        </a:prstGeom>
      </xdr:spPr>
    </xdr:pic>
    <xdr:clientData/>
  </xdr:twoCellAnchor>
  <xdr:twoCellAnchor>
    <xdr:from>
      <xdr:col>4</xdr:col>
      <xdr:colOff>723900</xdr:colOff>
      <xdr:row>20</xdr:row>
      <xdr:rowOff>38100</xdr:rowOff>
    </xdr:from>
    <xdr:to>
      <xdr:col>12</xdr:col>
      <xdr:colOff>47625</xdr:colOff>
      <xdr:row>39</xdr:row>
      <xdr:rowOff>142875</xdr:rowOff>
    </xdr:to>
    <xdr:graphicFrame macro="">
      <xdr:nvGraphicFramePr>
        <xdr:cNvPr id="7" name="차트 6">
          <a:extLst>
            <a:ext uri="{FF2B5EF4-FFF2-40B4-BE49-F238E27FC236}">
              <a16:creationId xmlns:a16="http://schemas.microsoft.com/office/drawing/2014/main" id="{89E7FCDC-67DF-44CB-86FC-B4F4CF73E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342900</xdr:colOff>
      <xdr:row>5</xdr:row>
      <xdr:rowOff>104776</xdr:rowOff>
    </xdr:to>
    <xdr:pic>
      <xdr:nvPicPr>
        <xdr:cNvPr id="3" name="그림 2">
          <a:extLst>
            <a:ext uri="{FF2B5EF4-FFF2-40B4-BE49-F238E27FC236}">
              <a16:creationId xmlns:a16="http://schemas.microsoft.com/office/drawing/2014/main" id="{56C8BF68-23AA-8E1B-F67C-D0FAFF3A2A69}"/>
            </a:ext>
          </a:extLst>
        </xdr:cNvPr>
        <xdr:cNvPicPr>
          <a:picLocks noChangeAspect="1"/>
        </xdr:cNvPicPr>
      </xdr:nvPicPr>
      <xdr:blipFill rotWithShape="1">
        <a:blip xmlns:r="http://schemas.openxmlformats.org/officeDocument/2006/relationships" r:embed="rId1"/>
        <a:srcRect l="20264" t="44936" r="71113" b="48744"/>
        <a:stretch/>
      </xdr:blipFill>
      <xdr:spPr>
        <a:xfrm>
          <a:off x="609600" y="190500"/>
          <a:ext cx="2819400" cy="8667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11</xdr:col>
      <xdr:colOff>549367</xdr:colOff>
      <xdr:row>10</xdr:row>
      <xdr:rowOff>142875</xdr:rowOff>
    </xdr:to>
    <xdr:pic>
      <xdr:nvPicPr>
        <xdr:cNvPr id="2" name="그림 1">
          <a:extLst>
            <a:ext uri="{FF2B5EF4-FFF2-40B4-BE49-F238E27FC236}">
              <a16:creationId xmlns:a16="http://schemas.microsoft.com/office/drawing/2014/main" id="{B9AB3E58-EB58-24BB-4E82-91C49360DB5A}"/>
            </a:ext>
          </a:extLst>
        </xdr:cNvPr>
        <xdr:cNvPicPr>
          <a:picLocks noChangeAspect="1"/>
        </xdr:cNvPicPr>
      </xdr:nvPicPr>
      <xdr:blipFill rotWithShape="1">
        <a:blip xmlns:r="http://schemas.openxmlformats.org/officeDocument/2006/relationships" r:embed="rId1"/>
        <a:srcRect l="18122" t="41423" r="72016" b="57129"/>
        <a:stretch/>
      </xdr:blipFill>
      <xdr:spPr>
        <a:xfrm>
          <a:off x="609600" y="1524000"/>
          <a:ext cx="8521792" cy="5238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5</xdr:col>
      <xdr:colOff>200025</xdr:colOff>
      <xdr:row>44</xdr:row>
      <xdr:rowOff>123826</xdr:rowOff>
    </xdr:to>
    <xdr:pic>
      <xdr:nvPicPr>
        <xdr:cNvPr id="2" name="그림 1">
          <a:extLst>
            <a:ext uri="{FF2B5EF4-FFF2-40B4-BE49-F238E27FC236}">
              <a16:creationId xmlns:a16="http://schemas.microsoft.com/office/drawing/2014/main" id="{0A9EADF7-CFFA-1839-DE3C-5E7746457514}"/>
            </a:ext>
          </a:extLst>
        </xdr:cNvPr>
        <xdr:cNvPicPr>
          <a:picLocks noChangeAspect="1"/>
        </xdr:cNvPicPr>
      </xdr:nvPicPr>
      <xdr:blipFill rotWithShape="1">
        <a:blip xmlns:r="http://schemas.openxmlformats.org/officeDocument/2006/relationships" r:embed="rId1"/>
        <a:srcRect l="20306" t="44381" r="70900" b="47771"/>
        <a:stretch/>
      </xdr:blipFill>
      <xdr:spPr>
        <a:xfrm>
          <a:off x="609600" y="7439025"/>
          <a:ext cx="2876550" cy="1076326"/>
        </a:xfrm>
        <a:prstGeom prst="rect">
          <a:avLst/>
        </a:prstGeom>
      </xdr:spPr>
    </xdr:pic>
    <xdr:clientData/>
  </xdr:twoCellAnchor>
  <xdr:twoCellAnchor>
    <xdr:from>
      <xdr:col>0</xdr:col>
      <xdr:colOff>609599</xdr:colOff>
      <xdr:row>1</xdr:row>
      <xdr:rowOff>0</xdr:rowOff>
    </xdr:from>
    <xdr:to>
      <xdr:col>14</xdr:col>
      <xdr:colOff>609599</xdr:colOff>
      <xdr:row>37</xdr:row>
      <xdr:rowOff>0</xdr:rowOff>
    </xdr:to>
    <xdr:graphicFrame macro="">
      <xdr:nvGraphicFramePr>
        <xdr:cNvPr id="3" name="차트 2">
          <a:extLst>
            <a:ext uri="{FF2B5EF4-FFF2-40B4-BE49-F238E27FC236}">
              <a16:creationId xmlns:a16="http://schemas.microsoft.com/office/drawing/2014/main" id="{C579D2E3-5743-45E8-8C90-837A6E28E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9E854-8B56-419C-A1BE-7B0198DD1D3B}">
  <dimension ref="A1:AC150"/>
  <sheetViews>
    <sheetView tabSelected="1" workbookViewId="0">
      <selection activeCell="I163" sqref="I163"/>
    </sheetView>
  </sheetViews>
  <sheetFormatPr defaultRowHeight="15" x14ac:dyDescent="0.25"/>
  <cols>
    <col min="1" max="1" width="9.140625" style="77"/>
    <col min="2" max="2" width="14.42578125" customWidth="1"/>
    <col min="5" max="5" width="12.140625" customWidth="1"/>
    <col min="6" max="6" width="13" customWidth="1"/>
    <col min="16" max="20" width="11.5703125" customWidth="1"/>
    <col min="40" max="40" width="11.7109375" bestFit="1" customWidth="1"/>
  </cols>
  <sheetData>
    <row r="1" spans="2:29" s="77" customFormat="1" x14ac:dyDescent="0.25"/>
    <row r="2" spans="2:29" x14ac:dyDescent="0.25">
      <c r="B2" t="s">
        <v>103</v>
      </c>
      <c r="C2">
        <v>4.0000000000000001E-3</v>
      </c>
      <c r="D2" t="s">
        <v>102</v>
      </c>
      <c r="E2">
        <v>1.4999999999999999E-2</v>
      </c>
      <c r="F2" t="s">
        <v>101</v>
      </c>
      <c r="G2">
        <v>8.0000000000000002E-3</v>
      </c>
      <c r="J2" t="s">
        <v>28</v>
      </c>
      <c r="K2">
        <f>E3^2</f>
        <v>1.0000000000000002E-2</v>
      </c>
      <c r="L2">
        <f>I3</f>
        <v>2.0000000000000005E-3</v>
      </c>
      <c r="N2" t="s">
        <v>29</v>
      </c>
      <c r="O2" cm="1">
        <f t="array" ref="O2:P3">MINVERSE(K2:L3)</f>
        <v>119.04761904761902</v>
      </c>
      <c r="P2">
        <v>-95.238095238095241</v>
      </c>
      <c r="R2" t="s">
        <v>100</v>
      </c>
      <c r="S2">
        <f>E2</f>
        <v>1.4999999999999999E-2</v>
      </c>
      <c r="T2">
        <v>1</v>
      </c>
      <c r="U2" t="s">
        <v>99</v>
      </c>
      <c r="V2" cm="1">
        <f t="array" ref="V2">MMULT(TRANSPOSE(S2:S3),MMULT(_xlfn.ANCHORARRAY(O2),S2:S3))</f>
        <v>3.4404761904761896E-2</v>
      </c>
      <c r="W2" cm="1">
        <f t="array" ref="W2">MMULT(TRANSPOSE(T2:T3),MMULT(_xlfn.ANCHORARRAY(O2),S2:S3))</f>
        <v>3.4047619047619042</v>
      </c>
      <c r="Y2" t="s">
        <v>98</v>
      </c>
      <c r="Z2" t="s">
        <v>97</v>
      </c>
      <c r="AA2" t="s">
        <v>96</v>
      </c>
      <c r="AB2" t="s">
        <v>95</v>
      </c>
      <c r="AC2" t="s">
        <v>94</v>
      </c>
    </row>
    <row r="3" spans="2:29" x14ac:dyDescent="0.25">
      <c r="B3" s="28" t="s">
        <v>93</v>
      </c>
      <c r="C3" s="28">
        <v>0.4</v>
      </c>
      <c r="D3" t="s">
        <v>92</v>
      </c>
      <c r="E3">
        <v>0.1</v>
      </c>
      <c r="F3" t="s">
        <v>92</v>
      </c>
      <c r="G3">
        <v>0.05</v>
      </c>
      <c r="H3" t="s">
        <v>77</v>
      </c>
      <c r="I3">
        <f>C3*E3*G3</f>
        <v>2.0000000000000005E-3</v>
      </c>
      <c r="K3">
        <f>I3</f>
        <v>2.0000000000000005E-3</v>
      </c>
      <c r="L3">
        <f>G3^2</f>
        <v>2.5000000000000005E-3</v>
      </c>
      <c r="O3">
        <v>-95.238095238095227</v>
      </c>
      <c r="P3">
        <v>476.19047619047615</v>
      </c>
      <c r="S3">
        <f>G2</f>
        <v>8.0000000000000002E-3</v>
      </c>
      <c r="T3">
        <v>1</v>
      </c>
      <c r="V3" cm="1">
        <f t="array" ref="V3">MMULT(TRANSPOSE(T2:T3),MMULT(_xlfn.ANCHORARRAY(O2),T2:T3))</f>
        <v>404.7619047619047</v>
      </c>
      <c r="W3">
        <f>V2*V3-W2^2</f>
        <v>2.3333333333333304</v>
      </c>
      <c r="Y3">
        <f>W2/V3</f>
        <v>8.411764705882353E-3</v>
      </c>
      <c r="Z3">
        <f>SQRT(($V$3*Y3^2-2*$W$2*Y3+$V$2)/$W$3)</f>
        <v>4.9705012174770836E-2</v>
      </c>
      <c r="AA3">
        <f>(C2*W2-V2)/(C2*V3-W2)</f>
        <v>1.1639999999999999E-2</v>
      </c>
      <c r="AB3">
        <f>SQRT(($V$3*AA3^2-2*$W$2*AA3+$V$2)/$W$3)</f>
        <v>6.5409479435323478E-2</v>
      </c>
      <c r="AC3">
        <f>W3*AB3/(V3*AA3-W2)</f>
        <v>0.11680264184879179</v>
      </c>
    </row>
    <row r="4" spans="2:29" ht="60" x14ac:dyDescent="0.25">
      <c r="B4" s="82" t="s">
        <v>91</v>
      </c>
      <c r="C4" s="81" t="s">
        <v>90</v>
      </c>
      <c r="D4" t="s">
        <v>30</v>
      </c>
      <c r="E4" t="s">
        <v>89</v>
      </c>
      <c r="F4" s="81" t="s">
        <v>88</v>
      </c>
    </row>
    <row r="5" spans="2:29" x14ac:dyDescent="0.25">
      <c r="B5" s="80">
        <v>-5</v>
      </c>
      <c r="C5" s="78">
        <f>1-B5</f>
        <v>6</v>
      </c>
      <c r="D5">
        <f>B5*$E$2+C5*$G$2</f>
        <v>-2.6999999999999996E-2</v>
      </c>
      <c r="E5">
        <f>(B5^2*$E$3^2+C5^2*$G$3^2+2*B5*C5*$I$3)^0.5</f>
        <v>0.46904157598234303</v>
      </c>
      <c r="F5">
        <f>$C$2+$AC$3*E5</f>
        <v>5.878529521165847E-2</v>
      </c>
    </row>
    <row r="6" spans="2:29" x14ac:dyDescent="0.25">
      <c r="B6" s="80">
        <v>-1.5</v>
      </c>
      <c r="C6" s="78">
        <f>1-B6</f>
        <v>2.5</v>
      </c>
      <c r="D6">
        <f>B6*$E$2+C6*$G$2</f>
        <v>-2.4999999999999988E-3</v>
      </c>
      <c r="E6">
        <f>(B6^2*$E$3^2+C6^2*$G$3^2+2*B6*C6*$I$3)^0.5</f>
        <v>0.15206906325745551</v>
      </c>
      <c r="F6">
        <f>$C$2+$AC$3*E6</f>
        <v>2.1762068331941838E-2</v>
      </c>
    </row>
    <row r="7" spans="2:29" x14ac:dyDescent="0.25">
      <c r="B7" s="80">
        <v>-0.8</v>
      </c>
      <c r="C7" s="78">
        <f>1-B7</f>
        <v>1.8</v>
      </c>
      <c r="D7">
        <f>B7*$E$2+C7*$G$2</f>
        <v>2.4000000000000011E-3</v>
      </c>
      <c r="E7">
        <f>(B7^2*$E$3^2+C7^2*$G$3^2+2*B7*C7*$I$3)^0.5</f>
        <v>9.3487967140161957E-2</v>
      </c>
      <c r="F7">
        <f>$C$2+$AC$3*E7</f>
        <v>1.4919641543043953E-2</v>
      </c>
    </row>
    <row r="8" spans="2:29" x14ac:dyDescent="0.25">
      <c r="B8" s="80">
        <v>-0.7</v>
      </c>
      <c r="C8" s="78">
        <f>1-B8</f>
        <v>1.7</v>
      </c>
      <c r="D8">
        <f>B8*$E$2+C8*$G$2</f>
        <v>3.1000000000000003E-3</v>
      </c>
      <c r="E8">
        <f>(B8^2*$E$3^2+C8^2*$G$3^2+2*B8*C8*$I$3)^0.5</f>
        <v>8.5819578185866191E-2</v>
      </c>
      <c r="F8">
        <f>$C$2+$AC$3*E8</f>
        <v>1.4023953454458112E-2</v>
      </c>
    </row>
    <row r="9" spans="2:29" x14ac:dyDescent="0.25">
      <c r="B9" s="80">
        <v>-0.6</v>
      </c>
      <c r="C9" s="78">
        <f>1-B9</f>
        <v>1.6</v>
      </c>
      <c r="D9">
        <f>B9*$E$2+C9*$G$2</f>
        <v>3.8000000000000013E-3</v>
      </c>
      <c r="E9">
        <f>(B9^2*$E$3^2+C9^2*$G$3^2+2*B9*C9*$I$3)^0.5</f>
        <v>7.848566748139435E-2</v>
      </c>
      <c r="F9">
        <f>$C$2+$AC$3*E9</f>
        <v>1.3167333309092668E-2</v>
      </c>
    </row>
    <row r="10" spans="2:29" x14ac:dyDescent="0.25">
      <c r="B10" s="80">
        <v>-0.5</v>
      </c>
      <c r="C10" s="78">
        <f>1-B10</f>
        <v>1.5</v>
      </c>
      <c r="D10">
        <f>B10*$E$2+C10*$G$2</f>
        <v>4.5000000000000005E-3</v>
      </c>
      <c r="E10">
        <f>(B10^2*$E$3^2+C10^2*$G$3^2+2*B10*C10*$I$3)^0.5</f>
        <v>7.1589105316381768E-2</v>
      </c>
      <c r="F10">
        <f>$C$2+$AC$3*E10</f>
        <v>1.2361796628544777E-2</v>
      </c>
    </row>
    <row r="11" spans="2:29" x14ac:dyDescent="0.25">
      <c r="B11" s="80">
        <v>-0.4</v>
      </c>
      <c r="C11" s="78">
        <f>1-B11</f>
        <v>1.4</v>
      </c>
      <c r="D11">
        <f>B11*$E$2+C11*$G$2</f>
        <v>5.1999999999999998E-3</v>
      </c>
      <c r="E11">
        <f>(B11^2*$E$3^2+C11^2*$G$3^2+2*B11*C11*$I$3)^0.5</f>
        <v>6.5268675488322894E-2</v>
      </c>
      <c r="F11">
        <f>$C$2+$AC$3*E11</f>
        <v>1.1623553727007595E-2</v>
      </c>
    </row>
    <row r="12" spans="2:29" x14ac:dyDescent="0.25">
      <c r="B12" s="80">
        <v>-0.3</v>
      </c>
      <c r="C12" s="78">
        <f>1-B12</f>
        <v>1.3</v>
      </c>
      <c r="D12">
        <f>B12*$E$2+C12*$G$2</f>
        <v>5.9000000000000016E-3</v>
      </c>
      <c r="E12">
        <f>(B12^2*$E$3^2+C12^2*$G$3^2+2*B12*C12*$I$3)^0.5</f>
        <v>5.9707620954112722E-2</v>
      </c>
      <c r="F12">
        <f>$C$2+$AC$3*E12</f>
        <v>1.0974007865946645E-2</v>
      </c>
    </row>
    <row r="13" spans="2:29" x14ac:dyDescent="0.25">
      <c r="B13" s="80">
        <v>-0.19999999999999901</v>
      </c>
      <c r="C13" s="78">
        <f>1-B13</f>
        <v>1.1999999999999991</v>
      </c>
      <c r="D13">
        <f>B13*$E$2+C13*$G$2</f>
        <v>6.6000000000000069E-3</v>
      </c>
      <c r="E13">
        <f>(B13^2*$E$3^2+C13^2*$G$3^2+2*B13*C13*$I$3)^0.5</f>
        <v>5.513619500836086E-2</v>
      </c>
      <c r="F13">
        <f>$C$2+$AC$3*E13</f>
        <v>1.0440053238466715E-2</v>
      </c>
    </row>
    <row r="14" spans="2:29" x14ac:dyDescent="0.25">
      <c r="B14" s="80">
        <v>-9.9999999999999103E-2</v>
      </c>
      <c r="C14" s="78">
        <f>1-B14</f>
        <v>1.0999999999999992</v>
      </c>
      <c r="D14">
        <f>B14*$E$2+C14*$G$2</f>
        <v>7.300000000000007E-3</v>
      </c>
      <c r="E14">
        <f>(B14^2*$E$3^2+C14^2*$G$3^2+2*B14*C14*$I$3)^0.5</f>
        <v>5.1816985632126444E-2</v>
      </c>
      <c r="F14">
        <f>$C$2+$AC$3*E14</f>
        <v>1.0052360814473256E-2</v>
      </c>
    </row>
    <row r="15" spans="2:29" x14ac:dyDescent="0.25">
      <c r="B15" s="80">
        <v>9.9920072216264108E-16</v>
      </c>
      <c r="C15" s="78">
        <f>1-B15</f>
        <v>0.999999999999999</v>
      </c>
      <c r="D15">
        <f>B15*$E$2+C15*$G$2</f>
        <v>8.0000000000000071E-3</v>
      </c>
      <c r="E15">
        <f>(B15^2*$E$3^2+C15^2*$G$3^2+2*B15*C15*$I$3)^0.5</f>
        <v>4.9999999999999989E-2</v>
      </c>
      <c r="F15">
        <f>$C$2+$AC$3*E15</f>
        <v>9.8401320924395887E-3</v>
      </c>
    </row>
    <row r="16" spans="2:29" x14ac:dyDescent="0.25">
      <c r="B16" s="80">
        <v>0.100000000000001</v>
      </c>
      <c r="C16" s="78">
        <f>1-B16</f>
        <v>0.89999999999999902</v>
      </c>
      <c r="D16">
        <f>B16*$E$2+C16*$G$2</f>
        <v>8.7000000000000063E-3</v>
      </c>
      <c r="E16">
        <f>(B16^2*$E$3^2+C16^2*$G$3^2+2*B16*C16*$I$3)^0.5</f>
        <v>4.9849774322458081E-2</v>
      </c>
      <c r="F16">
        <f>$C$2+$AC$3*E16</f>
        <v>9.8225853364291675E-3</v>
      </c>
    </row>
    <row r="17" spans="2:29" x14ac:dyDescent="0.25">
      <c r="B17" s="80">
        <v>0.2</v>
      </c>
      <c r="C17" s="78">
        <f>1-B17</f>
        <v>0.8</v>
      </c>
      <c r="D17">
        <f>B17*$E$2+C17*$G$2</f>
        <v>9.4000000000000004E-3</v>
      </c>
      <c r="E17">
        <f>(B17^2*$E$3^2+C17^2*$G$3^2+2*B17*C17*$I$3)^0.5</f>
        <v>5.1380930314660532E-2</v>
      </c>
      <c r="F17">
        <f>$C$2+$AC$3*E17</f>
        <v>1.0001428401401023E-2</v>
      </c>
    </row>
    <row r="18" spans="2:29" x14ac:dyDescent="0.25">
      <c r="B18" s="80">
        <v>0.3</v>
      </c>
      <c r="C18" s="78">
        <f>1-B18</f>
        <v>0.7</v>
      </c>
      <c r="D18">
        <f>B18*$E$2+C18*$G$2</f>
        <v>1.01E-2</v>
      </c>
      <c r="E18">
        <f>(B18^2*$E$3^2+C18^2*$G$3^2+2*B18*C18*$I$3)^0.5</f>
        <v>5.4451813560247926E-2</v>
      </c>
      <c r="F18">
        <f>$C$2+$AC$3*E18</f>
        <v>1.0360115677294822E-2</v>
      </c>
    </row>
    <row r="19" spans="2:29" x14ac:dyDescent="0.25">
      <c r="B19" s="80">
        <v>0.4</v>
      </c>
      <c r="C19" s="78">
        <f>1-B19</f>
        <v>0.6</v>
      </c>
      <c r="D19">
        <f>B19*$E$2+C19*$G$2</f>
        <v>1.0800000000000001E-2</v>
      </c>
      <c r="E19">
        <f>(B19^2*$E$3^2+C19^2*$G$3^2+2*B19*C19*$I$3)^0.5</f>
        <v>5.8821764679410984E-2</v>
      </c>
      <c r="F19">
        <f>$C$2+$AC$3*E19</f>
        <v>1.0870537512763151E-2</v>
      </c>
    </row>
    <row r="20" spans="2:29" x14ac:dyDescent="0.25">
      <c r="B20" s="80">
        <v>0.5</v>
      </c>
      <c r="C20" s="78">
        <f>1-B20</f>
        <v>0.5</v>
      </c>
      <c r="D20">
        <f>B20*$E$2+C20*$G$2</f>
        <v>1.15E-2</v>
      </c>
      <c r="E20">
        <f>(B20^2*$E$3^2+C20^2*$G$3^2+2*B20*C20*$I$3)^0.5</f>
        <v>6.4226162893325653E-2</v>
      </c>
      <c r="F20">
        <f>$C$2+$AC$3*E20</f>
        <v>1.1501785501751276E-2</v>
      </c>
    </row>
    <row r="21" spans="2:29" x14ac:dyDescent="0.25">
      <c r="B21" s="80">
        <v>0.6</v>
      </c>
      <c r="C21" s="78">
        <f>1-B21</f>
        <v>0.4</v>
      </c>
      <c r="D21">
        <f>B21*$E$2+C21*$G$2</f>
        <v>1.2199999999999999E-2</v>
      </c>
      <c r="E21">
        <f>(B21^2*$E$3^2+C21^2*$G$3^2+2*B21*C21*$I$3)^0.5</f>
        <v>7.0427267446636049E-2</v>
      </c>
      <c r="F21">
        <f>$C$2+$AC$3*E21</f>
        <v>1.2226090895958504E-2</v>
      </c>
    </row>
    <row r="22" spans="2:29" x14ac:dyDescent="0.25">
      <c r="B22" s="80">
        <v>0.7</v>
      </c>
      <c r="C22" s="78">
        <f>1-B22</f>
        <v>0.30000000000000004</v>
      </c>
      <c r="D22">
        <f>B22*$E$2+C22*$G$2</f>
        <v>1.2899999999999998E-2</v>
      </c>
      <c r="E22">
        <f>(B22^2*$E$3^2+C22^2*$G$3^2+2*B22*C22*$I$3)^0.5</f>
        <v>7.7233412458598522E-2</v>
      </c>
      <c r="F22">
        <f>$C$2+$AC$3*E22</f>
        <v>1.3021066614161697E-2</v>
      </c>
    </row>
    <row r="23" spans="2:29" x14ac:dyDescent="0.25">
      <c r="B23" s="80">
        <v>0.8</v>
      </c>
      <c r="C23" s="78">
        <f>1-B23</f>
        <v>0.19999999999999996</v>
      </c>
      <c r="D23">
        <f>B23*$E$2+C23*$G$2</f>
        <v>1.3599999999999999E-2</v>
      </c>
      <c r="E23">
        <f>(B23^2*$E$3^2+C23^2*$G$3^2+2*B23*C23*$I$3)^0.5</f>
        <v>8.4498520697110446E-2</v>
      </c>
      <c r="F23">
        <f>$C$2+$AC$3*E23</f>
        <v>1.3869650449737312E-2</v>
      </c>
    </row>
    <row r="24" spans="2:29" x14ac:dyDescent="0.25">
      <c r="B24" s="80">
        <v>0.9</v>
      </c>
      <c r="C24" s="78">
        <f>1-B24</f>
        <v>9.9999999999999978E-2</v>
      </c>
      <c r="D24">
        <f>B24*$E$2+C24*$G$2</f>
        <v>1.43E-2</v>
      </c>
      <c r="E24">
        <f>(B24^2*$E$3^2+C24^2*$G$3^2+2*B24*C24*$I$3)^0.5</f>
        <v>9.2114059730314793E-2</v>
      </c>
      <c r="F24">
        <f>$C$2+$AC$3*E24</f>
        <v>1.4759165527918172E-2</v>
      </c>
    </row>
    <row r="25" spans="2:29" x14ac:dyDescent="0.25">
      <c r="B25" s="80">
        <v>1</v>
      </c>
      <c r="C25" s="78">
        <f>1-B25</f>
        <v>0</v>
      </c>
      <c r="D25">
        <f>B25*$E$2+C25*$G$2</f>
        <v>1.4999999999999999E-2</v>
      </c>
      <c r="E25">
        <f>(B25^2*$E$3^2+C25^2*$G$3^2+2*B25*C25*$I$3)^0.5</f>
        <v>0.1</v>
      </c>
      <c r="F25">
        <f>$C$2+$AC$3*E25</f>
        <v>1.5680264184879181E-2</v>
      </c>
    </row>
    <row r="26" spans="2:29" x14ac:dyDescent="0.25">
      <c r="B26" s="80">
        <v>1.1000000000000001</v>
      </c>
      <c r="C26" s="78">
        <f>1-B26</f>
        <v>-0.10000000000000009</v>
      </c>
      <c r="D26">
        <f>B26*$E$2+C26*$G$2</f>
        <v>1.5699999999999999E-2</v>
      </c>
      <c r="E26">
        <f>(B26^2*$E$3^2+C26^2*$G$3^2+2*B26*C26*$I$3)^0.5</f>
        <v>0.10809717850156869</v>
      </c>
      <c r="F26">
        <f>$C$2+$AC$3*E26</f>
        <v>1.6626036025383643E-2</v>
      </c>
    </row>
    <row r="27" spans="2:29" x14ac:dyDescent="0.25">
      <c r="B27" s="80">
        <v>1.2</v>
      </c>
      <c r="C27" s="78">
        <f>1-B27</f>
        <v>-0.19999999999999996</v>
      </c>
      <c r="D27">
        <f>B27*$E$2+C27*$G$2</f>
        <v>1.6399999999999998E-2</v>
      </c>
      <c r="E27">
        <f>(B27^2*$E$3^2+C27^2*$G$3^2+2*B27*C27*$I$3)^0.5</f>
        <v>0.11636150566231086</v>
      </c>
      <c r="F27">
        <f>$C$2+$AC$3*E27</f>
        <v>1.7591331270861054E-2</v>
      </c>
    </row>
    <row r="28" spans="2:29" x14ac:dyDescent="0.25">
      <c r="B28" s="80">
        <v>2.5</v>
      </c>
      <c r="C28" s="78">
        <f>1-B28</f>
        <v>-1.5</v>
      </c>
      <c r="D28">
        <f>B28*$E$2+C28*$G$2</f>
        <v>2.5499999999999998E-2</v>
      </c>
      <c r="E28">
        <f>(B28^2*$E$3^2+C28^2*$G$3^2+2*B28*C28*$I$3)^0.5</f>
        <v>0.23048861143232222</v>
      </c>
      <c r="F28">
        <f>$C$2+$AC$3*E28</f>
        <v>3.0921678731354867E-2</v>
      </c>
    </row>
    <row r="29" spans="2:29" x14ac:dyDescent="0.25">
      <c r="B29" s="79">
        <v>7.5</v>
      </c>
      <c r="C29" s="78">
        <f>1-B29</f>
        <v>-6.5</v>
      </c>
      <c r="D29">
        <f>B29*$E$2+C29*$G$2</f>
        <v>6.0499999999999984E-2</v>
      </c>
      <c r="E29">
        <f>(B29^2*$E$3^2+C29^2*$G$3^2+2*B29*C29*$I$3)^0.5</f>
        <v>0.68784082460988027</v>
      </c>
      <c r="F29">
        <f>$C$2+$AC$3*E29</f>
        <v>8.434162548588546E-2</v>
      </c>
    </row>
    <row r="30" spans="2:29" x14ac:dyDescent="0.25">
      <c r="E30">
        <v>0</v>
      </c>
      <c r="F30">
        <f>$C$2+$AC$3*E30</f>
        <v>4.0000000000000001E-3</v>
      </c>
    </row>
    <row r="31" spans="2:29" s="77" customFormat="1" x14ac:dyDescent="0.25"/>
    <row r="32" spans="2:29" x14ac:dyDescent="0.25">
      <c r="B32" t="s">
        <v>103</v>
      </c>
      <c r="C32">
        <v>4.0000000000000001E-3</v>
      </c>
      <c r="D32" t="s">
        <v>102</v>
      </c>
      <c r="E32">
        <v>1.4999999999999999E-2</v>
      </c>
      <c r="F32" t="s">
        <v>101</v>
      </c>
      <c r="G32">
        <v>8.0000000000000002E-3</v>
      </c>
      <c r="J32" t="s">
        <v>28</v>
      </c>
      <c r="K32">
        <f>E33^2</f>
        <v>1.0000000000000002E-2</v>
      </c>
      <c r="L32">
        <f>I33</f>
        <v>-5.000000000000001E-3</v>
      </c>
      <c r="N32" t="s">
        <v>29</v>
      </c>
      <c r="O32" t="e" cm="1">
        <f t="array" ref="O32">MINVERSE(K32:L33)</f>
        <v>#NUM!</v>
      </c>
      <c r="R32" t="s">
        <v>100</v>
      </c>
      <c r="S32">
        <f>E32</f>
        <v>1.4999999999999999E-2</v>
      </c>
      <c r="T32">
        <v>1</v>
      </c>
      <c r="U32" t="s">
        <v>99</v>
      </c>
      <c r="V32" t="e" cm="1">
        <f t="array" ref="V32">MMULT(TRANSPOSE(S32:S33),MMULT(_xlfn.ANCHORARRAY(O32),S32:S33))</f>
        <v>#NUM!</v>
      </c>
      <c r="W32" t="e" cm="1">
        <f t="array" ref="W32">MMULT(TRANSPOSE(T32:T33),MMULT(_xlfn.ANCHORARRAY(O32),S32:S33))</f>
        <v>#NUM!</v>
      </c>
      <c r="Y32" t="s">
        <v>98</v>
      </c>
      <c r="Z32" t="s">
        <v>97</v>
      </c>
      <c r="AA32" t="s">
        <v>96</v>
      </c>
      <c r="AB32" t="s">
        <v>95</v>
      </c>
      <c r="AC32" t="s">
        <v>94</v>
      </c>
    </row>
    <row r="33" spans="2:29" x14ac:dyDescent="0.25">
      <c r="B33" s="28" t="s">
        <v>93</v>
      </c>
      <c r="C33" s="28">
        <v>-1</v>
      </c>
      <c r="D33" t="s">
        <v>92</v>
      </c>
      <c r="E33">
        <v>0.1</v>
      </c>
      <c r="F33" t="s">
        <v>92</v>
      </c>
      <c r="G33">
        <v>0.05</v>
      </c>
      <c r="H33" t="s">
        <v>77</v>
      </c>
      <c r="I33">
        <f>C33*E33*G33</f>
        <v>-5.000000000000001E-3</v>
      </c>
      <c r="K33">
        <f>I33</f>
        <v>-5.000000000000001E-3</v>
      </c>
      <c r="L33">
        <f>G33^2</f>
        <v>2.5000000000000005E-3</v>
      </c>
      <c r="S33">
        <f>G32</f>
        <v>8.0000000000000002E-3</v>
      </c>
      <c r="T33">
        <v>1</v>
      </c>
      <c r="V33" t="e" cm="1">
        <f t="array" ref="V33">MMULT(TRANSPOSE(T32:T33),MMULT(_xlfn.ANCHORARRAY(O32),T32:T33))</f>
        <v>#NUM!</v>
      </c>
      <c r="W33" t="e">
        <f>V32*V33-W32^2</f>
        <v>#NUM!</v>
      </c>
      <c r="Y33" t="e">
        <f>W32/V33</f>
        <v>#NUM!</v>
      </c>
      <c r="Z33" t="e">
        <f>SQRT(($V$3*Y33^2-2*$W$2*Y33+$V$2)/$W$3)</f>
        <v>#NUM!</v>
      </c>
      <c r="AA33" t="e">
        <f>(C32*W32-V32)/(C32*V33-W32)</f>
        <v>#NUM!</v>
      </c>
      <c r="AB33" t="e">
        <f>SQRT(($V$3*AA33^2-2*$W$2*AA33+$V$2)/$W$3)</f>
        <v>#NUM!</v>
      </c>
      <c r="AC33" t="e">
        <f>W33*AB33/(V33*AA33-W32)</f>
        <v>#NUM!</v>
      </c>
    </row>
    <row r="34" spans="2:29" ht="60" x14ac:dyDescent="0.25">
      <c r="B34" s="82" t="s">
        <v>91</v>
      </c>
      <c r="C34" s="81" t="s">
        <v>90</v>
      </c>
      <c r="D34" t="s">
        <v>30</v>
      </c>
      <c r="E34" t="s">
        <v>89</v>
      </c>
      <c r="F34" s="81" t="s">
        <v>88</v>
      </c>
    </row>
    <row r="35" spans="2:29" x14ac:dyDescent="0.25">
      <c r="B35" s="80">
        <v>-5</v>
      </c>
      <c r="C35" s="78">
        <f>1-B35</f>
        <v>6</v>
      </c>
      <c r="D35">
        <f>B35*$E$2+C35*$G$2</f>
        <v>-2.6999999999999996E-2</v>
      </c>
      <c r="E35">
        <f>(B35^2*$E$3^2+C35^2*$G$3^2+2*B35*C35*$I$33)^0.5</f>
        <v>0.8</v>
      </c>
      <c r="F35" t="e">
        <f>$C$2+$AC$33*E35</f>
        <v>#NUM!</v>
      </c>
    </row>
    <row r="36" spans="2:29" x14ac:dyDescent="0.25">
      <c r="B36" s="80">
        <v>-1.5</v>
      </c>
      <c r="C36" s="78">
        <f>1-B36</f>
        <v>2.5</v>
      </c>
      <c r="D36">
        <f>B36*$E$2+C36*$G$2</f>
        <v>-2.4999999999999988E-3</v>
      </c>
      <c r="E36">
        <f>(B36^2*$E$3^2+C36^2*$G$3^2+2*B36*C36*$I$33)^0.5</f>
        <v>0.27500000000000002</v>
      </c>
      <c r="F36" t="e">
        <f>$C$2+$AC$33*E36</f>
        <v>#NUM!</v>
      </c>
    </row>
    <row r="37" spans="2:29" x14ac:dyDescent="0.25">
      <c r="B37" s="80">
        <v>-0.8</v>
      </c>
      <c r="C37" s="78">
        <f>1-B37</f>
        <v>1.8</v>
      </c>
      <c r="D37">
        <f>B37*$E$2+C37*$G$2</f>
        <v>2.4000000000000011E-3</v>
      </c>
      <c r="E37">
        <f>(B37^2*$E$3^2+C37^2*$G$3^2+2*B37*C37*$I$33)^0.5</f>
        <v>0.17000000000000004</v>
      </c>
      <c r="F37" t="e">
        <f>$C$2+$AC$33*E37</f>
        <v>#NUM!</v>
      </c>
    </row>
    <row r="38" spans="2:29" x14ac:dyDescent="0.25">
      <c r="B38" s="80">
        <v>-0.7</v>
      </c>
      <c r="C38" s="78">
        <f>1-B38</f>
        <v>1.7</v>
      </c>
      <c r="D38">
        <f>B38*$E$2+C38*$G$2</f>
        <v>3.1000000000000003E-3</v>
      </c>
      <c r="E38">
        <f>(B38^2*$E$3^2+C38^2*$G$3^2+2*B38*C38*$I$33)^0.5</f>
        <v>0.15500000000000003</v>
      </c>
      <c r="F38" t="e">
        <f>$C$2+$AC$33*E38</f>
        <v>#NUM!</v>
      </c>
    </row>
    <row r="39" spans="2:29" x14ac:dyDescent="0.25">
      <c r="B39" s="80">
        <v>-0.6</v>
      </c>
      <c r="C39" s="78">
        <f>1-B39</f>
        <v>1.6</v>
      </c>
      <c r="D39">
        <f>B39*$E$2+C39*$G$2</f>
        <v>3.8000000000000013E-3</v>
      </c>
      <c r="E39">
        <f>(B39^2*$E$3^2+C39^2*$G$3^2+2*B39*C39*$I$33)^0.5</f>
        <v>0.14000000000000001</v>
      </c>
      <c r="F39" t="e">
        <f>$C$2+$AC$33*E39</f>
        <v>#NUM!</v>
      </c>
    </row>
    <row r="40" spans="2:29" x14ac:dyDescent="0.25">
      <c r="B40" s="80">
        <v>-0.5</v>
      </c>
      <c r="C40" s="78">
        <f>1-B40</f>
        <v>1.5</v>
      </c>
      <c r="D40">
        <f>B40*$E$2+C40*$G$2</f>
        <v>4.5000000000000005E-3</v>
      </c>
      <c r="E40">
        <f>(B40^2*$E$3^2+C40^2*$G$3^2+2*B40*C40*$I$33)^0.5</f>
        <v>0.125</v>
      </c>
      <c r="F40" t="e">
        <f>$C$2+$AC$33*E40</f>
        <v>#NUM!</v>
      </c>
    </row>
    <row r="41" spans="2:29" x14ac:dyDescent="0.25">
      <c r="B41" s="80">
        <v>-0.4</v>
      </c>
      <c r="C41" s="78">
        <f>1-B41</f>
        <v>1.4</v>
      </c>
      <c r="D41">
        <f>B41*$E$2+C41*$G$2</f>
        <v>5.1999999999999998E-3</v>
      </c>
      <c r="E41">
        <f>(B41^2*$E$3^2+C41^2*$G$3^2+2*B41*C41*$I$33)^0.5</f>
        <v>0.11000000000000001</v>
      </c>
      <c r="F41" t="e">
        <f>$C$2+$AC$33*E41</f>
        <v>#NUM!</v>
      </c>
    </row>
    <row r="42" spans="2:29" x14ac:dyDescent="0.25">
      <c r="B42" s="80">
        <v>-0.3</v>
      </c>
      <c r="C42" s="78">
        <f>1-B42</f>
        <v>1.3</v>
      </c>
      <c r="D42">
        <f>B42*$E$2+C42*$G$2</f>
        <v>5.9000000000000016E-3</v>
      </c>
      <c r="E42">
        <f>(B42^2*$E$3^2+C42^2*$G$3^2+2*B42*C42*$I$33)^0.5</f>
        <v>9.5000000000000015E-2</v>
      </c>
      <c r="F42" t="e">
        <f>$C$2+$AC$33*E42</f>
        <v>#NUM!</v>
      </c>
    </row>
    <row r="43" spans="2:29" x14ac:dyDescent="0.25">
      <c r="B43" s="80">
        <v>-0.19999999999999901</v>
      </c>
      <c r="C43" s="78">
        <f>1-B43</f>
        <v>1.1999999999999991</v>
      </c>
      <c r="D43">
        <f>B43*$E$2+C43*$G$2</f>
        <v>6.6000000000000069E-3</v>
      </c>
      <c r="E43">
        <f>(B43^2*$E$3^2+C43^2*$G$3^2+2*B43*C43*$I$33)^0.5</f>
        <v>7.9999999999999863E-2</v>
      </c>
      <c r="F43" t="e">
        <f>$C$2+$AC$33*E43</f>
        <v>#NUM!</v>
      </c>
    </row>
    <row r="44" spans="2:29" x14ac:dyDescent="0.25">
      <c r="B44" s="80">
        <v>-9.9999999999999103E-2</v>
      </c>
      <c r="C44" s="78">
        <f>1-B44</f>
        <v>1.0999999999999992</v>
      </c>
      <c r="D44">
        <f>B44*$E$2+C44*$G$2</f>
        <v>7.300000000000007E-3</v>
      </c>
      <c r="E44">
        <f>(B44^2*$E$3^2+C44^2*$G$3^2+2*B44*C44*$I$33)^0.5</f>
        <v>6.4999999999999877E-2</v>
      </c>
      <c r="F44" t="e">
        <f>$C$2+$AC$33*E44</f>
        <v>#NUM!</v>
      </c>
    </row>
    <row r="45" spans="2:29" x14ac:dyDescent="0.25">
      <c r="B45" s="80">
        <v>9.9920072216264108E-16</v>
      </c>
      <c r="C45" s="78">
        <f>1-B45</f>
        <v>0.999999999999999</v>
      </c>
      <c r="D45">
        <f>B45*$E$2+C45*$G$2</f>
        <v>8.0000000000000071E-3</v>
      </c>
      <c r="E45">
        <f>(B45^2*$E$3^2+C45^2*$G$3^2+2*B45*C45*$I$33)^0.5</f>
        <v>4.999999999999985E-2</v>
      </c>
      <c r="F45" t="e">
        <f>$C$2+$AC$33*E45</f>
        <v>#NUM!</v>
      </c>
    </row>
    <row r="46" spans="2:29" x14ac:dyDescent="0.25">
      <c r="B46" s="80">
        <v>0.100000000000001</v>
      </c>
      <c r="C46" s="78">
        <f>1-B46</f>
        <v>0.89999999999999902</v>
      </c>
      <c r="D46">
        <f>B46*$E$2+C46*$G$2</f>
        <v>8.7000000000000063E-3</v>
      </c>
      <c r="E46">
        <f>(B46^2*$E$3^2+C46^2*$G$3^2+2*B46*C46*$I$33)^0.5</f>
        <v>3.4999999999999851E-2</v>
      </c>
      <c r="F46" t="e">
        <f>$C$2+$AC$33*E46</f>
        <v>#NUM!</v>
      </c>
    </row>
    <row r="47" spans="2:29" x14ac:dyDescent="0.25">
      <c r="B47" s="80">
        <v>0.2</v>
      </c>
      <c r="C47" s="78">
        <f>1-B47</f>
        <v>0.8</v>
      </c>
      <c r="D47">
        <f>B47*$E$2+C47*$G$2</f>
        <v>9.4000000000000004E-3</v>
      </c>
      <c r="E47">
        <f>(B47^2*$E$3^2+C47^2*$G$3^2+2*B47*C47*$I$33)^0.5</f>
        <v>2.0000000000000004E-2</v>
      </c>
      <c r="F47" t="e">
        <f>$C$2+$AC$33*E47</f>
        <v>#NUM!</v>
      </c>
    </row>
    <row r="48" spans="2:29" x14ac:dyDescent="0.25">
      <c r="B48" s="80">
        <v>0.3</v>
      </c>
      <c r="C48" s="78">
        <f>1-B48</f>
        <v>0.7</v>
      </c>
      <c r="D48">
        <f>B48*$E$2+C48*$G$2</f>
        <v>1.01E-2</v>
      </c>
      <c r="E48">
        <f>(B48^2*$E$3^2+C48^2*$G$3^2+2*B48*C48*$I$33)^0.5</f>
        <v>4.9999999999999845E-3</v>
      </c>
      <c r="F48" t="e">
        <f>$C$2+$AC$33*E48</f>
        <v>#NUM!</v>
      </c>
    </row>
    <row r="49" spans="2:29" x14ac:dyDescent="0.25">
      <c r="B49" s="80">
        <v>0.4</v>
      </c>
      <c r="C49" s="78">
        <f>1-B49</f>
        <v>0.6</v>
      </c>
      <c r="D49">
        <f>B49*$E$2+C49*$G$2</f>
        <v>1.0800000000000001E-2</v>
      </c>
      <c r="E49">
        <f>(B49^2*$E$3^2+C49^2*$G$3^2+2*B49*C49*$I$33)^0.5</f>
        <v>1.0000000000000035E-2</v>
      </c>
      <c r="F49" t="e">
        <f>$C$2+$AC$33*E49</f>
        <v>#NUM!</v>
      </c>
    </row>
    <row r="50" spans="2:29" x14ac:dyDescent="0.25">
      <c r="B50" s="80">
        <v>0.5</v>
      </c>
      <c r="C50" s="78">
        <f>1-B50</f>
        <v>0.5</v>
      </c>
      <c r="D50">
        <f>B50*$E$2+C50*$G$2</f>
        <v>1.15E-2</v>
      </c>
      <c r="E50">
        <f>(B50^2*$E$3^2+C50^2*$G$3^2+2*B50*C50*$I$33)^0.5</f>
        <v>2.5000000000000001E-2</v>
      </c>
      <c r="F50" t="e">
        <f>$C$2+$AC$33*E50</f>
        <v>#NUM!</v>
      </c>
    </row>
    <row r="51" spans="2:29" x14ac:dyDescent="0.25">
      <c r="B51" s="80">
        <v>0.6</v>
      </c>
      <c r="C51" s="78">
        <f>1-B51</f>
        <v>0.4</v>
      </c>
      <c r="D51">
        <f>B51*$E$2+C51*$G$2</f>
        <v>1.2199999999999999E-2</v>
      </c>
      <c r="E51">
        <f>(B51^2*$E$3^2+C51^2*$G$3^2+2*B51*C51*$I$33)^0.5</f>
        <v>4.0000000000000008E-2</v>
      </c>
      <c r="F51" t="e">
        <f>$C$2+$AC$33*E51</f>
        <v>#NUM!</v>
      </c>
    </row>
    <row r="52" spans="2:29" x14ac:dyDescent="0.25">
      <c r="B52" s="80">
        <v>0.7</v>
      </c>
      <c r="C52" s="78">
        <f>1-B52</f>
        <v>0.30000000000000004</v>
      </c>
      <c r="D52">
        <f>B52*$E$2+C52*$G$2</f>
        <v>1.2899999999999998E-2</v>
      </c>
      <c r="E52">
        <f>(B52^2*$E$3^2+C52^2*$G$3^2+2*B52*C52*$I$33)^0.5</f>
        <v>5.5E-2</v>
      </c>
      <c r="F52" t="e">
        <f>$C$2+$AC$33*E52</f>
        <v>#NUM!</v>
      </c>
    </row>
    <row r="53" spans="2:29" x14ac:dyDescent="0.25">
      <c r="B53" s="80">
        <v>0.8</v>
      </c>
      <c r="C53" s="78">
        <f>1-B53</f>
        <v>0.19999999999999996</v>
      </c>
      <c r="D53">
        <f>B53*$E$2+C53*$G$2</f>
        <v>1.3599999999999999E-2</v>
      </c>
      <c r="E53">
        <f>(B53^2*$E$3^2+C53^2*$G$3^2+2*B53*C53*$I$33)^0.5</f>
        <v>7.0000000000000021E-2</v>
      </c>
      <c r="F53" t="e">
        <f>$C$2+$AC$33*E53</f>
        <v>#NUM!</v>
      </c>
    </row>
    <row r="54" spans="2:29" x14ac:dyDescent="0.25">
      <c r="B54" s="80">
        <v>0.9</v>
      </c>
      <c r="C54" s="78">
        <f>1-B54</f>
        <v>9.9999999999999978E-2</v>
      </c>
      <c r="D54">
        <f>B54*$E$2+C54*$G$2</f>
        <v>1.43E-2</v>
      </c>
      <c r="E54">
        <f>(B54^2*$E$3^2+C54^2*$G$3^2+2*B54*C54*$I$33)^0.5</f>
        <v>8.500000000000002E-2</v>
      </c>
      <c r="F54" t="e">
        <f>$C$2+$AC$33*E54</f>
        <v>#NUM!</v>
      </c>
    </row>
    <row r="55" spans="2:29" x14ac:dyDescent="0.25">
      <c r="B55" s="80">
        <v>1</v>
      </c>
      <c r="C55" s="78">
        <f>1-B55</f>
        <v>0</v>
      </c>
      <c r="D55">
        <f>B55*$E$2+C55*$G$2</f>
        <v>1.4999999999999999E-2</v>
      </c>
      <c r="E55">
        <f>(B55^2*$E$3^2+C55^2*$G$3^2+2*B55*C55*$I$33)^0.5</f>
        <v>0.1</v>
      </c>
      <c r="F55" t="e">
        <f>$C$2+$AC$33*E55</f>
        <v>#NUM!</v>
      </c>
    </row>
    <row r="56" spans="2:29" x14ac:dyDescent="0.25">
      <c r="B56" s="80">
        <v>1.1000000000000001</v>
      </c>
      <c r="C56" s="78">
        <f>1-B56</f>
        <v>-0.10000000000000009</v>
      </c>
      <c r="D56">
        <f>B56*$E$2+C56*$G$2</f>
        <v>1.5699999999999999E-2</v>
      </c>
      <c r="E56">
        <f>(B56^2*$E$3^2+C56^2*$G$3^2+2*B56*C56*$I$33)^0.5</f>
        <v>0.11500000000000003</v>
      </c>
      <c r="F56" t="e">
        <f>$C$2+$AC$33*E56</f>
        <v>#NUM!</v>
      </c>
    </row>
    <row r="57" spans="2:29" x14ac:dyDescent="0.25">
      <c r="B57" s="80">
        <v>1.2</v>
      </c>
      <c r="C57" s="78">
        <f>1-B57</f>
        <v>-0.19999999999999996</v>
      </c>
      <c r="D57">
        <f>B57*$E$2+C57*$G$2</f>
        <v>1.6399999999999998E-2</v>
      </c>
      <c r="E57">
        <f>(B57^2*$E$3^2+C57^2*$G$3^2+2*B57*C57*$I$33)^0.5</f>
        <v>0.13</v>
      </c>
      <c r="F57" t="e">
        <f>$C$2+$AC$33*E57</f>
        <v>#NUM!</v>
      </c>
    </row>
    <row r="58" spans="2:29" x14ac:dyDescent="0.25">
      <c r="B58" s="80">
        <v>2.5</v>
      </c>
      <c r="C58" s="78">
        <f>1-B58</f>
        <v>-1.5</v>
      </c>
      <c r="D58">
        <f>B58*$E$2+C58*$G$2</f>
        <v>2.5499999999999998E-2</v>
      </c>
      <c r="E58">
        <f>(B58^2*$E$3^2+C58^2*$G$3^2+2*B58*C58*$I$33)^0.5</f>
        <v>0.32500000000000001</v>
      </c>
      <c r="F58" t="e">
        <f>$C$2+$AC$33*E58</f>
        <v>#NUM!</v>
      </c>
    </row>
    <row r="59" spans="2:29" x14ac:dyDescent="0.25">
      <c r="B59" s="79">
        <v>7.5</v>
      </c>
      <c r="C59" s="78">
        <f>1-B59</f>
        <v>-6.5</v>
      </c>
      <c r="D59">
        <f>B59*$E$2+C59*$G$2</f>
        <v>6.0499999999999984E-2</v>
      </c>
      <c r="E59">
        <f>(B59^2*$E$3^2+C59^2*$G$3^2+2*B59*C59*$I$33)^0.5</f>
        <v>1.075</v>
      </c>
      <c r="F59" t="e">
        <f>$C$2+$AC$33*E59</f>
        <v>#NUM!</v>
      </c>
    </row>
    <row r="60" spans="2:29" x14ac:dyDescent="0.25">
      <c r="E60">
        <v>0</v>
      </c>
      <c r="F60" t="e">
        <f>$C$2+$AC$33*E60</f>
        <v>#NUM!</v>
      </c>
    </row>
    <row r="61" spans="2:29" s="77" customFormat="1" x14ac:dyDescent="0.25"/>
    <row r="62" spans="2:29" x14ac:dyDescent="0.25">
      <c r="B62" t="s">
        <v>103</v>
      </c>
      <c r="C62">
        <v>4.0000000000000001E-3</v>
      </c>
      <c r="D62" t="s">
        <v>102</v>
      </c>
      <c r="E62">
        <v>1.4999999999999999E-2</v>
      </c>
      <c r="F62" t="s">
        <v>101</v>
      </c>
      <c r="G62">
        <v>8.0000000000000002E-3</v>
      </c>
      <c r="J62" t="s">
        <v>28</v>
      </c>
      <c r="K62">
        <f>E63^2</f>
        <v>1.0000000000000002E-2</v>
      </c>
      <c r="L62">
        <f>I63</f>
        <v>0</v>
      </c>
      <c r="N62" t="s">
        <v>29</v>
      </c>
      <c r="O62" cm="1">
        <f t="array" ref="O62:P63">MINVERSE(K62:L63)</f>
        <v>99.999999999999986</v>
      </c>
      <c r="P62">
        <v>0</v>
      </c>
      <c r="R62" t="s">
        <v>100</v>
      </c>
      <c r="S62">
        <f>E62</f>
        <v>1.4999999999999999E-2</v>
      </c>
      <c r="T62">
        <v>1</v>
      </c>
      <c r="U62" t="s">
        <v>99</v>
      </c>
      <c r="V62" cm="1">
        <f t="array" ref="V62">MMULT(TRANSPOSE(S62:S63),MMULT(_xlfn.ANCHORARRAY(O62),S62:S63))</f>
        <v>4.809999999999999E-2</v>
      </c>
      <c r="W62" cm="1">
        <f t="array" ref="W62">MMULT(TRANSPOSE(T62:T63),MMULT(_xlfn.ANCHORARRAY(O62),S62:S63))</f>
        <v>4.6999999999999993</v>
      </c>
      <c r="Y62" t="s">
        <v>98</v>
      </c>
      <c r="Z62" t="s">
        <v>97</v>
      </c>
      <c r="AA62" t="s">
        <v>96</v>
      </c>
      <c r="AB62" t="s">
        <v>95</v>
      </c>
      <c r="AC62" t="s">
        <v>94</v>
      </c>
    </row>
    <row r="63" spans="2:29" x14ac:dyDescent="0.25">
      <c r="B63" s="28" t="s">
        <v>93</v>
      </c>
      <c r="C63" s="28">
        <v>0</v>
      </c>
      <c r="D63" t="s">
        <v>92</v>
      </c>
      <c r="E63">
        <v>0.1</v>
      </c>
      <c r="F63" t="s">
        <v>92</v>
      </c>
      <c r="G63">
        <v>0.05</v>
      </c>
      <c r="H63" t="s">
        <v>77</v>
      </c>
      <c r="I63">
        <f>C63*E63*G63</f>
        <v>0</v>
      </c>
      <c r="K63">
        <f>I63</f>
        <v>0</v>
      </c>
      <c r="L63">
        <f>G63^2</f>
        <v>2.5000000000000005E-3</v>
      </c>
      <c r="O63">
        <v>0</v>
      </c>
      <c r="P63">
        <v>399.99999999999994</v>
      </c>
      <c r="S63">
        <f>G62</f>
        <v>8.0000000000000002E-3</v>
      </c>
      <c r="T63">
        <v>1</v>
      </c>
      <c r="V63" cm="1">
        <f t="array" ref="V63">MMULT(TRANSPOSE(T62:T63),MMULT(_xlfn.ANCHORARRAY(O62),T62:T63))</f>
        <v>499.99999999999994</v>
      </c>
      <c r="W63">
        <f>V62*V63-W62^2</f>
        <v>1.9600000000000009</v>
      </c>
      <c r="Y63">
        <f>W62/V63</f>
        <v>9.4000000000000004E-3</v>
      </c>
      <c r="Z63">
        <f>SQRT(($V$3*Y63^2-2*$W$2*Y63+$V$2)/$W$3)</f>
        <v>5.1380930314660518E-2</v>
      </c>
      <c r="AA63">
        <f>(C62*W62-V62)/(C62*V63-W62)</f>
        <v>1.0851851851851852E-2</v>
      </c>
      <c r="AB63">
        <f>SQRT(($V$3*AA63^2-2*$W$2*AA63+$V$2)/$W$3)</f>
        <v>5.9189774076957011E-2</v>
      </c>
      <c r="AC63">
        <f>W63*AB63/(V63*AA63-W62)</f>
        <v>0.15981239000778391</v>
      </c>
    </row>
    <row r="64" spans="2:29" ht="60" x14ac:dyDescent="0.25">
      <c r="B64" s="82" t="s">
        <v>91</v>
      </c>
      <c r="C64" s="81" t="s">
        <v>90</v>
      </c>
      <c r="D64" t="s">
        <v>30</v>
      </c>
      <c r="E64" t="s">
        <v>89</v>
      </c>
      <c r="F64" s="81" t="s">
        <v>88</v>
      </c>
    </row>
    <row r="65" spans="2:6" x14ac:dyDescent="0.25">
      <c r="B65" s="80">
        <v>-5</v>
      </c>
      <c r="C65" s="78">
        <f>1-B65</f>
        <v>6</v>
      </c>
      <c r="D65">
        <f>B65*$E$2+C65*$G$2</f>
        <v>-2.6999999999999996E-2</v>
      </c>
      <c r="E65">
        <f>(B65^2*$E$3^2+C65^2*$G$3^2+2*B65*C65*$I$63)^0.5</f>
        <v>0.5830951894845301</v>
      </c>
      <c r="F65">
        <f>$C$2+$AC$63*E65</f>
        <v>9.7185835833564382E-2</v>
      </c>
    </row>
    <row r="66" spans="2:6" x14ac:dyDescent="0.25">
      <c r="B66" s="80">
        <v>-1.5</v>
      </c>
      <c r="C66" s="78">
        <f>1-B66</f>
        <v>2.5</v>
      </c>
      <c r="D66">
        <f>B66*$E$2+C66*$G$2</f>
        <v>-2.4999999999999988E-3</v>
      </c>
      <c r="E66">
        <f>(B66^2*$E$3^2+C66^2*$G$3^2+2*B66*C66*$I$63)^0.5</f>
        <v>0.19525624189766638</v>
      </c>
      <c r="F66">
        <f>$C$2+$AC$63*E66</f>
        <v>3.5204366681604059E-2</v>
      </c>
    </row>
    <row r="67" spans="2:6" x14ac:dyDescent="0.25">
      <c r="B67" s="80">
        <v>-0.8</v>
      </c>
      <c r="C67" s="78">
        <f>1-B67</f>
        <v>1.8</v>
      </c>
      <c r="D67">
        <f>B67*$E$2+C67*$G$2</f>
        <v>2.4000000000000011E-3</v>
      </c>
      <c r="E67">
        <f>(B67^2*$E$3^2+C67^2*$G$3^2+2*B67*C67*$I$63)^0.5</f>
        <v>0.12041594578792297</v>
      </c>
      <c r="F67">
        <f>$C$2+$AC$63*E67</f>
        <v>2.3243960091415709E-2</v>
      </c>
    </row>
    <row r="68" spans="2:6" x14ac:dyDescent="0.25">
      <c r="B68" s="80">
        <v>-0.7</v>
      </c>
      <c r="C68" s="78">
        <f>1-B68</f>
        <v>1.7</v>
      </c>
      <c r="D68">
        <f>B68*$E$2+C68*$G$2</f>
        <v>3.1000000000000003E-3</v>
      </c>
      <c r="E68">
        <f>(B68^2*$E$3^2+C68^2*$G$3^2+2*B68*C68*$I$63)^0.5</f>
        <v>0.1101135777277262</v>
      </c>
      <c r="F68">
        <f>$C$2+$AC$63*E68</f>
        <v>2.159751402897581E-2</v>
      </c>
    </row>
    <row r="69" spans="2:6" x14ac:dyDescent="0.25">
      <c r="B69" s="80">
        <v>-0.6</v>
      </c>
      <c r="C69" s="78">
        <f>1-B69</f>
        <v>1.6</v>
      </c>
      <c r="D69">
        <f>B69*$E$2+C69*$G$2</f>
        <v>3.8000000000000013E-3</v>
      </c>
      <c r="E69">
        <f>(B69^2*$E$3^2+C69^2*$G$3^2+2*B69*C69*$I$63)^0.5</f>
        <v>0.10000000000000002</v>
      </c>
      <c r="F69">
        <f>$C$2+$AC$63*E69</f>
        <v>1.9981239000778393E-2</v>
      </c>
    </row>
    <row r="70" spans="2:6" x14ac:dyDescent="0.25">
      <c r="B70" s="80">
        <v>-0.5</v>
      </c>
      <c r="C70" s="78">
        <f>1-B70</f>
        <v>1.5</v>
      </c>
      <c r="D70">
        <f>B70*$E$2+C70*$G$2</f>
        <v>4.5000000000000005E-3</v>
      </c>
      <c r="E70">
        <f>(B70^2*$E$3^2+C70^2*$G$3^2+2*B70*C70*$I$63)^0.5</f>
        <v>9.0138781886599739E-2</v>
      </c>
      <c r="F70">
        <f>$C$2+$AC$63*E70</f>
        <v>1.8405294165687848E-2</v>
      </c>
    </row>
    <row r="71" spans="2:6" x14ac:dyDescent="0.25">
      <c r="B71" s="80">
        <v>-0.4</v>
      </c>
      <c r="C71" s="78">
        <f>1-B71</f>
        <v>1.4</v>
      </c>
      <c r="D71">
        <f>B71*$E$2+C71*$G$2</f>
        <v>5.1999999999999998E-3</v>
      </c>
      <c r="E71">
        <f>(B71^2*$E$3^2+C71^2*$G$3^2+2*B71*C71*$I$63)^0.5</f>
        <v>8.06225774829855E-2</v>
      </c>
      <c r="F71">
        <f>$C$2+$AC$63*E71</f>
        <v>1.6884486796143655E-2</v>
      </c>
    </row>
    <row r="72" spans="2:6" x14ac:dyDescent="0.25">
      <c r="B72" s="80">
        <v>-0.3</v>
      </c>
      <c r="C72" s="78">
        <f>1-B72</f>
        <v>1.3</v>
      </c>
      <c r="D72">
        <f>B72*$E$2+C72*$G$2</f>
        <v>5.9000000000000016E-3</v>
      </c>
      <c r="E72">
        <f>(B72^2*$E$3^2+C72^2*$G$3^2+2*B72*C72*$I$63)^0.5</f>
        <v>7.1589105316381768E-2</v>
      </c>
      <c r="F72">
        <f>$C$2+$AC$63*E72</f>
        <v>1.5440826019129919E-2</v>
      </c>
    </row>
    <row r="73" spans="2:6" x14ac:dyDescent="0.25">
      <c r="B73" s="80">
        <v>-0.19999999999999901</v>
      </c>
      <c r="C73" s="78">
        <f>1-B73</f>
        <v>1.1999999999999991</v>
      </c>
      <c r="D73">
        <f>B73*$E$2+C73*$G$2</f>
        <v>6.6000000000000069E-3</v>
      </c>
      <c r="E73">
        <f>(B73^2*$E$3^2+C73^2*$G$3^2+2*B73*C73*$I$63)^0.5</f>
        <v>6.3245553203367513E-2</v>
      </c>
      <c r="F73">
        <f>$C$2+$AC$63*E73</f>
        <v>1.4107423014794616E-2</v>
      </c>
    </row>
    <row r="74" spans="2:6" x14ac:dyDescent="0.25">
      <c r="B74" s="80">
        <v>-9.9999999999999103E-2</v>
      </c>
      <c r="C74" s="78">
        <f>1-B74</f>
        <v>1.0999999999999992</v>
      </c>
      <c r="D74">
        <f>B74*$E$2+C74*$G$2</f>
        <v>7.300000000000007E-3</v>
      </c>
      <c r="E74">
        <f>(B74^2*$E$3^2+C74^2*$G$3^2+2*B74*C74*$I$63)^0.5</f>
        <v>5.5901699437494692E-2</v>
      </c>
      <c r="F74">
        <f>$C$2+$AC$63*E74</f>
        <v>1.2933784192602816E-2</v>
      </c>
    </row>
    <row r="75" spans="2:6" x14ac:dyDescent="0.25">
      <c r="B75" s="80">
        <v>9.9920072216264108E-16</v>
      </c>
      <c r="C75" s="78">
        <f>1-B75</f>
        <v>0.999999999999999</v>
      </c>
      <c r="D75">
        <f>B75*$E$2+C75*$G$2</f>
        <v>8.0000000000000071E-3</v>
      </c>
      <c r="E75">
        <f>(B75^2*$E$3^2+C75^2*$G$3^2+2*B75*C75*$I$63)^0.5</f>
        <v>4.9999999999999954E-2</v>
      </c>
      <c r="F75">
        <f>$C$2+$AC$63*E75</f>
        <v>1.1990619500389188E-2</v>
      </c>
    </row>
    <row r="76" spans="2:6" x14ac:dyDescent="0.25">
      <c r="B76" s="80">
        <v>0.100000000000001</v>
      </c>
      <c r="C76" s="78">
        <f>1-B76</f>
        <v>0.89999999999999902</v>
      </c>
      <c r="D76">
        <f>B76*$E$2+C76*$G$2</f>
        <v>8.7000000000000063E-3</v>
      </c>
      <c r="E76">
        <f>(B76^2*$E$3^2+C76^2*$G$3^2+2*B76*C76*$I$63)^0.5</f>
        <v>4.6097722286464415E-2</v>
      </c>
      <c r="F76">
        <f>$C$2+$AC$63*E76</f>
        <v>1.1366987172514963E-2</v>
      </c>
    </row>
    <row r="77" spans="2:6" x14ac:dyDescent="0.25">
      <c r="B77" s="80">
        <v>0.2</v>
      </c>
      <c r="C77" s="78">
        <f>1-B77</f>
        <v>0.8</v>
      </c>
      <c r="D77">
        <f>B77*$E$2+C77*$G$2</f>
        <v>9.4000000000000004E-3</v>
      </c>
      <c r="E77">
        <f>(B77^2*$E$3^2+C77^2*$G$3^2+2*B77*C77*$I$63)^0.5</f>
        <v>4.4721359549995801E-2</v>
      </c>
      <c r="F77">
        <f>$C$2+$AC$63*E77</f>
        <v>1.114702735408226E-2</v>
      </c>
    </row>
    <row r="78" spans="2:6" x14ac:dyDescent="0.25">
      <c r="B78" s="80">
        <v>0.3</v>
      </c>
      <c r="C78" s="78">
        <f>1-B78</f>
        <v>0.7</v>
      </c>
      <c r="D78">
        <f>B78*$E$2+C78*$G$2</f>
        <v>1.01E-2</v>
      </c>
      <c r="E78">
        <f>(B78^2*$E$3^2+C78^2*$G$3^2+2*B78*C78*$I$63)^0.5</f>
        <v>4.6097722286464436E-2</v>
      </c>
      <c r="F78">
        <f>$C$2+$AC$63*E78</f>
        <v>1.1366987172514966E-2</v>
      </c>
    </row>
    <row r="79" spans="2:6" x14ac:dyDescent="0.25">
      <c r="B79" s="80">
        <v>0.4</v>
      </c>
      <c r="C79" s="78">
        <f>1-B79</f>
        <v>0.6</v>
      </c>
      <c r="D79">
        <f>B79*$E$2+C79*$G$2</f>
        <v>1.0800000000000001E-2</v>
      </c>
      <c r="E79">
        <f>(B79^2*$E$3^2+C79^2*$G$3^2+2*B79*C79*$I$63)^0.5</f>
        <v>5.000000000000001E-2</v>
      </c>
      <c r="F79">
        <f>$C$2+$AC$63*E79</f>
        <v>1.1990619500389196E-2</v>
      </c>
    </row>
    <row r="80" spans="2:6" x14ac:dyDescent="0.25">
      <c r="B80" s="80">
        <v>0.5</v>
      </c>
      <c r="C80" s="78">
        <f>1-B80</f>
        <v>0.5</v>
      </c>
      <c r="D80">
        <f>B80*$E$2+C80*$G$2</f>
        <v>1.15E-2</v>
      </c>
      <c r="E80">
        <f>(B80^2*$E$3^2+C80^2*$G$3^2+2*B80*C80*$I$63)^0.5</f>
        <v>5.5901699437494748E-2</v>
      </c>
      <c r="F80">
        <f>$C$2+$AC$63*E80</f>
        <v>1.2933784192602825E-2</v>
      </c>
    </row>
    <row r="81" spans="2:29" x14ac:dyDescent="0.25">
      <c r="B81" s="80">
        <v>0.6</v>
      </c>
      <c r="C81" s="78">
        <f>1-B81</f>
        <v>0.4</v>
      </c>
      <c r="D81">
        <f>B81*$E$2+C81*$G$2</f>
        <v>1.2199999999999999E-2</v>
      </c>
      <c r="E81">
        <f>(B81^2*$E$3^2+C81^2*$G$3^2+2*B81*C81*$I$63)^0.5</f>
        <v>6.3245553203367597E-2</v>
      </c>
      <c r="F81">
        <f>$C$2+$AC$63*E81</f>
        <v>1.410742301479463E-2</v>
      </c>
    </row>
    <row r="82" spans="2:29" x14ac:dyDescent="0.25">
      <c r="B82" s="80">
        <v>0.7</v>
      </c>
      <c r="C82" s="78">
        <f>1-B82</f>
        <v>0.30000000000000004</v>
      </c>
      <c r="D82">
        <f>B82*$E$2+C82*$G$2</f>
        <v>1.2899999999999998E-2</v>
      </c>
      <c r="E82">
        <f>(B82^2*$E$3^2+C82^2*$G$3^2+2*B82*C82*$I$63)^0.5</f>
        <v>7.1589105316381768E-2</v>
      </c>
      <c r="F82">
        <f>$C$2+$AC$63*E82</f>
        <v>1.5440826019129919E-2</v>
      </c>
    </row>
    <row r="83" spans="2:29" x14ac:dyDescent="0.25">
      <c r="B83" s="80">
        <v>0.8</v>
      </c>
      <c r="C83" s="78">
        <f>1-B83</f>
        <v>0.19999999999999996</v>
      </c>
      <c r="D83">
        <f>B83*$E$2+C83*$G$2</f>
        <v>1.3599999999999999E-2</v>
      </c>
      <c r="E83">
        <f>(B83^2*$E$3^2+C83^2*$G$3^2+2*B83*C83*$I$63)^0.5</f>
        <v>8.0622577482985514E-2</v>
      </c>
      <c r="F83">
        <f>$C$2+$AC$63*E83</f>
        <v>1.6884486796143659E-2</v>
      </c>
    </row>
    <row r="84" spans="2:29" x14ac:dyDescent="0.25">
      <c r="B84" s="80">
        <v>0.9</v>
      </c>
      <c r="C84" s="78">
        <f>1-B84</f>
        <v>9.9999999999999978E-2</v>
      </c>
      <c r="D84">
        <f>B84*$E$2+C84*$G$2</f>
        <v>1.43E-2</v>
      </c>
      <c r="E84">
        <f>(B84^2*$E$3^2+C84^2*$G$3^2+2*B84*C84*$I$63)^0.5</f>
        <v>9.0138781886599739E-2</v>
      </c>
      <c r="F84">
        <f>$C$2+$AC$63*E84</f>
        <v>1.8405294165687848E-2</v>
      </c>
    </row>
    <row r="85" spans="2:29" x14ac:dyDescent="0.25">
      <c r="B85" s="80">
        <v>1</v>
      </c>
      <c r="C85" s="78">
        <f>1-B85</f>
        <v>0</v>
      </c>
      <c r="D85">
        <f>B85*$E$2+C85*$G$2</f>
        <v>1.4999999999999999E-2</v>
      </c>
      <c r="E85">
        <f>(B85^2*$E$3^2+C85^2*$G$3^2+2*B85*C85*$I$63)^0.5</f>
        <v>0.1</v>
      </c>
      <c r="F85">
        <f>$C$2+$AC$63*E85</f>
        <v>1.9981239000778393E-2</v>
      </c>
    </row>
    <row r="86" spans="2:29" x14ac:dyDescent="0.25">
      <c r="B86" s="80">
        <v>1.1000000000000001</v>
      </c>
      <c r="C86" s="78">
        <f>1-B86</f>
        <v>-0.10000000000000009</v>
      </c>
      <c r="D86">
        <f>B86*$E$2+C86*$G$2</f>
        <v>1.5699999999999999E-2</v>
      </c>
      <c r="E86">
        <f>(B86^2*$E$3^2+C86^2*$G$3^2+2*B86*C86*$I$63)^0.5</f>
        <v>0.11011357772772623</v>
      </c>
      <c r="F86">
        <f>$C$2+$AC$63*E86</f>
        <v>2.1597514028975813E-2</v>
      </c>
    </row>
    <row r="87" spans="2:29" x14ac:dyDescent="0.25">
      <c r="B87" s="80">
        <v>1.2</v>
      </c>
      <c r="C87" s="78">
        <f>1-B87</f>
        <v>-0.19999999999999996</v>
      </c>
      <c r="D87">
        <f>B87*$E$2+C87*$G$2</f>
        <v>1.6399999999999998E-2</v>
      </c>
      <c r="E87">
        <f>(B87^2*$E$3^2+C87^2*$G$3^2+2*B87*C87*$I$63)^0.5</f>
        <v>0.12041594578792296</v>
      </c>
      <c r="F87">
        <f>$C$2+$AC$63*E87</f>
        <v>2.3243960091415709E-2</v>
      </c>
    </row>
    <row r="88" spans="2:29" x14ac:dyDescent="0.25">
      <c r="B88" s="80">
        <v>2.5</v>
      </c>
      <c r="C88" s="78">
        <f>1-B88</f>
        <v>-1.5</v>
      </c>
      <c r="D88">
        <f>B88*$E$2+C88*$G$2</f>
        <v>2.5499999999999998E-2</v>
      </c>
      <c r="E88">
        <f>(B88^2*$E$3^2+C88^2*$G$3^2+2*B88*C88*$I$63)^0.5</f>
        <v>0.26100766272276377</v>
      </c>
      <c r="F88">
        <f>$C$2+$AC$63*E88</f>
        <v>4.571225839007044E-2</v>
      </c>
    </row>
    <row r="89" spans="2:29" x14ac:dyDescent="0.25">
      <c r="B89" s="79">
        <v>7.5</v>
      </c>
      <c r="C89" s="78">
        <f>1-B89</f>
        <v>-6.5</v>
      </c>
      <c r="D89">
        <f>B89*$E$2+C89*$G$2</f>
        <v>6.0499999999999984E-2</v>
      </c>
      <c r="E89">
        <f>(B89^2*$E$3^2+C89^2*$G$3^2+2*B89*C89*$I$63)^0.5</f>
        <v>0.81738913621359077</v>
      </c>
      <c r="F89">
        <f>$C$2+$AC$63*E89</f>
        <v>0.13462891142469197</v>
      </c>
    </row>
    <row r="90" spans="2:29" x14ac:dyDescent="0.25">
      <c r="E90">
        <v>0</v>
      </c>
      <c r="F90">
        <f>$C$2+$AC$63*E90</f>
        <v>4.0000000000000001E-3</v>
      </c>
    </row>
    <row r="91" spans="2:29" s="77" customFormat="1" x14ac:dyDescent="0.25"/>
    <row r="92" spans="2:29" x14ac:dyDescent="0.25">
      <c r="B92" t="s">
        <v>103</v>
      </c>
      <c r="C92">
        <v>4.0000000000000001E-3</v>
      </c>
      <c r="D92" t="s">
        <v>102</v>
      </c>
      <c r="E92">
        <v>1.4999999999999999E-2</v>
      </c>
      <c r="F92" t="s">
        <v>101</v>
      </c>
      <c r="G92">
        <v>8.0000000000000002E-3</v>
      </c>
      <c r="J92" t="s">
        <v>28</v>
      </c>
      <c r="K92">
        <f>E93^2</f>
        <v>1.0000000000000002E-2</v>
      </c>
      <c r="L92">
        <f>I93</f>
        <v>2.5000000000000005E-3</v>
      </c>
      <c r="N92" t="s">
        <v>29</v>
      </c>
      <c r="O92" cm="1">
        <f t="array" ref="O92:P93">MINVERSE(K92:L93)</f>
        <v>133.33333333333331</v>
      </c>
      <c r="P92">
        <v>-133.33333333333331</v>
      </c>
      <c r="R92" t="s">
        <v>100</v>
      </c>
      <c r="S92">
        <f>E92</f>
        <v>1.4999999999999999E-2</v>
      </c>
      <c r="T92">
        <v>1</v>
      </c>
      <c r="U92" t="s">
        <v>99</v>
      </c>
      <c r="V92" cm="1">
        <f t="array" ref="V92">MMULT(TRANSPOSE(S92:S93),MMULT(_xlfn.ANCHORARRAY(O92),S92:S93))</f>
        <v>3.2133333333333326E-2</v>
      </c>
      <c r="W92" cm="1">
        <f t="array" ref="W92">MMULT(TRANSPOSE(T92:T93),MMULT(_xlfn.ANCHORARRAY(O92),S92:S93))</f>
        <v>3.1999999999999993</v>
      </c>
      <c r="Y92" t="s">
        <v>98</v>
      </c>
      <c r="Z92" t="s">
        <v>97</v>
      </c>
      <c r="AA92" t="s">
        <v>96</v>
      </c>
      <c r="AB92" t="s">
        <v>95</v>
      </c>
      <c r="AC92" t="s">
        <v>94</v>
      </c>
    </row>
    <row r="93" spans="2:29" x14ac:dyDescent="0.25">
      <c r="B93" s="28" t="s">
        <v>93</v>
      </c>
      <c r="C93" s="28">
        <v>0.5</v>
      </c>
      <c r="D93" t="s">
        <v>92</v>
      </c>
      <c r="E93">
        <v>0.1</v>
      </c>
      <c r="F93" t="s">
        <v>92</v>
      </c>
      <c r="G93">
        <v>0.05</v>
      </c>
      <c r="H93" t="s">
        <v>77</v>
      </c>
      <c r="I93">
        <f>C93*E93*G93</f>
        <v>2.5000000000000005E-3</v>
      </c>
      <c r="K93">
        <f>I93</f>
        <v>2.5000000000000005E-3</v>
      </c>
      <c r="L93">
        <f>G93^2</f>
        <v>2.5000000000000005E-3</v>
      </c>
      <c r="O93">
        <v>-133.33333333333331</v>
      </c>
      <c r="P93">
        <v>533.33333333333326</v>
      </c>
      <c r="S93">
        <f>G92</f>
        <v>8.0000000000000002E-3</v>
      </c>
      <c r="T93">
        <v>1</v>
      </c>
      <c r="V93" cm="1">
        <f t="array" ref="V93">MMULT(TRANSPOSE(T92:T93),MMULT(_xlfn.ANCHORARRAY(O92),T92:T93))</f>
        <v>399.99999999999994</v>
      </c>
      <c r="W93">
        <f>V92*V93-W92^2</f>
        <v>2.6133333333333333</v>
      </c>
      <c r="Y93">
        <f>W92/V93</f>
        <v>8.0000000000000002E-3</v>
      </c>
      <c r="Z93">
        <f>SQRT(($V$3*Y93^2-2*$W$2*Y93+$V$2)/$W$3)</f>
        <v>0.05</v>
      </c>
      <c r="AA93">
        <f>(C92*W92-V92)/(C92*V93-W92)</f>
        <v>1.2083333333333335E-2</v>
      </c>
      <c r="AB93">
        <f>SQRT(($V$3*AA93^2-2*$W$2*AA93+$V$2)/$W$3)</f>
        <v>6.9347154071221898E-2</v>
      </c>
      <c r="AC93">
        <f>W93*AB93/(V93*AA93-W92)</f>
        <v>0.110955446513955</v>
      </c>
    </row>
    <row r="94" spans="2:29" ht="60" x14ac:dyDescent="0.25">
      <c r="B94" s="82" t="s">
        <v>91</v>
      </c>
      <c r="C94" s="81" t="s">
        <v>90</v>
      </c>
      <c r="D94" t="s">
        <v>30</v>
      </c>
      <c r="E94" t="s">
        <v>89</v>
      </c>
      <c r="F94" s="81" t="s">
        <v>88</v>
      </c>
    </row>
    <row r="95" spans="2:29" x14ac:dyDescent="0.25">
      <c r="B95" s="80">
        <v>-5</v>
      </c>
      <c r="C95" s="78">
        <f>1-B95</f>
        <v>6</v>
      </c>
      <c r="D95">
        <f>B95*$E$2+C95*$G$2</f>
        <v>-2.6999999999999996E-2</v>
      </c>
      <c r="E95">
        <f>(B95^2*$E$3^2+C95^2*$G$3^2+2*B95*C95*$I$93)^0.5</f>
        <v>0.43588989435406744</v>
      </c>
      <c r="F95">
        <f>$C$2+$AC$93*E95</f>
        <v>5.2364357858976224E-2</v>
      </c>
    </row>
    <row r="96" spans="2:29" x14ac:dyDescent="0.25">
      <c r="B96" s="80">
        <v>-1.5</v>
      </c>
      <c r="C96" s="78">
        <f>1-B96</f>
        <v>2.5</v>
      </c>
      <c r="D96">
        <f>B96*$E$2+C96*$G$2</f>
        <v>-2.4999999999999988E-3</v>
      </c>
      <c r="E96">
        <f>(B96^2*$E$3^2+C96^2*$G$3^2+2*B96*C96*$I$93)^0.5</f>
        <v>0.13919410907075055</v>
      </c>
      <c r="F96">
        <f>$C$2+$AC$93*E96</f>
        <v>1.9444344524057283E-2</v>
      </c>
    </row>
    <row r="97" spans="2:6" x14ac:dyDescent="0.25">
      <c r="B97" s="80">
        <v>-0.8</v>
      </c>
      <c r="C97" s="78">
        <f>1-B97</f>
        <v>1.8</v>
      </c>
      <c r="D97">
        <f>B97*$E$2+C97*$G$2</f>
        <v>2.4000000000000011E-3</v>
      </c>
      <c r="E97">
        <f>(B97^2*$E$3^2+C97^2*$G$3^2+2*B97*C97*$I$93)^0.5</f>
        <v>8.5440037453175327E-2</v>
      </c>
      <c r="F97">
        <f>$C$2+$AC$93*E97</f>
        <v>1.3480037505786108E-2</v>
      </c>
    </row>
    <row r="98" spans="2:6" x14ac:dyDescent="0.25">
      <c r="B98" s="80">
        <v>-0.7</v>
      </c>
      <c r="C98" s="78">
        <f>1-B98</f>
        <v>1.7</v>
      </c>
      <c r="D98">
        <f>B98*$E$2+C98*$G$2</f>
        <v>3.1000000000000003E-3</v>
      </c>
      <c r="E98">
        <f>(B98^2*$E$3^2+C98^2*$G$3^2+2*B98*C98*$I$93)^0.5</f>
        <v>7.8581168227508547E-2</v>
      </c>
      <c r="F98">
        <f>$C$2+$AC$93*E98</f>
        <v>1.2719008608271425E-2</v>
      </c>
    </row>
    <row r="99" spans="2:6" x14ac:dyDescent="0.25">
      <c r="B99" s="80">
        <v>-0.6</v>
      </c>
      <c r="C99" s="78">
        <f>1-B99</f>
        <v>1.6</v>
      </c>
      <c r="D99">
        <f>B99*$E$2+C99*$G$2</f>
        <v>3.8000000000000013E-3</v>
      </c>
      <c r="E99">
        <f>(B99^2*$E$3^2+C99^2*$G$3^2+2*B99*C99*$I$93)^0.5</f>
        <v>7.2111025509279808E-2</v>
      </c>
      <c r="F99">
        <f>$C$2+$AC$93*E99</f>
        <v>1.2001111033961341E-2</v>
      </c>
    </row>
    <row r="100" spans="2:6" x14ac:dyDescent="0.25">
      <c r="B100" s="80">
        <v>-0.5</v>
      </c>
      <c r="C100" s="78">
        <f>1-B100</f>
        <v>1.5</v>
      </c>
      <c r="D100">
        <f>B100*$E$2+C100*$G$2</f>
        <v>4.5000000000000005E-3</v>
      </c>
      <c r="E100">
        <f>(B100^2*$E$3^2+C100^2*$G$3^2+2*B100*C100*$I$93)^0.5</f>
        <v>6.6143782776614771E-2</v>
      </c>
      <c r="F100">
        <f>$C$2+$AC$93*E100</f>
        <v>1.1339012952101338E-2</v>
      </c>
    </row>
    <row r="101" spans="2:6" x14ac:dyDescent="0.25">
      <c r="B101" s="80">
        <v>-0.4</v>
      </c>
      <c r="C101" s="78">
        <f>1-B101</f>
        <v>1.4</v>
      </c>
      <c r="D101">
        <f>B101*$E$2+C101*$G$2</f>
        <v>5.1999999999999998E-3</v>
      </c>
      <c r="E101">
        <f>(B101^2*$E$3^2+C101^2*$G$3^2+2*B101*C101*$I$93)^0.5</f>
        <v>6.0827625302982205E-2</v>
      </c>
      <c r="F101">
        <f>$C$2+$AC$93*E101</f>
        <v>1.0749156325875938E-2</v>
      </c>
    </row>
    <row r="102" spans="2:6" x14ac:dyDescent="0.25">
      <c r="B102" s="80">
        <v>-0.3</v>
      </c>
      <c r="C102" s="78">
        <f>1-B102</f>
        <v>1.3</v>
      </c>
      <c r="D102">
        <f>B102*$E$2+C102*$G$2</f>
        <v>5.9000000000000016E-3</v>
      </c>
      <c r="E102">
        <f>(B102^2*$E$3^2+C102^2*$G$3^2+2*B102*C102*$I$93)^0.5</f>
        <v>5.634713834792323E-2</v>
      </c>
      <c r="F102">
        <f>$C$2+$AC$93*E102</f>
        <v>1.0252021895177418E-2</v>
      </c>
    </row>
    <row r="103" spans="2:6" x14ac:dyDescent="0.25">
      <c r="B103" s="80">
        <v>-0.19999999999999901</v>
      </c>
      <c r="C103" s="78">
        <f>1-B103</f>
        <v>1.1999999999999991</v>
      </c>
      <c r="D103">
        <f>B103*$E$2+C103*$G$2</f>
        <v>6.6000000000000069E-3</v>
      </c>
      <c r="E103">
        <f>(B103^2*$E$3^2+C103^2*$G$3^2+2*B103*C103*$I$93)^0.5</f>
        <v>5.2915026221291794E-2</v>
      </c>
      <c r="F103">
        <f>$C$2+$AC$93*E103</f>
        <v>9.8712103616810688E-3</v>
      </c>
    </row>
    <row r="104" spans="2:6" x14ac:dyDescent="0.25">
      <c r="B104" s="80">
        <v>-9.9999999999999103E-2</v>
      </c>
      <c r="C104" s="78">
        <f>1-B104</f>
        <v>1.0999999999999992</v>
      </c>
      <c r="D104">
        <f>B104*$E$2+C104*$G$2</f>
        <v>7.300000000000007E-3</v>
      </c>
      <c r="E104">
        <f>(B104^2*$E$3^2+C104^2*$G$3^2+2*B104*C104*$I$93)^0.5</f>
        <v>5.0744457825461088E-2</v>
      </c>
      <c r="F104">
        <f>$C$2+$AC$93*E104</f>
        <v>9.6303739761325925E-3</v>
      </c>
    </row>
    <row r="105" spans="2:6" x14ac:dyDescent="0.25">
      <c r="B105" s="80">
        <v>9.9920072216264108E-16</v>
      </c>
      <c r="C105" s="78">
        <f>1-B105</f>
        <v>0.999999999999999</v>
      </c>
      <c r="D105">
        <f>B105*$E$2+C105*$G$2</f>
        <v>8.0000000000000071E-3</v>
      </c>
      <c r="E105">
        <f>(B105^2*$E$3^2+C105^2*$G$3^2+2*B105*C105*$I$93)^0.5</f>
        <v>0.05</v>
      </c>
      <c r="F105">
        <f>$C$2+$AC$93*E105</f>
        <v>9.5477723256977495E-3</v>
      </c>
    </row>
    <row r="106" spans="2:6" x14ac:dyDescent="0.25">
      <c r="B106" s="80">
        <v>0.100000000000001</v>
      </c>
      <c r="C106" s="78">
        <f>1-B106</f>
        <v>0.89999999999999902</v>
      </c>
      <c r="D106">
        <f>B106*$E$2+C106*$G$2</f>
        <v>8.7000000000000063E-3</v>
      </c>
      <c r="E106">
        <f>(B106^2*$E$3^2+C106^2*$G$3^2+2*B106*C106*$I$93)^0.5</f>
        <v>5.0744457825461116E-2</v>
      </c>
      <c r="F106">
        <f>$C$2+$AC$93*E106</f>
        <v>9.630373976132596E-3</v>
      </c>
    </row>
    <row r="107" spans="2:6" x14ac:dyDescent="0.25">
      <c r="B107" s="80">
        <v>0.2</v>
      </c>
      <c r="C107" s="78">
        <f>1-B107</f>
        <v>0.8</v>
      </c>
      <c r="D107">
        <f>B107*$E$2+C107*$G$2</f>
        <v>9.4000000000000004E-3</v>
      </c>
      <c r="E107">
        <f>(B107^2*$E$3^2+C107^2*$G$3^2+2*B107*C107*$I$93)^0.5</f>
        <v>5.2915026221291822E-2</v>
      </c>
      <c r="F107">
        <f>$C$2+$AC$93*E107</f>
        <v>9.8712103616810723E-3</v>
      </c>
    </row>
    <row r="108" spans="2:6" x14ac:dyDescent="0.25">
      <c r="B108" s="80">
        <v>0.3</v>
      </c>
      <c r="C108" s="78">
        <f>1-B108</f>
        <v>0.7</v>
      </c>
      <c r="D108">
        <f>B108*$E$2+C108*$G$2</f>
        <v>1.01E-2</v>
      </c>
      <c r="E108">
        <f>(B108^2*$E$3^2+C108^2*$G$3^2+2*B108*C108*$I$93)^0.5</f>
        <v>5.634713834792323E-2</v>
      </c>
      <c r="F108">
        <f>$C$2+$AC$93*E108</f>
        <v>1.0252021895177418E-2</v>
      </c>
    </row>
    <row r="109" spans="2:6" x14ac:dyDescent="0.25">
      <c r="B109" s="80">
        <v>0.4</v>
      </c>
      <c r="C109" s="78">
        <f>1-B109</f>
        <v>0.6</v>
      </c>
      <c r="D109">
        <f>B109*$E$2+C109*$G$2</f>
        <v>1.0800000000000001E-2</v>
      </c>
      <c r="E109">
        <f>(B109^2*$E$3^2+C109^2*$G$3^2+2*B109*C109*$I$93)^0.5</f>
        <v>6.0827625302982205E-2</v>
      </c>
      <c r="F109">
        <f>$C$2+$AC$93*E109</f>
        <v>1.0749156325875938E-2</v>
      </c>
    </row>
    <row r="110" spans="2:6" x14ac:dyDescent="0.25">
      <c r="B110" s="80">
        <v>0.5</v>
      </c>
      <c r="C110" s="78">
        <f>1-B110</f>
        <v>0.5</v>
      </c>
      <c r="D110">
        <f>B110*$E$2+C110*$G$2</f>
        <v>1.15E-2</v>
      </c>
      <c r="E110">
        <f>(B110^2*$E$3^2+C110^2*$G$3^2+2*B110*C110*$I$93)^0.5</f>
        <v>6.6143782776614771E-2</v>
      </c>
      <c r="F110">
        <f>$C$2+$AC$93*E110</f>
        <v>1.1339012952101338E-2</v>
      </c>
    </row>
    <row r="111" spans="2:6" x14ac:dyDescent="0.25">
      <c r="B111" s="80">
        <v>0.6</v>
      </c>
      <c r="C111" s="78">
        <f>1-B111</f>
        <v>0.4</v>
      </c>
      <c r="D111">
        <f>B111*$E$2+C111*$G$2</f>
        <v>1.2199999999999999E-2</v>
      </c>
      <c r="E111">
        <f>(B111^2*$E$3^2+C111^2*$G$3^2+2*B111*C111*$I$93)^0.5</f>
        <v>7.2111025509279794E-2</v>
      </c>
      <c r="F111">
        <f>$C$2+$AC$93*E111</f>
        <v>1.2001111033961339E-2</v>
      </c>
    </row>
    <row r="112" spans="2:6" x14ac:dyDescent="0.25">
      <c r="B112" s="80">
        <v>0.7</v>
      </c>
      <c r="C112" s="78">
        <f>1-B112</f>
        <v>0.30000000000000004</v>
      </c>
      <c r="D112">
        <f>B112*$E$2+C112*$G$2</f>
        <v>1.2899999999999998E-2</v>
      </c>
      <c r="E112">
        <f>(B112^2*$E$3^2+C112^2*$G$3^2+2*B112*C112*$I$93)^0.5</f>
        <v>7.858116822750856E-2</v>
      </c>
      <c r="F112">
        <f>$C$2+$AC$93*E112</f>
        <v>1.2719008608271427E-2</v>
      </c>
    </row>
    <row r="113" spans="2:29" x14ac:dyDescent="0.25">
      <c r="B113" s="80">
        <v>0.8</v>
      </c>
      <c r="C113" s="78">
        <f>1-B113</f>
        <v>0.19999999999999996</v>
      </c>
      <c r="D113">
        <f>B113*$E$2+C113*$G$2</f>
        <v>1.3599999999999999E-2</v>
      </c>
      <c r="E113">
        <f>(B113^2*$E$3^2+C113^2*$G$3^2+2*B113*C113*$I$93)^0.5</f>
        <v>8.5440037453175327E-2</v>
      </c>
      <c r="F113">
        <f>$C$2+$AC$93*E113</f>
        <v>1.3480037505786108E-2</v>
      </c>
    </row>
    <row r="114" spans="2:29" x14ac:dyDescent="0.25">
      <c r="B114" s="80">
        <v>0.9</v>
      </c>
      <c r="C114" s="78">
        <f>1-B114</f>
        <v>9.9999999999999978E-2</v>
      </c>
      <c r="D114">
        <f>B114*$E$2+C114*$G$2</f>
        <v>1.43E-2</v>
      </c>
      <c r="E114">
        <f>(B114^2*$E$3^2+C114^2*$G$3^2+2*B114*C114*$I$93)^0.5</f>
        <v>9.2601295887260682E-2</v>
      </c>
      <c r="F114">
        <f>$C$2+$AC$93*E114</f>
        <v>1.4274618132941874E-2</v>
      </c>
    </row>
    <row r="115" spans="2:29" x14ac:dyDescent="0.25">
      <c r="B115" s="80">
        <v>1</v>
      </c>
      <c r="C115" s="78">
        <f>1-B115</f>
        <v>0</v>
      </c>
      <c r="D115">
        <f>B115*$E$2+C115*$G$2</f>
        <v>1.4999999999999999E-2</v>
      </c>
      <c r="E115">
        <f>(B115^2*$E$3^2+C115^2*$G$3^2+2*B115*C115*$I$93)^0.5</f>
        <v>0.1</v>
      </c>
      <c r="F115">
        <f>$C$2+$AC$93*E115</f>
        <v>1.5095544651395501E-2</v>
      </c>
    </row>
    <row r="116" spans="2:29" x14ac:dyDescent="0.25">
      <c r="B116" s="80">
        <v>1.1000000000000001</v>
      </c>
      <c r="C116" s="78">
        <f>1-B116</f>
        <v>-0.10000000000000009</v>
      </c>
      <c r="D116">
        <f>B116*$E$2+C116*$G$2</f>
        <v>1.5699999999999999E-2</v>
      </c>
      <c r="E116">
        <f>(B116^2*$E$3^2+C116^2*$G$3^2+2*B116*C116*$I$93)^0.5</f>
        <v>0.10758717395675009</v>
      </c>
      <c r="F116">
        <f>$C$2+$AC$93*E116</f>
        <v>1.5937382925545758E-2</v>
      </c>
    </row>
    <row r="117" spans="2:29" x14ac:dyDescent="0.25">
      <c r="B117" s="80">
        <v>1.2</v>
      </c>
      <c r="C117" s="78">
        <f>1-B117</f>
        <v>-0.19999999999999996</v>
      </c>
      <c r="D117">
        <f>B117*$E$2+C117*$G$2</f>
        <v>1.6399999999999998E-2</v>
      </c>
      <c r="E117">
        <f>(B117^2*$E$3^2+C117^2*$G$3^2+2*B117*C117*$I$93)^0.5</f>
        <v>0.11532562594670798</v>
      </c>
      <c r="F117">
        <f>$C$2+$AC$93*E117</f>
        <v>1.6796006321418339E-2</v>
      </c>
    </row>
    <row r="118" spans="2:29" x14ac:dyDescent="0.25">
      <c r="B118" s="80">
        <v>2.5</v>
      </c>
      <c r="C118" s="78">
        <f>1-B118</f>
        <v>-1.5</v>
      </c>
      <c r="D118">
        <f>B118*$E$2+C118*$G$2</f>
        <v>2.5499999999999998E-2</v>
      </c>
      <c r="E118">
        <f>(B118^2*$E$3^2+C118^2*$G$3^2+2*B118*C118*$I$93)^0.5</f>
        <v>0.22220486043288976</v>
      </c>
      <c r="F118">
        <f>$C$2+$AC$93*E118</f>
        <v>2.8654839506902334E-2</v>
      </c>
    </row>
    <row r="119" spans="2:29" x14ac:dyDescent="0.25">
      <c r="B119" s="79">
        <v>7.5</v>
      </c>
      <c r="C119" s="78">
        <f>1-B119</f>
        <v>-6.5</v>
      </c>
      <c r="D119">
        <f>B119*$E$2+C119*$G$2</f>
        <v>6.0499999999999984E-2</v>
      </c>
      <c r="E119">
        <f>(B119^2*$E$3^2+C119^2*$G$3^2+2*B119*C119*$I$93)^0.5</f>
        <v>0.65144071103976919</v>
      </c>
      <c r="F119">
        <f>$C$2+$AC$93*E119</f>
        <v>7.6280894970785926E-2</v>
      </c>
    </row>
    <row r="120" spans="2:29" x14ac:dyDescent="0.25">
      <c r="E120">
        <v>0</v>
      </c>
      <c r="F120">
        <f>$C$2+$AC$93*E120</f>
        <v>4.0000000000000001E-3</v>
      </c>
    </row>
    <row r="121" spans="2:29" s="77" customFormat="1" x14ac:dyDescent="0.25"/>
    <row r="122" spans="2:29" x14ac:dyDescent="0.25">
      <c r="B122" t="s">
        <v>103</v>
      </c>
      <c r="C122">
        <v>4.0000000000000001E-3</v>
      </c>
      <c r="D122" t="s">
        <v>102</v>
      </c>
      <c r="E122">
        <v>1.4999999999999999E-2</v>
      </c>
      <c r="F122" t="s">
        <v>101</v>
      </c>
      <c r="G122">
        <v>8.0000000000000002E-3</v>
      </c>
      <c r="J122" t="s">
        <v>28</v>
      </c>
      <c r="K122">
        <f>E123^2</f>
        <v>1.0000000000000002E-2</v>
      </c>
      <c r="L122">
        <f>I123</f>
        <v>5.000000000000001E-3</v>
      </c>
      <c r="N122" t="s">
        <v>29</v>
      </c>
      <c r="O122" t="e" cm="1">
        <f t="array" ref="O122">MINVERSE(K122:L123)</f>
        <v>#NUM!</v>
      </c>
      <c r="R122" t="s">
        <v>100</v>
      </c>
      <c r="S122">
        <f>E122</f>
        <v>1.4999999999999999E-2</v>
      </c>
      <c r="T122">
        <v>1</v>
      </c>
      <c r="U122" t="s">
        <v>99</v>
      </c>
      <c r="V122" t="e" cm="1">
        <f t="array" ref="V122">MMULT(TRANSPOSE(S122:S123),MMULT(_xlfn.ANCHORARRAY(O122),S122:S123))</f>
        <v>#NUM!</v>
      </c>
      <c r="W122" t="e" cm="1">
        <f t="array" ref="W122">MMULT(TRANSPOSE(T122:T123),MMULT(_xlfn.ANCHORARRAY(O122),S122:S123))</f>
        <v>#NUM!</v>
      </c>
      <c r="Y122" t="s">
        <v>98</v>
      </c>
      <c r="Z122" t="s">
        <v>97</v>
      </c>
      <c r="AA122" t="s">
        <v>96</v>
      </c>
      <c r="AB122" t="s">
        <v>95</v>
      </c>
      <c r="AC122" t="s">
        <v>94</v>
      </c>
    </row>
    <row r="123" spans="2:29" x14ac:dyDescent="0.25">
      <c r="B123" s="28" t="s">
        <v>93</v>
      </c>
      <c r="C123" s="28">
        <v>1</v>
      </c>
      <c r="D123" t="s">
        <v>92</v>
      </c>
      <c r="E123">
        <v>0.1</v>
      </c>
      <c r="F123" t="s">
        <v>92</v>
      </c>
      <c r="G123">
        <v>0.05</v>
      </c>
      <c r="H123" t="s">
        <v>77</v>
      </c>
      <c r="I123">
        <f>C123*E123*G123</f>
        <v>5.000000000000001E-3</v>
      </c>
      <c r="K123">
        <f>I123</f>
        <v>5.000000000000001E-3</v>
      </c>
      <c r="L123">
        <f>G123^2</f>
        <v>2.5000000000000005E-3</v>
      </c>
      <c r="S123">
        <f>G122</f>
        <v>8.0000000000000002E-3</v>
      </c>
      <c r="T123">
        <v>1</v>
      </c>
      <c r="V123" t="e" cm="1">
        <f t="array" ref="V123">MMULT(TRANSPOSE(T122:T123),MMULT(_xlfn.ANCHORARRAY(O122),T122:T123))</f>
        <v>#NUM!</v>
      </c>
      <c r="W123" t="e">
        <f>V122*V123-W122^2</f>
        <v>#NUM!</v>
      </c>
      <c r="Y123" t="e">
        <f>W122/V123</f>
        <v>#NUM!</v>
      </c>
      <c r="Z123" t="e">
        <f>SQRT(($V$3*Y123^2-2*$W$2*Y123+$V$2)/$W$3)</f>
        <v>#NUM!</v>
      </c>
      <c r="AA123" t="e">
        <f>(C122*W122-V122)/(C122*V123-W122)</f>
        <v>#NUM!</v>
      </c>
      <c r="AB123" t="e">
        <f>SQRT(($V$3*AA123^2-2*$W$2*AA123+$V$2)/$W$3)</f>
        <v>#NUM!</v>
      </c>
      <c r="AC123" t="e">
        <f>W123*AB123/(V123*AA123-W122)</f>
        <v>#NUM!</v>
      </c>
    </row>
    <row r="124" spans="2:29" ht="60" x14ac:dyDescent="0.25">
      <c r="B124" s="82" t="s">
        <v>91</v>
      </c>
      <c r="C124" s="81" t="s">
        <v>90</v>
      </c>
      <c r="D124" t="s">
        <v>30</v>
      </c>
      <c r="E124" t="s">
        <v>89</v>
      </c>
      <c r="F124" s="81" t="s">
        <v>88</v>
      </c>
    </row>
    <row r="125" spans="2:29" x14ac:dyDescent="0.25">
      <c r="B125" s="80">
        <v>-5</v>
      </c>
      <c r="C125" s="78">
        <f>1-B125</f>
        <v>6</v>
      </c>
      <c r="D125">
        <f>B125*$E$2+C125*$G$2</f>
        <v>-2.6999999999999996E-2</v>
      </c>
      <c r="E125">
        <f>(B125^2*$E$3^2+C125^2*$G$3^2+2*B125*C125*$I$123)^0.5</f>
        <v>0.20000000000000009</v>
      </c>
      <c r="F125" t="e">
        <f>$C$2+$AC$123*E125</f>
        <v>#NUM!</v>
      </c>
    </row>
    <row r="126" spans="2:29" x14ac:dyDescent="0.25">
      <c r="B126" s="80">
        <v>-1.5</v>
      </c>
      <c r="C126" s="78">
        <f>1-B126</f>
        <v>2.5</v>
      </c>
      <c r="D126">
        <f>B126*$E$2+C126*$G$2</f>
        <v>-2.4999999999999988E-3</v>
      </c>
      <c r="E126">
        <f>(B126^2*$E$3^2+C126^2*$G$3^2+2*B126*C126*$I$123)^0.5</f>
        <v>2.5000000000000012E-2</v>
      </c>
      <c r="F126" t="e">
        <f>$C$2+$AC$123*E126</f>
        <v>#NUM!</v>
      </c>
    </row>
    <row r="127" spans="2:29" x14ac:dyDescent="0.25">
      <c r="B127" s="80">
        <v>-0.8</v>
      </c>
      <c r="C127" s="78">
        <f>1-B127</f>
        <v>1.8</v>
      </c>
      <c r="D127">
        <f>B127*$E$2+C127*$G$2</f>
        <v>2.4000000000000011E-3</v>
      </c>
      <c r="E127">
        <f>(B127^2*$E$3^2+C127^2*$G$3^2+2*B127*C127*$I$123)^0.5</f>
        <v>9.999999999999969E-3</v>
      </c>
      <c r="F127" t="e">
        <f>$C$2+$AC$123*E127</f>
        <v>#NUM!</v>
      </c>
    </row>
    <row r="128" spans="2:29" x14ac:dyDescent="0.25">
      <c r="B128" s="80">
        <v>-0.7</v>
      </c>
      <c r="C128" s="78">
        <f>1-B128</f>
        <v>1.7</v>
      </c>
      <c r="D128">
        <f>B128*$E$2+C128*$G$2</f>
        <v>3.1000000000000003E-3</v>
      </c>
      <c r="E128">
        <f>(B128^2*$E$3^2+C128^2*$G$3^2+2*B128*C128*$I$123)^0.5</f>
        <v>1.4999999999999925E-2</v>
      </c>
      <c r="F128" t="e">
        <f>$C$2+$AC$123*E128</f>
        <v>#NUM!</v>
      </c>
    </row>
    <row r="129" spans="2:6" x14ac:dyDescent="0.25">
      <c r="B129" s="80">
        <v>-0.6</v>
      </c>
      <c r="C129" s="78">
        <f>1-B129</f>
        <v>1.6</v>
      </c>
      <c r="D129">
        <f>B129*$E$2+C129*$G$2</f>
        <v>3.8000000000000013E-3</v>
      </c>
      <c r="E129">
        <f>(B129^2*$E$3^2+C129^2*$G$3^2+2*B129*C129*$I$123)^0.5</f>
        <v>2.000000000000007E-2</v>
      </c>
      <c r="F129" t="e">
        <f>$C$2+$AC$123*E129</f>
        <v>#NUM!</v>
      </c>
    </row>
    <row r="130" spans="2:6" x14ac:dyDescent="0.25">
      <c r="B130" s="80">
        <v>-0.5</v>
      </c>
      <c r="C130" s="78">
        <f>1-B130</f>
        <v>1.5</v>
      </c>
      <c r="D130">
        <f>B130*$E$2+C130*$G$2</f>
        <v>4.5000000000000005E-3</v>
      </c>
      <c r="E130">
        <f>(B130^2*$E$3^2+C130^2*$G$3^2+2*B130*C130*$I$123)^0.5</f>
        <v>2.5000000000000012E-2</v>
      </c>
      <c r="F130" t="e">
        <f>$C$2+$AC$123*E130</f>
        <v>#NUM!</v>
      </c>
    </row>
    <row r="131" spans="2:6" x14ac:dyDescent="0.25">
      <c r="B131" s="80">
        <v>-0.4</v>
      </c>
      <c r="C131" s="78">
        <f>1-B131</f>
        <v>1.4</v>
      </c>
      <c r="D131">
        <f>B131*$E$2+C131*$G$2</f>
        <v>5.1999999999999998E-3</v>
      </c>
      <c r="E131">
        <f>(B131^2*$E$3^2+C131^2*$G$3^2+2*B131*C131*$I$123)^0.5</f>
        <v>3.0000000000000009E-2</v>
      </c>
      <c r="F131" t="e">
        <f>$C$2+$AC$123*E131</f>
        <v>#NUM!</v>
      </c>
    </row>
    <row r="132" spans="2:6" x14ac:dyDescent="0.25">
      <c r="B132" s="80">
        <v>-0.3</v>
      </c>
      <c r="C132" s="78">
        <f>1-B132</f>
        <v>1.3</v>
      </c>
      <c r="D132">
        <f>B132*$E$2+C132*$G$2</f>
        <v>5.9000000000000016E-3</v>
      </c>
      <c r="E132">
        <f>(B132^2*$E$3^2+C132^2*$G$3^2+2*B132*C132*$I$123)^0.5</f>
        <v>3.5000000000000003E-2</v>
      </c>
      <c r="F132" t="e">
        <f>$C$2+$AC$123*E132</f>
        <v>#NUM!</v>
      </c>
    </row>
    <row r="133" spans="2:6" x14ac:dyDescent="0.25">
      <c r="B133" s="80">
        <v>-0.19999999999999901</v>
      </c>
      <c r="C133" s="78">
        <f>1-B133</f>
        <v>1.1999999999999991</v>
      </c>
      <c r="D133">
        <f>B133*$E$2+C133*$G$2</f>
        <v>6.6000000000000069E-3</v>
      </c>
      <c r="E133">
        <f>(B133^2*$E$3^2+C133^2*$G$3^2+2*B133*C133*$I$123)^0.5</f>
        <v>4.0000000000000056E-2</v>
      </c>
      <c r="F133" t="e">
        <f>$C$2+$AC$123*E133</f>
        <v>#NUM!</v>
      </c>
    </row>
    <row r="134" spans="2:6" x14ac:dyDescent="0.25">
      <c r="B134" s="80">
        <v>-9.9999999999999103E-2</v>
      </c>
      <c r="C134" s="78">
        <f>1-B134</f>
        <v>1.0999999999999992</v>
      </c>
      <c r="D134">
        <f>B134*$E$2+C134*$G$2</f>
        <v>7.300000000000007E-3</v>
      </c>
      <c r="E134">
        <f>(B134^2*$E$3^2+C134^2*$G$3^2+2*B134*C134*$I$123)^0.5</f>
        <v>4.5000000000000054E-2</v>
      </c>
      <c r="F134" t="e">
        <f>$C$2+$AC$123*E134</f>
        <v>#NUM!</v>
      </c>
    </row>
    <row r="135" spans="2:6" x14ac:dyDescent="0.25">
      <c r="B135" s="80">
        <v>9.9920072216264108E-16</v>
      </c>
      <c r="C135" s="78">
        <f>1-B135</f>
        <v>0.999999999999999</v>
      </c>
      <c r="D135">
        <f>B135*$E$2+C135*$G$2</f>
        <v>8.0000000000000071E-3</v>
      </c>
      <c r="E135">
        <f>(B135^2*$E$3^2+C135^2*$G$3^2+2*B135*C135*$I$123)^0.5</f>
        <v>5.0000000000000051E-2</v>
      </c>
      <c r="F135" t="e">
        <f>$C$2+$AC$123*E135</f>
        <v>#NUM!</v>
      </c>
    </row>
    <row r="136" spans="2:6" x14ac:dyDescent="0.25">
      <c r="B136" s="80">
        <v>0.100000000000001</v>
      </c>
      <c r="C136" s="78">
        <f>1-B136</f>
        <v>0.89999999999999902</v>
      </c>
      <c r="D136">
        <f>B136*$E$2+C136*$G$2</f>
        <v>8.7000000000000063E-3</v>
      </c>
      <c r="E136">
        <f>(B136^2*$E$3^2+C136^2*$G$3^2+2*B136*C136*$I$123)^0.5</f>
        <v>5.5000000000000056E-2</v>
      </c>
      <c r="F136" t="e">
        <f>$C$2+$AC$123*E136</f>
        <v>#NUM!</v>
      </c>
    </row>
    <row r="137" spans="2:6" x14ac:dyDescent="0.25">
      <c r="B137" s="80">
        <v>0.2</v>
      </c>
      <c r="C137" s="78">
        <f>1-B137</f>
        <v>0.8</v>
      </c>
      <c r="D137">
        <f>B137*$E$2+C137*$G$2</f>
        <v>9.4000000000000004E-3</v>
      </c>
      <c r="E137">
        <f>(B137^2*$E$3^2+C137^2*$G$3^2+2*B137*C137*$I$123)^0.5</f>
        <v>6.0000000000000012E-2</v>
      </c>
      <c r="F137" t="e">
        <f>$C$2+$AC$123*E137</f>
        <v>#NUM!</v>
      </c>
    </row>
    <row r="138" spans="2:6" x14ac:dyDescent="0.25">
      <c r="B138" s="80">
        <v>0.3</v>
      </c>
      <c r="C138" s="78">
        <f>1-B138</f>
        <v>0.7</v>
      </c>
      <c r="D138">
        <f>B138*$E$2+C138*$G$2</f>
        <v>1.01E-2</v>
      </c>
      <c r="E138">
        <f>(B138^2*$E$3^2+C138^2*$G$3^2+2*B138*C138*$I$123)^0.5</f>
        <v>6.5000000000000002E-2</v>
      </c>
      <c r="F138" t="e">
        <f>$C$2+$AC$123*E138</f>
        <v>#NUM!</v>
      </c>
    </row>
    <row r="139" spans="2:6" x14ac:dyDescent="0.25">
      <c r="B139" s="80">
        <v>0.4</v>
      </c>
      <c r="C139" s="78">
        <f>1-B139</f>
        <v>0.6</v>
      </c>
      <c r="D139">
        <f>B139*$E$2+C139*$G$2</f>
        <v>1.0800000000000001E-2</v>
      </c>
      <c r="E139">
        <f>(B139^2*$E$3^2+C139^2*$G$3^2+2*B139*C139*$I$123)^0.5</f>
        <v>7.0000000000000007E-2</v>
      </c>
      <c r="F139" t="e">
        <f>$C$2+$AC$123*E139</f>
        <v>#NUM!</v>
      </c>
    </row>
    <row r="140" spans="2:6" x14ac:dyDescent="0.25">
      <c r="B140" s="80">
        <v>0.5</v>
      </c>
      <c r="C140" s="78">
        <f>1-B140</f>
        <v>0.5</v>
      </c>
      <c r="D140">
        <f>B140*$E$2+C140*$G$2</f>
        <v>1.15E-2</v>
      </c>
      <c r="E140">
        <f>(B140^2*$E$3^2+C140^2*$G$3^2+2*B140*C140*$I$123)^0.5</f>
        <v>7.5000000000000011E-2</v>
      </c>
      <c r="F140" t="e">
        <f>$C$2+$AC$123*E140</f>
        <v>#NUM!</v>
      </c>
    </row>
    <row r="141" spans="2:6" x14ac:dyDescent="0.25">
      <c r="B141" s="80">
        <v>0.6</v>
      </c>
      <c r="C141" s="78">
        <f>1-B141</f>
        <v>0.4</v>
      </c>
      <c r="D141">
        <f>B141*$E$2+C141*$G$2</f>
        <v>1.2199999999999999E-2</v>
      </c>
      <c r="E141">
        <f>(B141^2*$E$3^2+C141^2*$G$3^2+2*B141*C141*$I$123)^0.5</f>
        <v>0.08</v>
      </c>
      <c r="F141" t="e">
        <f>$C$2+$AC$123*E141</f>
        <v>#NUM!</v>
      </c>
    </row>
    <row r="142" spans="2:6" x14ac:dyDescent="0.25">
      <c r="B142" s="80">
        <v>0.7</v>
      </c>
      <c r="C142" s="78">
        <f>1-B142</f>
        <v>0.30000000000000004</v>
      </c>
      <c r="D142">
        <f>B142*$E$2+C142*$G$2</f>
        <v>1.2899999999999998E-2</v>
      </c>
      <c r="E142">
        <f>(B142^2*$E$3^2+C142^2*$G$3^2+2*B142*C142*$I$123)^0.5</f>
        <v>8.500000000000002E-2</v>
      </c>
      <c r="F142" t="e">
        <f>$C$2+$AC$123*E142</f>
        <v>#NUM!</v>
      </c>
    </row>
    <row r="143" spans="2:6" x14ac:dyDescent="0.25">
      <c r="B143" s="80">
        <v>0.8</v>
      </c>
      <c r="C143" s="78">
        <f>1-B143</f>
        <v>0.19999999999999996</v>
      </c>
      <c r="D143">
        <f>B143*$E$2+C143*$G$2</f>
        <v>1.3599999999999999E-2</v>
      </c>
      <c r="E143">
        <f>(B143^2*$E$3^2+C143^2*$G$3^2+2*B143*C143*$I$123)^0.5</f>
        <v>9.0000000000000011E-2</v>
      </c>
      <c r="F143" t="e">
        <f>$C$2+$AC$123*E143</f>
        <v>#NUM!</v>
      </c>
    </row>
    <row r="144" spans="2:6" x14ac:dyDescent="0.25">
      <c r="B144" s="80">
        <v>0.9</v>
      </c>
      <c r="C144" s="78">
        <f>1-B144</f>
        <v>9.9999999999999978E-2</v>
      </c>
      <c r="D144">
        <f>B144*$E$2+C144*$G$2</f>
        <v>1.43E-2</v>
      </c>
      <c r="E144">
        <f>(B144^2*$E$3^2+C144^2*$G$3^2+2*B144*C144*$I$123)^0.5</f>
        <v>9.5000000000000015E-2</v>
      </c>
      <c r="F144" t="e">
        <f>$C$2+$AC$123*E144</f>
        <v>#NUM!</v>
      </c>
    </row>
    <row r="145" spans="2:6" x14ac:dyDescent="0.25">
      <c r="B145" s="80">
        <v>1</v>
      </c>
      <c r="C145" s="78">
        <f>1-B145</f>
        <v>0</v>
      </c>
      <c r="D145">
        <f>B145*$E$2+C145*$G$2</f>
        <v>1.4999999999999999E-2</v>
      </c>
      <c r="E145">
        <f>(B145^2*$E$3^2+C145^2*$G$3^2+2*B145*C145*$I$123)^0.5</f>
        <v>0.1</v>
      </c>
      <c r="F145" t="e">
        <f>$C$2+$AC$123*E145</f>
        <v>#NUM!</v>
      </c>
    </row>
    <row r="146" spans="2:6" x14ac:dyDescent="0.25">
      <c r="B146" s="80">
        <v>1.1000000000000001</v>
      </c>
      <c r="C146" s="78">
        <f>1-B146</f>
        <v>-0.10000000000000009</v>
      </c>
      <c r="D146">
        <f>B146*$E$2+C146*$G$2</f>
        <v>1.5699999999999999E-2</v>
      </c>
      <c r="E146">
        <f>(B146^2*$E$3^2+C146^2*$G$3^2+2*B146*C146*$I$123)^0.5</f>
        <v>0.10500000000000001</v>
      </c>
      <c r="F146" t="e">
        <f>$C$2+$AC$123*E146</f>
        <v>#NUM!</v>
      </c>
    </row>
    <row r="147" spans="2:6" x14ac:dyDescent="0.25">
      <c r="B147" s="80">
        <v>1.2</v>
      </c>
      <c r="C147" s="78">
        <f>1-B147</f>
        <v>-0.19999999999999996</v>
      </c>
      <c r="D147">
        <f>B147*$E$2+C147*$G$2</f>
        <v>1.6399999999999998E-2</v>
      </c>
      <c r="E147">
        <f>(B147^2*$E$3^2+C147^2*$G$3^2+2*B147*C147*$I$123)^0.5</f>
        <v>0.11000000000000001</v>
      </c>
      <c r="F147" t="e">
        <f>$C$2+$AC$123*E147</f>
        <v>#NUM!</v>
      </c>
    </row>
    <row r="148" spans="2:6" x14ac:dyDescent="0.25">
      <c r="B148" s="80">
        <v>2.5</v>
      </c>
      <c r="C148" s="78">
        <f>1-B148</f>
        <v>-1.5</v>
      </c>
      <c r="D148">
        <f>B148*$E$2+C148*$G$2</f>
        <v>2.5499999999999998E-2</v>
      </c>
      <c r="E148">
        <f>(B148^2*$E$3^2+C148^2*$G$3^2+2*B148*C148*$I$123)^0.5</f>
        <v>0.17500000000000004</v>
      </c>
      <c r="F148" t="e">
        <f>$C$2+$AC$123*E148</f>
        <v>#NUM!</v>
      </c>
    </row>
    <row r="149" spans="2:6" x14ac:dyDescent="0.25">
      <c r="B149" s="79">
        <v>7.5</v>
      </c>
      <c r="C149" s="78">
        <f>1-B149</f>
        <v>-6.5</v>
      </c>
      <c r="D149">
        <f>B149*$E$2+C149*$G$2</f>
        <v>6.0499999999999984E-2</v>
      </c>
      <c r="E149">
        <f>(B149^2*$E$3^2+C149^2*$G$3^2+2*B149*C149*$I$123)^0.5</f>
        <v>0.42499999999999999</v>
      </c>
      <c r="F149" t="e">
        <f>$C$2+$AC$123*E149</f>
        <v>#NUM!</v>
      </c>
    </row>
    <row r="150" spans="2:6" x14ac:dyDescent="0.25">
      <c r="E150">
        <v>0</v>
      </c>
      <c r="F150" t="e">
        <f>$C$2+$AC$123*E150</f>
        <v>#NUM!</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B5B48-C5F1-49D1-96D5-CC45DF083759}">
  <dimension ref="B1:AB46"/>
  <sheetViews>
    <sheetView workbookViewId="0">
      <selection activeCell="AH20" sqref="AH20"/>
    </sheetView>
  </sheetViews>
  <sheetFormatPr defaultRowHeight="15" x14ac:dyDescent="0.25"/>
  <sheetData>
    <row r="1" spans="2:28" ht="15.75" thickBot="1" x14ac:dyDescent="0.3"/>
    <row r="2" spans="2:28" x14ac:dyDescent="0.25">
      <c r="B2" s="83" t="s">
        <v>104</v>
      </c>
      <c r="C2" s="84"/>
      <c r="D2" s="84"/>
      <c r="E2" s="84"/>
      <c r="F2" s="84"/>
      <c r="G2" s="84"/>
      <c r="H2" s="84"/>
      <c r="I2" s="84"/>
      <c r="J2" s="84"/>
      <c r="K2" s="84"/>
      <c r="L2" s="84"/>
      <c r="M2" s="84"/>
      <c r="N2" s="84"/>
      <c r="O2" s="84"/>
      <c r="P2" s="84"/>
      <c r="Q2" s="84"/>
      <c r="R2" s="84"/>
      <c r="S2" s="84"/>
      <c r="T2" s="84"/>
      <c r="U2" s="84"/>
      <c r="V2" s="84"/>
      <c r="W2" s="84"/>
      <c r="X2" s="84"/>
      <c r="Y2" s="84"/>
      <c r="Z2" s="84"/>
      <c r="AA2" s="84"/>
      <c r="AB2" s="85"/>
    </row>
    <row r="3" spans="2:28" x14ac:dyDescent="0.25">
      <c r="B3" s="86"/>
      <c r="C3" s="87"/>
      <c r="D3" s="87"/>
      <c r="E3" s="87"/>
      <c r="F3" s="87"/>
      <c r="G3" s="87"/>
      <c r="H3" s="87"/>
      <c r="I3" s="87"/>
      <c r="J3" s="87"/>
      <c r="K3" s="87"/>
      <c r="L3" s="87"/>
      <c r="M3" s="87"/>
      <c r="N3" s="87"/>
      <c r="O3" s="87"/>
      <c r="P3" s="87"/>
      <c r="Q3" s="87"/>
      <c r="R3" s="87"/>
      <c r="S3" s="87"/>
      <c r="T3" s="87"/>
      <c r="U3" s="87"/>
      <c r="V3" s="87"/>
      <c r="W3" s="87"/>
      <c r="X3" s="87"/>
      <c r="Y3" s="87"/>
      <c r="Z3" s="87"/>
      <c r="AA3" s="87"/>
      <c r="AB3" s="88"/>
    </row>
    <row r="4" spans="2:28" x14ac:dyDescent="0.25">
      <c r="B4" s="86"/>
      <c r="C4" s="87"/>
      <c r="D4" s="87"/>
      <c r="E4" s="87"/>
      <c r="F4" s="87"/>
      <c r="G4" s="87"/>
      <c r="H4" s="87"/>
      <c r="I4" s="87"/>
      <c r="J4" s="87"/>
      <c r="K4" s="87"/>
      <c r="L4" s="87"/>
      <c r="M4" s="87"/>
      <c r="N4" s="87"/>
      <c r="O4" s="87"/>
      <c r="P4" s="87"/>
      <c r="Q4" s="87"/>
      <c r="R4" s="87"/>
      <c r="S4" s="87"/>
      <c r="T4" s="87"/>
      <c r="U4" s="87"/>
      <c r="V4" s="87"/>
      <c r="W4" s="87"/>
      <c r="X4" s="87"/>
      <c r="Y4" s="87"/>
      <c r="Z4" s="87"/>
      <c r="AA4" s="87"/>
      <c r="AB4" s="88"/>
    </row>
    <row r="5" spans="2:28" x14ac:dyDescent="0.25">
      <c r="B5" s="86"/>
      <c r="C5" s="87"/>
      <c r="D5" s="87"/>
      <c r="E5" s="87"/>
      <c r="F5" s="87"/>
      <c r="G5" s="87"/>
      <c r="H5" s="87"/>
      <c r="I5" s="87"/>
      <c r="J5" s="87"/>
      <c r="K5" s="87"/>
      <c r="L5" s="87"/>
      <c r="M5" s="87"/>
      <c r="N5" s="87"/>
      <c r="O5" s="87"/>
      <c r="P5" s="87"/>
      <c r="Q5" s="87"/>
      <c r="R5" s="87"/>
      <c r="S5" s="87"/>
      <c r="T5" s="87"/>
      <c r="U5" s="87"/>
      <c r="V5" s="87"/>
      <c r="W5" s="87"/>
      <c r="X5" s="87"/>
      <c r="Y5" s="87"/>
      <c r="Z5" s="87"/>
      <c r="AA5" s="87"/>
      <c r="AB5" s="88"/>
    </row>
    <row r="6" spans="2:28" x14ac:dyDescent="0.25">
      <c r="B6" s="86"/>
      <c r="C6" s="87"/>
      <c r="D6" s="87"/>
      <c r="E6" s="87"/>
      <c r="F6" s="87"/>
      <c r="G6" s="87"/>
      <c r="H6" s="87"/>
      <c r="I6" s="87"/>
      <c r="J6" s="87"/>
      <c r="K6" s="87"/>
      <c r="L6" s="87"/>
      <c r="M6" s="87"/>
      <c r="N6" s="87"/>
      <c r="O6" s="87"/>
      <c r="P6" s="87"/>
      <c r="Q6" s="87"/>
      <c r="R6" s="87"/>
      <c r="S6" s="87"/>
      <c r="T6" s="87"/>
      <c r="U6" s="87"/>
      <c r="V6" s="87"/>
      <c r="W6" s="87"/>
      <c r="X6" s="87"/>
      <c r="Y6" s="87"/>
      <c r="Z6" s="87"/>
      <c r="AA6" s="87"/>
      <c r="AB6" s="88"/>
    </row>
    <row r="7" spans="2:28" x14ac:dyDescent="0.25">
      <c r="B7" s="86"/>
      <c r="C7" s="87"/>
      <c r="D7" s="87"/>
      <c r="E7" s="87"/>
      <c r="F7" s="87"/>
      <c r="G7" s="87"/>
      <c r="H7" s="87"/>
      <c r="I7" s="87"/>
      <c r="J7" s="87"/>
      <c r="K7" s="87"/>
      <c r="L7" s="87"/>
      <c r="M7" s="87"/>
      <c r="N7" s="87"/>
      <c r="O7" s="87"/>
      <c r="P7" s="87"/>
      <c r="Q7" s="87"/>
      <c r="R7" s="87"/>
      <c r="S7" s="87"/>
      <c r="T7" s="87"/>
      <c r="U7" s="87"/>
      <c r="V7" s="87"/>
      <c r="W7" s="87"/>
      <c r="X7" s="87"/>
      <c r="Y7" s="87"/>
      <c r="Z7" s="87"/>
      <c r="AA7" s="87"/>
      <c r="AB7" s="88"/>
    </row>
    <row r="8" spans="2:28" x14ac:dyDescent="0.25">
      <c r="B8" s="86"/>
      <c r="C8" s="87"/>
      <c r="D8" s="87"/>
      <c r="E8" s="87"/>
      <c r="F8" s="87"/>
      <c r="G8" s="87"/>
      <c r="H8" s="87"/>
      <c r="I8" s="87"/>
      <c r="J8" s="87"/>
      <c r="K8" s="87"/>
      <c r="L8" s="87"/>
      <c r="M8" s="87"/>
      <c r="N8" s="87"/>
      <c r="O8" s="87"/>
      <c r="P8" s="87"/>
      <c r="Q8" s="87"/>
      <c r="R8" s="87"/>
      <c r="S8" s="87"/>
      <c r="T8" s="87"/>
      <c r="U8" s="87"/>
      <c r="V8" s="87"/>
      <c r="W8" s="87"/>
      <c r="X8" s="87"/>
      <c r="Y8" s="87"/>
      <c r="Z8" s="87"/>
      <c r="AA8" s="87"/>
      <c r="AB8" s="88"/>
    </row>
    <row r="9" spans="2:28" x14ac:dyDescent="0.25">
      <c r="B9" s="86"/>
      <c r="C9" s="87"/>
      <c r="D9" s="87"/>
      <c r="E9" s="87"/>
      <c r="F9" s="87"/>
      <c r="G9" s="87"/>
      <c r="H9" s="87"/>
      <c r="I9" s="87"/>
      <c r="J9" s="87"/>
      <c r="K9" s="87"/>
      <c r="L9" s="87"/>
      <c r="M9" s="87"/>
      <c r="N9" s="87"/>
      <c r="O9" s="87"/>
      <c r="P9" s="87"/>
      <c r="Q9" s="87"/>
      <c r="R9" s="87"/>
      <c r="S9" s="87"/>
      <c r="T9" s="87"/>
      <c r="U9" s="87"/>
      <c r="V9" s="87"/>
      <c r="W9" s="87"/>
      <c r="X9" s="87"/>
      <c r="Y9" s="87"/>
      <c r="Z9" s="87"/>
      <c r="AA9" s="87"/>
      <c r="AB9" s="88"/>
    </row>
    <row r="10" spans="2:28" x14ac:dyDescent="0.25">
      <c r="B10" s="86"/>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8"/>
    </row>
    <row r="11" spans="2:28" x14ac:dyDescent="0.25">
      <c r="B11" s="86"/>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8"/>
    </row>
    <row r="12" spans="2:28" x14ac:dyDescent="0.25">
      <c r="B12" s="86"/>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8"/>
    </row>
    <row r="13" spans="2:28" x14ac:dyDescent="0.25">
      <c r="B13" s="86"/>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8"/>
    </row>
    <row r="14" spans="2:28" x14ac:dyDescent="0.25">
      <c r="B14" s="86"/>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8"/>
    </row>
    <row r="15" spans="2:28" x14ac:dyDescent="0.25">
      <c r="B15" s="86"/>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8"/>
    </row>
    <row r="16" spans="2:28" x14ac:dyDescent="0.25">
      <c r="B16" s="86"/>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8"/>
    </row>
    <row r="17" spans="2:28" x14ac:dyDescent="0.25">
      <c r="B17" s="86"/>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8"/>
    </row>
    <row r="18" spans="2:28" x14ac:dyDescent="0.25">
      <c r="B18" s="86"/>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8"/>
    </row>
    <row r="19" spans="2:28" x14ac:dyDescent="0.25">
      <c r="B19" s="86"/>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8"/>
    </row>
    <row r="20" spans="2:28" x14ac:dyDescent="0.25">
      <c r="B20" s="86"/>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8"/>
    </row>
    <row r="21" spans="2:28" x14ac:dyDescent="0.25">
      <c r="B21" s="86"/>
      <c r="C21" s="87"/>
      <c r="D21" s="87"/>
      <c r="E21" s="87"/>
      <c r="F21" s="87"/>
      <c r="G21" s="87"/>
      <c r="H21" s="87"/>
      <c r="I21" s="87"/>
      <c r="J21" s="87"/>
      <c r="K21" s="87"/>
      <c r="L21" s="87"/>
      <c r="M21" s="87"/>
      <c r="N21" s="87"/>
      <c r="O21" s="87"/>
      <c r="P21" s="87"/>
      <c r="Q21" s="87"/>
      <c r="R21" s="87"/>
      <c r="S21" s="87"/>
      <c r="T21" s="87"/>
      <c r="U21" s="87"/>
      <c r="V21" s="87"/>
      <c r="W21" s="87"/>
      <c r="X21" s="87"/>
      <c r="Y21" s="87"/>
      <c r="Z21" s="87"/>
      <c r="AA21" s="87"/>
      <c r="AB21" s="88"/>
    </row>
    <row r="22" spans="2:28" x14ac:dyDescent="0.25">
      <c r="B22" s="86"/>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8"/>
    </row>
    <row r="23" spans="2:28" x14ac:dyDescent="0.25">
      <c r="B23" s="86"/>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8"/>
    </row>
    <row r="24" spans="2:28" x14ac:dyDescent="0.25">
      <c r="B24" s="86"/>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8"/>
    </row>
    <row r="25" spans="2:28" x14ac:dyDescent="0.25">
      <c r="B25" s="86"/>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8"/>
    </row>
    <row r="26" spans="2:28" x14ac:dyDescent="0.25">
      <c r="B26" s="86"/>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8"/>
    </row>
    <row r="27" spans="2:28" x14ac:dyDescent="0.25">
      <c r="B27" s="86"/>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8"/>
    </row>
    <row r="28" spans="2:28" x14ac:dyDescent="0.25">
      <c r="B28" s="86"/>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8"/>
    </row>
    <row r="29" spans="2:28" x14ac:dyDescent="0.25">
      <c r="B29" s="86"/>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88"/>
    </row>
    <row r="30" spans="2:28" x14ac:dyDescent="0.25">
      <c r="B30" s="86"/>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8"/>
    </row>
    <row r="31" spans="2:28" x14ac:dyDescent="0.25">
      <c r="B31" s="86"/>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8"/>
    </row>
    <row r="32" spans="2:28" x14ac:dyDescent="0.25">
      <c r="B32" s="86"/>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8"/>
    </row>
    <row r="33" spans="2:28" x14ac:dyDescent="0.25">
      <c r="B33" s="86"/>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8"/>
    </row>
    <row r="34" spans="2:28" x14ac:dyDescent="0.25">
      <c r="B34" s="86"/>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8"/>
    </row>
    <row r="35" spans="2:28" x14ac:dyDescent="0.25">
      <c r="B35" s="86"/>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8"/>
    </row>
    <row r="36" spans="2:28" x14ac:dyDescent="0.25">
      <c r="B36" s="86"/>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8"/>
    </row>
    <row r="37" spans="2:28" x14ac:dyDescent="0.25">
      <c r="B37" s="86"/>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8"/>
    </row>
    <row r="38" spans="2:28" x14ac:dyDescent="0.25">
      <c r="B38" s="86"/>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8"/>
    </row>
    <row r="39" spans="2:28" x14ac:dyDescent="0.25">
      <c r="B39" s="86"/>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8"/>
    </row>
    <row r="40" spans="2:28" x14ac:dyDescent="0.25">
      <c r="B40" s="86"/>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8"/>
    </row>
    <row r="41" spans="2:28" x14ac:dyDescent="0.25">
      <c r="B41" s="86"/>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8"/>
    </row>
    <row r="42" spans="2:28" x14ac:dyDescent="0.25">
      <c r="B42" s="86"/>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8"/>
    </row>
    <row r="43" spans="2:28" x14ac:dyDescent="0.25">
      <c r="B43" s="86"/>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8"/>
    </row>
    <row r="44" spans="2:28" x14ac:dyDescent="0.25">
      <c r="B44" s="86"/>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8"/>
    </row>
    <row r="45" spans="2:28" x14ac:dyDescent="0.25">
      <c r="B45" s="86"/>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8"/>
    </row>
    <row r="46" spans="2:28" ht="15.75" thickBot="1" x14ac:dyDescent="0.3">
      <c r="B46" s="89"/>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1"/>
    </row>
  </sheetData>
  <mergeCells count="1">
    <mergeCell ref="B2:AB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4"/>
  <sheetViews>
    <sheetView topLeftCell="A22" workbookViewId="0">
      <selection activeCell="X11" sqref="X11"/>
    </sheetView>
  </sheetViews>
  <sheetFormatPr defaultRowHeight="15" x14ac:dyDescent="0.25"/>
  <cols>
    <col min="1" max="1" width="12.85546875" customWidth="1"/>
    <col min="2" max="2" width="18.42578125" customWidth="1"/>
    <col min="9" max="9" width="13.5703125" customWidth="1"/>
    <col min="10" max="10" width="12.42578125" customWidth="1"/>
    <col min="11" max="11" width="11.7109375" customWidth="1"/>
    <col min="12" max="12" width="11.42578125" customWidth="1"/>
    <col min="13" max="13" width="10.5703125" customWidth="1"/>
    <col min="14" max="14" width="11" customWidth="1"/>
    <col min="15" max="15" width="10.7109375" customWidth="1"/>
    <col min="16" max="16" width="12.140625" customWidth="1"/>
    <col min="17" max="18" width="11.7109375" customWidth="1"/>
    <col min="19" max="19" width="11.28515625" customWidth="1"/>
    <col min="20" max="20" width="10.42578125" customWidth="1"/>
    <col min="21" max="21" width="11" customWidth="1"/>
  </cols>
  <sheetData>
    <row r="1" spans="1:21" x14ac:dyDescent="0.25">
      <c r="B1">
        <f>COMBIN(6,2)</f>
        <v>15</v>
      </c>
      <c r="C1" s="2" t="s">
        <v>1</v>
      </c>
      <c r="D1" s="2" t="s">
        <v>1</v>
      </c>
      <c r="E1" s="2" t="s">
        <v>1</v>
      </c>
      <c r="F1" s="2" t="s">
        <v>1</v>
      </c>
      <c r="G1" s="2" t="s">
        <v>1</v>
      </c>
      <c r="H1" s="2" t="s">
        <v>1</v>
      </c>
      <c r="I1" s="2" t="s">
        <v>2</v>
      </c>
      <c r="J1" s="2" t="s">
        <v>2</v>
      </c>
      <c r="K1" s="2" t="s">
        <v>2</v>
      </c>
      <c r="L1" s="2" t="s">
        <v>2</v>
      </c>
      <c r="M1" s="2" t="s">
        <v>2</v>
      </c>
      <c r="N1" s="2" t="s">
        <v>2</v>
      </c>
      <c r="O1" s="2" t="s">
        <v>3</v>
      </c>
      <c r="P1" s="2" t="s">
        <v>3</v>
      </c>
      <c r="Q1" s="2" t="s">
        <v>3</v>
      </c>
      <c r="R1" s="2" t="s">
        <v>3</v>
      </c>
      <c r="S1" s="2" t="s">
        <v>3</v>
      </c>
      <c r="T1" s="2" t="s">
        <v>3</v>
      </c>
      <c r="U1" s="2" t="s">
        <v>4</v>
      </c>
    </row>
    <row r="2" spans="1:21" x14ac:dyDescent="0.25">
      <c r="B2">
        <f>B1*2+19</f>
        <v>49</v>
      </c>
      <c r="C2" s="2" t="s">
        <v>6</v>
      </c>
      <c r="D2" s="2" t="s">
        <v>7</v>
      </c>
      <c r="E2" s="2" t="s">
        <v>8</v>
      </c>
      <c r="F2" s="3" t="s">
        <v>9</v>
      </c>
      <c r="G2" s="2" t="s">
        <v>10</v>
      </c>
      <c r="H2" s="2" t="s">
        <v>11</v>
      </c>
      <c r="I2" s="2" t="s">
        <v>12</v>
      </c>
      <c r="J2" s="2" t="s">
        <v>13</v>
      </c>
      <c r="K2" s="2" t="s">
        <v>14</v>
      </c>
      <c r="L2" s="2" t="s">
        <v>15</v>
      </c>
      <c r="M2" s="2" t="s">
        <v>16</v>
      </c>
      <c r="N2" s="2" t="s">
        <v>17</v>
      </c>
      <c r="O2" s="2" t="s">
        <v>18</v>
      </c>
      <c r="P2" s="2" t="s">
        <v>19</v>
      </c>
      <c r="Q2" s="2" t="s">
        <v>20</v>
      </c>
      <c r="R2" s="2" t="s">
        <v>21</v>
      </c>
      <c r="S2" s="2" t="s">
        <v>22</v>
      </c>
      <c r="T2" s="4" t="s">
        <v>23</v>
      </c>
      <c r="U2" s="2" t="s">
        <v>4</v>
      </c>
    </row>
    <row r="3" spans="1:21" x14ac:dyDescent="0.25">
      <c r="B3" t="s">
        <v>27</v>
      </c>
    </row>
    <row r="5" spans="1:21" s="19" customFormat="1" x14ac:dyDescent="0.25">
      <c r="A5" s="19" t="str" cm="1">
        <f t="array" ref="A5:B23">TRANSPOSE(C1:U2)</f>
        <v>Stock</v>
      </c>
      <c r="B5" s="20" t="str">
        <v>Barrick</v>
      </c>
      <c r="C5" s="21">
        <f>_xlfn.COVARIANCE.S($C$55:$C$174,C$55:C$174)</f>
        <v>1.0636095871497119E-2</v>
      </c>
      <c r="D5" s="21">
        <f>_xlfn.COVARIANCE.S($C55:$C174,D55:D174)</f>
        <v>2.7643188067599262E-3</v>
      </c>
      <c r="E5" s="21">
        <f t="shared" ref="E5:U5" si="0">_xlfn.COVARIANCE.S($C55:$C174,E55:E174)</f>
        <v>7.512164194447158E-4</v>
      </c>
      <c r="F5" s="21">
        <f t="shared" si="0"/>
        <v>1.6980916378011956E-3</v>
      </c>
      <c r="G5" s="21">
        <f t="shared" si="0"/>
        <v>2.2133436141617471E-3</v>
      </c>
      <c r="H5" s="21">
        <f t="shared" si="0"/>
        <v>3.0350159744708107E-3</v>
      </c>
      <c r="I5" s="21">
        <f t="shared" si="0"/>
        <v>-1.4364251708960031E-3</v>
      </c>
      <c r="J5" s="21">
        <f t="shared" si="0"/>
        <v>-8.7110340030529924E-4</v>
      </c>
      <c r="K5" s="21">
        <f t="shared" si="0"/>
        <v>-6.8893752528989799E-4</v>
      </c>
      <c r="L5" s="21">
        <f t="shared" si="0"/>
        <v>-5.1716715456002864E-4</v>
      </c>
      <c r="M5" s="21">
        <f t="shared" si="0"/>
        <v>-4.3084868991378924E-4</v>
      </c>
      <c r="N5" s="21">
        <f t="shared" si="0"/>
        <v>-1.6217767494546476E-4</v>
      </c>
      <c r="O5" s="21">
        <f t="shared" si="0"/>
        <v>-8.888693707969741E-4</v>
      </c>
      <c r="P5" s="21">
        <f t="shared" si="0"/>
        <v>2.8854215432619183E-4</v>
      </c>
      <c r="Q5" s="21">
        <f t="shared" si="0"/>
        <v>-1.9132270948192569E-4</v>
      </c>
      <c r="R5" s="21">
        <f t="shared" si="0"/>
        <v>-1.1172428795904212E-3</v>
      </c>
      <c r="S5" s="21">
        <f t="shared" si="0"/>
        <v>-1.0389593814862771E-3</v>
      </c>
      <c r="T5" s="21">
        <f t="shared" si="0"/>
        <v>-6.3728985276484548E-4</v>
      </c>
      <c r="U5" s="21">
        <f t="shared" si="0"/>
        <v>-8.120812992273495E-6</v>
      </c>
    </row>
    <row r="6" spans="1:21" s="19" customFormat="1" x14ac:dyDescent="0.25">
      <c r="A6" s="19" t="str">
        <v>Stock</v>
      </c>
      <c r="B6" s="20" t="str">
        <v>Hanson</v>
      </c>
      <c r="C6" s="21">
        <f>_xlfn.COVARIANCE.S($D$55:$D$174,C$55:C$174)</f>
        <v>2.7643188067599262E-3</v>
      </c>
      <c r="D6" s="21">
        <f t="shared" ref="D6:U6" si="1">_xlfn.COVARIANCE.S($D$55:$D$174,D$55:D$174)</f>
        <v>1.0000092872033753E-2</v>
      </c>
      <c r="E6" s="21">
        <f t="shared" si="1"/>
        <v>1.8747775732887706E-3</v>
      </c>
      <c r="F6" s="21">
        <f t="shared" si="1"/>
        <v>2.7808038452445893E-3</v>
      </c>
      <c r="G6" s="21">
        <f t="shared" si="1"/>
        <v>1.749717878574818E-3</v>
      </c>
      <c r="H6" s="21">
        <f t="shared" si="1"/>
        <v>2.3641430773374619E-3</v>
      </c>
      <c r="I6" s="21">
        <f t="shared" si="1"/>
        <v>-8.5327126752377728E-4</v>
      </c>
      <c r="J6" s="21">
        <f t="shared" si="1"/>
        <v>-4.129873172460232E-4</v>
      </c>
      <c r="K6" s="21">
        <f t="shared" si="1"/>
        <v>-4.1285539278676557E-4</v>
      </c>
      <c r="L6" s="21">
        <f t="shared" si="1"/>
        <v>-3.8046409803286108E-4</v>
      </c>
      <c r="M6" s="21">
        <f t="shared" si="1"/>
        <v>-3.1747273782991187E-4</v>
      </c>
      <c r="N6" s="21">
        <f t="shared" si="1"/>
        <v>-2.0981784501572585E-4</v>
      </c>
      <c r="O6" s="21">
        <f t="shared" si="1"/>
        <v>2.6003373489746787E-4</v>
      </c>
      <c r="P6" s="21">
        <f t="shared" si="1"/>
        <v>4.2682081403676531E-4</v>
      </c>
      <c r="Q6" s="21">
        <f t="shared" si="1"/>
        <v>-5.287050834589614E-4</v>
      </c>
      <c r="R6" s="21">
        <f t="shared" si="1"/>
        <v>6.8391821897916341E-4</v>
      </c>
      <c r="S6" s="21">
        <f t="shared" si="1"/>
        <v>-7.5823929448117725E-4</v>
      </c>
      <c r="T6" s="21">
        <f t="shared" si="1"/>
        <v>-4.2250503760854718E-4</v>
      </c>
      <c r="U6" s="21">
        <f t="shared" si="1"/>
        <v>-4.5252365606362919E-6</v>
      </c>
    </row>
    <row r="7" spans="1:21" s="19" customFormat="1" x14ac:dyDescent="0.25">
      <c r="A7" s="19" t="str">
        <v>Stock</v>
      </c>
      <c r="B7" s="20" t="str">
        <v>IBM</v>
      </c>
      <c r="C7" s="21">
        <f>_xlfn.COVARIANCE.S($E$55:$E$174,C$55:C$174)</f>
        <v>7.512164194447158E-4</v>
      </c>
      <c r="D7" s="21">
        <f t="shared" ref="D7:U7" si="2">_xlfn.COVARIANCE.S($E$55:$E$174,D$55:D$174)</f>
        <v>1.8747775732887706E-3</v>
      </c>
      <c r="E7" s="21">
        <f t="shared" si="2"/>
        <v>8.8172672474489833E-3</v>
      </c>
      <c r="F7" s="21">
        <f t="shared" si="2"/>
        <v>5.3882443135104766E-3</v>
      </c>
      <c r="G7" s="21">
        <f t="shared" si="2"/>
        <v>3.2844479895834072E-3</v>
      </c>
      <c r="H7" s="21">
        <f t="shared" si="2"/>
        <v>3.0329717291828367E-3</v>
      </c>
      <c r="I7" s="21">
        <f t="shared" si="2"/>
        <v>-1.2212334109964511E-4</v>
      </c>
      <c r="J7" s="21">
        <f t="shared" si="2"/>
        <v>-1.6631145981761756E-4</v>
      </c>
      <c r="K7" s="21">
        <f t="shared" si="2"/>
        <v>-3.7399161550900743E-4</v>
      </c>
      <c r="L7" s="21">
        <f t="shared" si="2"/>
        <v>-3.032093532895076E-4</v>
      </c>
      <c r="M7" s="21">
        <f t="shared" si="2"/>
        <v>-2.8047066915926142E-4</v>
      </c>
      <c r="N7" s="21">
        <f t="shared" si="2"/>
        <v>-4.9285790349269947E-4</v>
      </c>
      <c r="O7" s="21">
        <f t="shared" si="2"/>
        <v>-3.80109196350054E-4</v>
      </c>
      <c r="P7" s="21">
        <f t="shared" si="2"/>
        <v>4.6429049386448914E-4</v>
      </c>
      <c r="Q7" s="21">
        <f t="shared" si="2"/>
        <v>-6.7532401043165645E-4</v>
      </c>
      <c r="R7" s="21">
        <f t="shared" si="2"/>
        <v>-4.2142220458837268E-4</v>
      </c>
      <c r="S7" s="21">
        <f t="shared" si="2"/>
        <v>-8.4727956354517075E-4</v>
      </c>
      <c r="T7" s="21">
        <f t="shared" si="2"/>
        <v>-2.6893746878011316E-4</v>
      </c>
      <c r="U7" s="21">
        <f t="shared" si="2"/>
        <v>1.2770503618046756E-5</v>
      </c>
    </row>
    <row r="8" spans="1:21" s="19" customFormat="1" x14ac:dyDescent="0.25">
      <c r="A8" s="19" t="str">
        <v>Stock</v>
      </c>
      <c r="B8" s="20" t="str">
        <v>Nokia</v>
      </c>
      <c r="C8" s="21">
        <f>_xlfn.COVARIANCE.S($F$55:$F$174,C$55:C$174)</f>
        <v>1.6980916378011956E-3</v>
      </c>
      <c r="D8" s="21">
        <f t="shared" ref="D8:U8" si="3">_xlfn.COVARIANCE.S($F$55:$F$174,D$55:D$174)</f>
        <v>2.7808038452445893E-3</v>
      </c>
      <c r="E8" s="21">
        <f t="shared" si="3"/>
        <v>5.3882443135104766E-3</v>
      </c>
      <c r="F8" s="21">
        <f t="shared" si="3"/>
        <v>1.8871172065270975E-2</v>
      </c>
      <c r="G8" s="21">
        <f t="shared" si="3"/>
        <v>4.6522897688281743E-3</v>
      </c>
      <c r="H8" s="21">
        <f t="shared" si="3"/>
        <v>2.893110877587278E-3</v>
      </c>
      <c r="I8" s="21">
        <f t="shared" si="3"/>
        <v>-9.7753045456675696E-4</v>
      </c>
      <c r="J8" s="21">
        <f t="shared" si="3"/>
        <v>-1.1662960139438221E-3</v>
      </c>
      <c r="K8" s="21">
        <f t="shared" si="3"/>
        <v>-1.5805277082334762E-3</v>
      </c>
      <c r="L8" s="21">
        <f t="shared" si="3"/>
        <v>-6.168732141265522E-4</v>
      </c>
      <c r="M8" s="21">
        <f t="shared" si="3"/>
        <v>-1.1781402765528737E-3</v>
      </c>
      <c r="N8" s="21">
        <f t="shared" si="3"/>
        <v>-7.941760206399694E-4</v>
      </c>
      <c r="O8" s="21">
        <f t="shared" si="3"/>
        <v>-1.0324777213398116E-3</v>
      </c>
      <c r="P8" s="21">
        <f t="shared" si="3"/>
        <v>-1.4112805940987884E-3</v>
      </c>
      <c r="Q8" s="21">
        <f t="shared" si="3"/>
        <v>-7.2140307624649807E-4</v>
      </c>
      <c r="R8" s="21">
        <f t="shared" si="3"/>
        <v>-2.9830910143132256E-4</v>
      </c>
      <c r="S8" s="21">
        <f t="shared" si="3"/>
        <v>-2.4846462729595327E-3</v>
      </c>
      <c r="T8" s="21">
        <f t="shared" si="3"/>
        <v>-8.5252040465897761E-4</v>
      </c>
      <c r="U8" s="21">
        <f t="shared" si="3"/>
        <v>1.4487358741324433E-5</v>
      </c>
    </row>
    <row r="9" spans="1:21" s="19" customFormat="1" x14ac:dyDescent="0.25">
      <c r="A9" s="19" t="str">
        <v>Stock</v>
      </c>
      <c r="B9" s="20" t="str">
        <v>Telefonos</v>
      </c>
      <c r="C9" s="21">
        <f>_xlfn.COVARIANCE.S($G$55:$G$174,C$55:C$174)</f>
        <v>2.2133436141617471E-3</v>
      </c>
      <c r="D9" s="21">
        <f t="shared" ref="D9:U9" si="4">_xlfn.COVARIANCE.S($G$55:$G$174,D$55:D$174)</f>
        <v>1.749717878574818E-3</v>
      </c>
      <c r="E9" s="21">
        <f t="shared" si="4"/>
        <v>3.2844479895834072E-3</v>
      </c>
      <c r="F9" s="21">
        <f t="shared" si="4"/>
        <v>4.6522897688281743E-3</v>
      </c>
      <c r="G9" s="21">
        <f t="shared" si="4"/>
        <v>8.2544049791961008E-3</v>
      </c>
      <c r="H9" s="21">
        <f t="shared" si="4"/>
        <v>3.6324719690626274E-3</v>
      </c>
      <c r="I9" s="21">
        <f t="shared" si="4"/>
        <v>-7.4524939764724322E-6</v>
      </c>
      <c r="J9" s="21">
        <f t="shared" si="4"/>
        <v>-3.1954434873605219E-4</v>
      </c>
      <c r="K9" s="21">
        <f t="shared" si="4"/>
        <v>-5.4452837107512556E-4</v>
      </c>
      <c r="L9" s="21">
        <f t="shared" si="4"/>
        <v>-3.1862307480254781E-4</v>
      </c>
      <c r="M9" s="21">
        <f t="shared" si="4"/>
        <v>-5.1756534383452996E-4</v>
      </c>
      <c r="N9" s="21">
        <f t="shared" si="4"/>
        <v>-4.1682988130434354E-4</v>
      </c>
      <c r="O9" s="21">
        <f t="shared" si="4"/>
        <v>-6.6889768047643388E-4</v>
      </c>
      <c r="P9" s="21">
        <f t="shared" si="4"/>
        <v>-1.7253467782421062E-4</v>
      </c>
      <c r="Q9" s="21">
        <f t="shared" si="4"/>
        <v>-1.0646474039176794E-3</v>
      </c>
      <c r="R9" s="21">
        <f t="shared" si="4"/>
        <v>-6.6771124523091834E-4</v>
      </c>
      <c r="S9" s="21">
        <f t="shared" si="4"/>
        <v>-1.4278358547695487E-3</v>
      </c>
      <c r="T9" s="21">
        <f t="shared" si="4"/>
        <v>-3.4691286187589704E-4</v>
      </c>
      <c r="U9" s="21">
        <f t="shared" si="4"/>
        <v>1.2615467007907757E-5</v>
      </c>
    </row>
    <row r="10" spans="1:21" s="19" customFormat="1" x14ac:dyDescent="0.25">
      <c r="A10" s="19" t="str">
        <v>Stock</v>
      </c>
      <c r="B10" s="20" t="str">
        <v>YPF</v>
      </c>
      <c r="C10" s="21">
        <f>_xlfn.COVARIANCE.S($H$55:$H$174,C$55:C$174)</f>
        <v>3.0350159744708107E-3</v>
      </c>
      <c r="D10" s="21">
        <f t="shared" ref="D10:U10" si="5">_xlfn.COVARIANCE.S($H$55:$H$174,D$55:D$174)</f>
        <v>2.3641430773374619E-3</v>
      </c>
      <c r="E10" s="21">
        <f t="shared" si="5"/>
        <v>3.0329717291828367E-3</v>
      </c>
      <c r="F10" s="21">
        <f t="shared" si="5"/>
        <v>2.893110877587278E-3</v>
      </c>
      <c r="G10" s="21">
        <f t="shared" si="5"/>
        <v>3.6324719690626274E-3</v>
      </c>
      <c r="H10" s="21">
        <f t="shared" si="5"/>
        <v>1.0684863777117984E-2</v>
      </c>
      <c r="I10" s="21">
        <f t="shared" si="5"/>
        <v>6.1267511203013956E-5</v>
      </c>
      <c r="J10" s="21">
        <f t="shared" si="5"/>
        <v>-4.0788001372468573E-4</v>
      </c>
      <c r="K10" s="21">
        <f t="shared" si="5"/>
        <v>-6.6699543446162421E-4</v>
      </c>
      <c r="L10" s="21">
        <f t="shared" si="5"/>
        <v>4.7215542704038508E-4</v>
      </c>
      <c r="M10" s="21">
        <f t="shared" si="5"/>
        <v>-1.2969239535060752E-4</v>
      </c>
      <c r="N10" s="21">
        <f t="shared" si="5"/>
        <v>-7.5575813089722878E-5</v>
      </c>
      <c r="O10" s="21">
        <f t="shared" si="5"/>
        <v>1.0938250341141717E-4</v>
      </c>
      <c r="P10" s="21">
        <f t="shared" si="5"/>
        <v>4.6944754600677951E-4</v>
      </c>
      <c r="Q10" s="21">
        <f t="shared" si="5"/>
        <v>1.738680899054299E-4</v>
      </c>
      <c r="R10" s="21">
        <f t="shared" si="5"/>
        <v>1.1682618190843712E-4</v>
      </c>
      <c r="S10" s="21">
        <f t="shared" si="5"/>
        <v>-6.278791238268751E-4</v>
      </c>
      <c r="T10" s="21">
        <f t="shared" si="5"/>
        <v>2.5035041015715524E-4</v>
      </c>
      <c r="U10" s="21">
        <f t="shared" si="5"/>
        <v>-2.7764348554010484E-5</v>
      </c>
    </row>
    <row r="11" spans="1:21" s="19" customFormat="1" x14ac:dyDescent="0.25">
      <c r="A11" s="19" t="str">
        <v>US Portfolio</v>
      </c>
      <c r="B11" s="20" t="str">
        <v>Small-Growth</v>
      </c>
      <c r="C11" s="21">
        <f>_xlfn.COVARIANCE.S($I$55:$I$174,C$55:C$174)</f>
        <v>-1.4364251708960031E-3</v>
      </c>
      <c r="D11" s="21">
        <f t="shared" ref="D11:U11" si="6">_xlfn.COVARIANCE.S($I$55:$I$174,D$55:D$174)</f>
        <v>-8.5327126752377728E-4</v>
      </c>
      <c r="E11" s="21">
        <f t="shared" si="6"/>
        <v>-1.2212334109964511E-4</v>
      </c>
      <c r="F11" s="21">
        <f t="shared" si="6"/>
        <v>-9.7753045456675696E-4</v>
      </c>
      <c r="G11" s="21">
        <f t="shared" si="6"/>
        <v>-7.4524939764724322E-6</v>
      </c>
      <c r="H11" s="21">
        <f t="shared" si="6"/>
        <v>6.1267511203013956E-5</v>
      </c>
      <c r="I11" s="21">
        <f t="shared" si="6"/>
        <v>6.4521217303921598E-3</v>
      </c>
      <c r="J11" s="21">
        <f t="shared" si="6"/>
        <v>3.8269745315126034E-3</v>
      </c>
      <c r="K11" s="21">
        <f t="shared" si="6"/>
        <v>3.3933551610644259E-3</v>
      </c>
      <c r="L11" s="21">
        <f t="shared" si="6"/>
        <v>2.8034936736694685E-3</v>
      </c>
      <c r="M11" s="21">
        <f t="shared" si="6"/>
        <v>1.8398187121848734E-3</v>
      </c>
      <c r="N11" s="21">
        <f t="shared" si="6"/>
        <v>1.4590808683473389E-3</v>
      </c>
      <c r="O11" s="21">
        <f t="shared" si="6"/>
        <v>2.4402018158263313E-3</v>
      </c>
      <c r="P11" s="21">
        <f t="shared" si="6"/>
        <v>3.2209574614845944E-3</v>
      </c>
      <c r="Q11" s="21">
        <f t="shared" si="6"/>
        <v>3.0591358319327728E-3</v>
      </c>
      <c r="R11" s="21">
        <f t="shared" si="6"/>
        <v>1.891169736694678E-3</v>
      </c>
      <c r="S11" s="21">
        <f t="shared" si="6"/>
        <v>3.1511524075630245E-3</v>
      </c>
      <c r="T11" s="21">
        <f t="shared" si="6"/>
        <v>2.9969936967787132E-3</v>
      </c>
      <c r="U11" s="21">
        <f t="shared" si="6"/>
        <v>-6.4553907563025229E-6</v>
      </c>
    </row>
    <row r="12" spans="1:21" s="19" customFormat="1" x14ac:dyDescent="0.25">
      <c r="A12" s="19" t="str">
        <v>US Portfolio</v>
      </c>
      <c r="B12" s="20" t="str">
        <v>Small-Neutral</v>
      </c>
      <c r="C12" s="21">
        <f>_xlfn.COVARIANCE.S($J$55:$J$174,C$55:C$174)</f>
        <v>-8.7110340030529924E-4</v>
      </c>
      <c r="D12" s="21">
        <f t="shared" ref="D12:U12" si="7">_xlfn.COVARIANCE.S($J$55:$J$174,D$55:D$174)</f>
        <v>-4.129873172460232E-4</v>
      </c>
      <c r="E12" s="21">
        <f t="shared" si="7"/>
        <v>-1.6631145981761756E-4</v>
      </c>
      <c r="F12" s="21">
        <f t="shared" si="7"/>
        <v>-1.1662960139438221E-3</v>
      </c>
      <c r="G12" s="21">
        <f t="shared" si="7"/>
        <v>-3.1954434873605219E-4</v>
      </c>
      <c r="H12" s="21">
        <f t="shared" si="7"/>
        <v>-4.0788001372468573E-4</v>
      </c>
      <c r="I12" s="21">
        <f t="shared" si="7"/>
        <v>3.8269745315126034E-3</v>
      </c>
      <c r="J12" s="21">
        <f t="shared" si="7"/>
        <v>2.7248231869747906E-3</v>
      </c>
      <c r="K12" s="21">
        <f t="shared" si="7"/>
        <v>2.5302356092436968E-3</v>
      </c>
      <c r="L12" s="21">
        <f t="shared" si="7"/>
        <v>1.6614860546218494E-3</v>
      </c>
      <c r="M12" s="21">
        <f t="shared" si="7"/>
        <v>1.5593235021008399E-3</v>
      </c>
      <c r="N12" s="21">
        <f t="shared" si="7"/>
        <v>1.3465363865546223E-3</v>
      </c>
      <c r="O12" s="21">
        <f t="shared" si="7"/>
        <v>1.607292544117647E-3</v>
      </c>
      <c r="P12" s="21">
        <f t="shared" si="7"/>
        <v>2.3338758928571428E-3</v>
      </c>
      <c r="Q12" s="21">
        <f t="shared" si="7"/>
        <v>1.8669555798319325E-3</v>
      </c>
      <c r="R12" s="21">
        <f t="shared" si="7"/>
        <v>1.056686823529412E-3</v>
      </c>
      <c r="S12" s="21">
        <f t="shared" si="7"/>
        <v>2.3080069453781512E-3</v>
      </c>
      <c r="T12" s="21">
        <f t="shared" si="7"/>
        <v>1.887243556722689E-3</v>
      </c>
      <c r="U12" s="21">
        <f t="shared" si="7"/>
        <v>-2.2595084033613453E-6</v>
      </c>
    </row>
    <row r="13" spans="1:21" s="19" customFormat="1" x14ac:dyDescent="0.25">
      <c r="A13" s="19" t="str">
        <v>US Portfolio</v>
      </c>
      <c r="B13" s="20" t="str">
        <v>Small-Value</v>
      </c>
      <c r="C13" s="21">
        <f>_xlfn.COVARIANCE.S($K$55:$K$174,C$55:C$174)</f>
        <v>-6.8893752528989799E-4</v>
      </c>
      <c r="D13" s="21">
        <f t="shared" ref="D13:U13" si="8">_xlfn.COVARIANCE.S($K$55:$K$174,D$55:D$174)</f>
        <v>-4.1285539278676557E-4</v>
      </c>
      <c r="E13" s="21">
        <f t="shared" si="8"/>
        <v>-3.7399161550900743E-4</v>
      </c>
      <c r="F13" s="21">
        <f t="shared" si="8"/>
        <v>-1.5805277082334762E-3</v>
      </c>
      <c r="G13" s="21">
        <f t="shared" si="8"/>
        <v>-5.4452837107512556E-4</v>
      </c>
      <c r="H13" s="21">
        <f t="shared" si="8"/>
        <v>-6.6699543446162421E-4</v>
      </c>
      <c r="I13" s="21">
        <f t="shared" si="8"/>
        <v>3.3933551610644259E-3</v>
      </c>
      <c r="J13" s="21">
        <f t="shared" si="8"/>
        <v>2.5302356092436968E-3</v>
      </c>
      <c r="K13" s="21">
        <f t="shared" si="8"/>
        <v>2.5268320308123242E-3</v>
      </c>
      <c r="L13" s="21">
        <f t="shared" si="8"/>
        <v>1.4954606022408957E-3</v>
      </c>
      <c r="M13" s="21">
        <f t="shared" si="8"/>
        <v>1.5352143907563028E-3</v>
      </c>
      <c r="N13" s="21">
        <f t="shared" si="8"/>
        <v>1.3822642296918764E-3</v>
      </c>
      <c r="O13" s="21">
        <f t="shared" si="8"/>
        <v>1.501608704481793E-3</v>
      </c>
      <c r="P13" s="21">
        <f t="shared" si="8"/>
        <v>2.0781586064425772E-3</v>
      </c>
      <c r="Q13" s="21">
        <f t="shared" si="8"/>
        <v>1.7210438655462185E-3</v>
      </c>
      <c r="R13" s="21">
        <f t="shared" si="8"/>
        <v>9.8160324929971992E-4</v>
      </c>
      <c r="S13" s="21">
        <f t="shared" si="8"/>
        <v>2.223032983193277E-3</v>
      </c>
      <c r="T13" s="21">
        <f t="shared" si="8"/>
        <v>1.7309357492997198E-3</v>
      </c>
      <c r="U13" s="21">
        <f t="shared" si="8"/>
        <v>-4.3168487394957978E-6</v>
      </c>
    </row>
    <row r="14" spans="1:21" s="19" customFormat="1" x14ac:dyDescent="0.25">
      <c r="A14" s="19" t="str">
        <v>US Portfolio</v>
      </c>
      <c r="B14" s="20" t="str">
        <v>Big-Growth</v>
      </c>
      <c r="C14" s="21">
        <f>_xlfn.COVARIANCE.S($L$55:$L$174,C$55:C$174)</f>
        <v>-5.1716715456002864E-4</v>
      </c>
      <c r="D14" s="21">
        <f t="shared" ref="D14:U14" si="9">_xlfn.COVARIANCE.S($L$55:$L$174,D$55:D$174)</f>
        <v>-3.8046409803286108E-4</v>
      </c>
      <c r="E14" s="21">
        <f t="shared" si="9"/>
        <v>-3.032093532895076E-4</v>
      </c>
      <c r="F14" s="21">
        <f t="shared" si="9"/>
        <v>-6.168732141265522E-4</v>
      </c>
      <c r="G14" s="21">
        <f t="shared" si="9"/>
        <v>-3.1862307480254781E-4</v>
      </c>
      <c r="H14" s="21">
        <f t="shared" si="9"/>
        <v>4.7215542704038508E-4</v>
      </c>
      <c r="I14" s="21">
        <f t="shared" si="9"/>
        <v>2.8034936736694685E-3</v>
      </c>
      <c r="J14" s="21">
        <f t="shared" si="9"/>
        <v>1.6614860546218494E-3</v>
      </c>
      <c r="K14" s="21">
        <f t="shared" si="9"/>
        <v>1.4954606022408957E-3</v>
      </c>
      <c r="L14" s="21">
        <f t="shared" si="9"/>
        <v>2.3302336106442575E-3</v>
      </c>
      <c r="M14" s="21">
        <f t="shared" si="9"/>
        <v>1.598251222689075E-3</v>
      </c>
      <c r="N14" s="21">
        <f t="shared" si="9"/>
        <v>1.4155238935574237E-3</v>
      </c>
      <c r="O14" s="21">
        <f t="shared" si="9"/>
        <v>1.4832735700280109E-3</v>
      </c>
      <c r="P14" s="21">
        <f t="shared" si="9"/>
        <v>1.9775938585434166E-3</v>
      </c>
      <c r="Q14" s="21">
        <f t="shared" si="9"/>
        <v>1.6942817983193284E-3</v>
      </c>
      <c r="R14" s="21">
        <f t="shared" si="9"/>
        <v>1.2843030980392155E-3</v>
      </c>
      <c r="S14" s="21">
        <f t="shared" si="9"/>
        <v>1.6495290672268903E-3</v>
      </c>
      <c r="T14" s="21">
        <f t="shared" si="9"/>
        <v>2.1549774887955177E-3</v>
      </c>
      <c r="U14" s="21">
        <f t="shared" si="9"/>
        <v>2.3567310924369741E-6</v>
      </c>
    </row>
    <row r="15" spans="1:21" s="19" customFormat="1" x14ac:dyDescent="0.25">
      <c r="A15" s="19" t="str">
        <v>US Portfolio</v>
      </c>
      <c r="B15" s="20" t="str">
        <v>Big-Neutral</v>
      </c>
      <c r="C15" s="21">
        <f>_xlfn.COVARIANCE.S($M$55:$M$174,C$55:C$174)</f>
        <v>-4.3084868991378924E-4</v>
      </c>
      <c r="D15" s="21">
        <f t="shared" ref="D15:U15" si="10">_xlfn.COVARIANCE.S($M$55:$M$174,D$55:D$174)</f>
        <v>-3.1747273782991187E-4</v>
      </c>
      <c r="E15" s="21">
        <f t="shared" si="10"/>
        <v>-2.8047066915926142E-4</v>
      </c>
      <c r="F15" s="21">
        <f t="shared" si="10"/>
        <v>-1.1781402765528737E-3</v>
      </c>
      <c r="G15" s="21">
        <f t="shared" si="10"/>
        <v>-5.1756534383452996E-4</v>
      </c>
      <c r="H15" s="21">
        <f t="shared" si="10"/>
        <v>-1.2969239535060752E-4</v>
      </c>
      <c r="I15" s="21">
        <f t="shared" si="10"/>
        <v>1.8398187121848734E-3</v>
      </c>
      <c r="J15" s="21">
        <f t="shared" si="10"/>
        <v>1.5593235021008399E-3</v>
      </c>
      <c r="K15" s="21">
        <f t="shared" si="10"/>
        <v>1.5352143907563028E-3</v>
      </c>
      <c r="L15" s="21">
        <f t="shared" si="10"/>
        <v>1.598251222689075E-3</v>
      </c>
      <c r="M15" s="21">
        <f t="shared" si="10"/>
        <v>1.9052300777310915E-3</v>
      </c>
      <c r="N15" s="21">
        <f t="shared" si="10"/>
        <v>1.7420029411764711E-3</v>
      </c>
      <c r="O15" s="21">
        <f t="shared" si="10"/>
        <v>1.1885613046218487E-3</v>
      </c>
      <c r="P15" s="21">
        <f t="shared" si="10"/>
        <v>1.9612749474789914E-3</v>
      </c>
      <c r="Q15" s="21">
        <f t="shared" si="10"/>
        <v>1.2688555798319322E-3</v>
      </c>
      <c r="R15" s="21">
        <f t="shared" si="10"/>
        <v>8.4957278991596656E-4</v>
      </c>
      <c r="S15" s="21">
        <f t="shared" si="10"/>
        <v>1.8056855588235291E-3</v>
      </c>
      <c r="T15" s="21">
        <f t="shared" si="10"/>
        <v>1.6565760567226887E-3</v>
      </c>
      <c r="U15" s="21">
        <f t="shared" si="10"/>
        <v>3.5654915966386552E-6</v>
      </c>
    </row>
    <row r="16" spans="1:21" s="19" customFormat="1" x14ac:dyDescent="0.25">
      <c r="A16" s="19" t="str">
        <v>US Portfolio</v>
      </c>
      <c r="B16" s="20" t="str">
        <v>Big-Value</v>
      </c>
      <c r="C16" s="21">
        <f>_xlfn.COVARIANCE.S($N$55:$N$174,C$55:C$174)</f>
        <v>-1.6217767494546476E-4</v>
      </c>
      <c r="D16" s="21">
        <f t="shared" ref="D16:U16" si="11">_xlfn.COVARIANCE.S($N$55:$N$174,D$55:D$174)</f>
        <v>-2.0981784501572585E-4</v>
      </c>
      <c r="E16" s="21">
        <f t="shared" si="11"/>
        <v>-4.9285790349269947E-4</v>
      </c>
      <c r="F16" s="21">
        <f t="shared" si="11"/>
        <v>-7.941760206399694E-4</v>
      </c>
      <c r="G16" s="21">
        <f t="shared" si="11"/>
        <v>-4.1682988130434354E-4</v>
      </c>
      <c r="H16" s="21">
        <f t="shared" si="11"/>
        <v>-7.5575813089722878E-5</v>
      </c>
      <c r="I16" s="21">
        <f t="shared" si="11"/>
        <v>1.4590808683473389E-3</v>
      </c>
      <c r="J16" s="21">
        <f t="shared" si="11"/>
        <v>1.3465363865546223E-3</v>
      </c>
      <c r="K16" s="21">
        <f t="shared" si="11"/>
        <v>1.3822642296918764E-3</v>
      </c>
      <c r="L16" s="21">
        <f t="shared" si="11"/>
        <v>1.4155238935574237E-3</v>
      </c>
      <c r="M16" s="21">
        <f t="shared" si="11"/>
        <v>1.7420029411764711E-3</v>
      </c>
      <c r="N16" s="21">
        <f t="shared" si="11"/>
        <v>1.9283899719887958E-3</v>
      </c>
      <c r="O16" s="21">
        <f t="shared" si="11"/>
        <v>1.034917535014006E-3</v>
      </c>
      <c r="P16" s="21">
        <f t="shared" si="11"/>
        <v>1.6260054061624648E-3</v>
      </c>
      <c r="Q16" s="21">
        <f t="shared" si="11"/>
        <v>1.0881438655462184E-3</v>
      </c>
      <c r="R16" s="21">
        <f t="shared" si="11"/>
        <v>6.6138565826330564E-4</v>
      </c>
      <c r="S16" s="21">
        <f t="shared" si="11"/>
        <v>1.510065630252101E-3</v>
      </c>
      <c r="T16" s="21">
        <f t="shared" si="11"/>
        <v>1.4677746498599443E-3</v>
      </c>
      <c r="U16" s="21">
        <f t="shared" si="11"/>
        <v>4.8903361344537839E-6</v>
      </c>
    </row>
    <row r="17" spans="1:21" s="19" customFormat="1" x14ac:dyDescent="0.25">
      <c r="A17" s="19" t="str">
        <v>Country Port</v>
      </c>
      <c r="B17" s="20" t="str">
        <v>Australia</v>
      </c>
      <c r="C17" s="21">
        <f>_xlfn.COVARIANCE.S($O$55:$O$174,C$55:C$174)</f>
        <v>-8.888693707969741E-4</v>
      </c>
      <c r="D17" s="21">
        <f t="shared" ref="D17:U17" si="12">_xlfn.COVARIANCE.S($O$55:$O$174,D$55:D$174)</f>
        <v>2.6003373489746787E-4</v>
      </c>
      <c r="E17" s="21">
        <f t="shared" si="12"/>
        <v>-3.80109196350054E-4</v>
      </c>
      <c r="F17" s="21">
        <f t="shared" si="12"/>
        <v>-1.0324777213398116E-3</v>
      </c>
      <c r="G17" s="21">
        <f t="shared" si="12"/>
        <v>-6.6889768047643388E-4</v>
      </c>
      <c r="H17" s="21">
        <f t="shared" si="12"/>
        <v>1.0938250341141717E-4</v>
      </c>
      <c r="I17" s="21">
        <f t="shared" si="12"/>
        <v>2.4402018158263313E-3</v>
      </c>
      <c r="J17" s="21">
        <f t="shared" si="12"/>
        <v>1.607292544117647E-3</v>
      </c>
      <c r="K17" s="21">
        <f t="shared" si="12"/>
        <v>1.501608704481793E-3</v>
      </c>
      <c r="L17" s="21">
        <f t="shared" si="12"/>
        <v>1.4832735700280109E-3</v>
      </c>
      <c r="M17" s="21">
        <f t="shared" si="12"/>
        <v>1.1885613046218487E-3</v>
      </c>
      <c r="N17" s="21">
        <f t="shared" si="12"/>
        <v>1.034917535014006E-3</v>
      </c>
      <c r="O17" s="21">
        <f t="shared" si="12"/>
        <v>2.5042644530812314E-3</v>
      </c>
      <c r="P17" s="21">
        <f t="shared" si="12"/>
        <v>2.3904419502801121E-3</v>
      </c>
      <c r="Q17" s="21">
        <f t="shared" si="12"/>
        <v>1.5460553109243702E-3</v>
      </c>
      <c r="R17" s="21">
        <f t="shared" si="12"/>
        <v>1.6855515070028006E-3</v>
      </c>
      <c r="S17" s="21">
        <f t="shared" si="12"/>
        <v>2.2106705840336128E-3</v>
      </c>
      <c r="T17" s="21">
        <f t="shared" si="12"/>
        <v>1.5686000679271705E-3</v>
      </c>
      <c r="U17" s="21">
        <f t="shared" si="12"/>
        <v>-1.2027852941176472E-5</v>
      </c>
    </row>
    <row r="18" spans="1:21" s="19" customFormat="1" x14ac:dyDescent="0.25">
      <c r="A18" s="19" t="str">
        <v>Country Port</v>
      </c>
      <c r="B18" s="20" t="str">
        <v>Hong Kong</v>
      </c>
      <c r="C18" s="21">
        <f>_xlfn.COVARIANCE.S($P$55:$P$174,C$55:C$174)</f>
        <v>2.8854215432619183E-4</v>
      </c>
      <c r="D18" s="21">
        <f t="shared" ref="D18:U18" si="13">_xlfn.COVARIANCE.S($P$55:$P$174,D$55:D$174)</f>
        <v>4.2682081403676531E-4</v>
      </c>
      <c r="E18" s="21">
        <f t="shared" si="13"/>
        <v>4.6429049386448914E-4</v>
      </c>
      <c r="F18" s="21">
        <f t="shared" si="13"/>
        <v>-1.4112805940987884E-3</v>
      </c>
      <c r="G18" s="21">
        <f t="shared" si="13"/>
        <v>-1.7253467782421062E-4</v>
      </c>
      <c r="H18" s="21">
        <f t="shared" si="13"/>
        <v>4.6944754600677951E-4</v>
      </c>
      <c r="I18" s="21">
        <f t="shared" si="13"/>
        <v>3.2209574614845944E-3</v>
      </c>
      <c r="J18" s="21">
        <f t="shared" si="13"/>
        <v>2.3338758928571428E-3</v>
      </c>
      <c r="K18" s="21">
        <f t="shared" si="13"/>
        <v>2.0781586064425772E-3</v>
      </c>
      <c r="L18" s="21">
        <f t="shared" si="13"/>
        <v>1.9775938585434166E-3</v>
      </c>
      <c r="M18" s="21">
        <f t="shared" si="13"/>
        <v>1.9612749474789914E-3</v>
      </c>
      <c r="N18" s="21">
        <f t="shared" si="13"/>
        <v>1.6260054061624648E-3</v>
      </c>
      <c r="O18" s="21">
        <f t="shared" si="13"/>
        <v>2.3904419502801121E-3</v>
      </c>
      <c r="P18" s="21">
        <f t="shared" si="13"/>
        <v>6.1372293942577021E-3</v>
      </c>
      <c r="Q18" s="21">
        <f t="shared" si="13"/>
        <v>1.5154608403361344E-3</v>
      </c>
      <c r="R18" s="21">
        <f t="shared" si="13"/>
        <v>2.1542568627450982E-3</v>
      </c>
      <c r="S18" s="21">
        <f t="shared" si="13"/>
        <v>2.5858944747899153E-3</v>
      </c>
      <c r="T18" s="21">
        <f t="shared" si="13"/>
        <v>2.1564129236694681E-3</v>
      </c>
      <c r="U18" s="21">
        <f t="shared" si="13"/>
        <v>-7.5443487394957978E-6</v>
      </c>
    </row>
    <row r="19" spans="1:21" s="19" customFormat="1" x14ac:dyDescent="0.25">
      <c r="A19" s="19" t="str">
        <v>Country Port</v>
      </c>
      <c r="B19" s="20" t="str">
        <v>Italy</v>
      </c>
      <c r="C19" s="21">
        <f>_xlfn.COVARIANCE.S($Q$55:$Q$174,C$55:C$174)</f>
        <v>-1.9132270948192569E-4</v>
      </c>
      <c r="D19" s="21">
        <f t="shared" ref="D19:U19" si="14">_xlfn.COVARIANCE.S($Q$55:$Q$174,D$55:D$174)</f>
        <v>-5.287050834589614E-4</v>
      </c>
      <c r="E19" s="21">
        <f t="shared" si="14"/>
        <v>-6.7532401043165645E-4</v>
      </c>
      <c r="F19" s="21">
        <f t="shared" si="14"/>
        <v>-7.2140307624649807E-4</v>
      </c>
      <c r="G19" s="21">
        <f t="shared" si="14"/>
        <v>-1.0646474039176794E-3</v>
      </c>
      <c r="H19" s="21">
        <f t="shared" si="14"/>
        <v>1.738680899054299E-4</v>
      </c>
      <c r="I19" s="21">
        <f t="shared" si="14"/>
        <v>3.0591358319327728E-3</v>
      </c>
      <c r="J19" s="21">
        <f t="shared" si="14"/>
        <v>1.8669555798319325E-3</v>
      </c>
      <c r="K19" s="21">
        <f t="shared" si="14"/>
        <v>1.7210438655462185E-3</v>
      </c>
      <c r="L19" s="21">
        <f t="shared" si="14"/>
        <v>1.6942817983193284E-3</v>
      </c>
      <c r="M19" s="21">
        <f t="shared" si="14"/>
        <v>1.2688555798319322E-3</v>
      </c>
      <c r="N19" s="21">
        <f t="shared" si="14"/>
        <v>1.0881438655462184E-3</v>
      </c>
      <c r="O19" s="21">
        <f t="shared" si="14"/>
        <v>1.5460553109243702E-3</v>
      </c>
      <c r="P19" s="21">
        <f t="shared" si="14"/>
        <v>1.5154608403361344E-3</v>
      </c>
      <c r="Q19" s="21">
        <f t="shared" si="14"/>
        <v>4.009131025210084E-3</v>
      </c>
      <c r="R19" s="21">
        <f t="shared" si="14"/>
        <v>8.5191114285714301E-4</v>
      </c>
      <c r="S19" s="21">
        <f t="shared" si="14"/>
        <v>2.3767913613445373E-3</v>
      </c>
      <c r="T19" s="21">
        <f t="shared" si="14"/>
        <v>1.7932840000000005E-3</v>
      </c>
      <c r="U19" s="21">
        <f t="shared" si="14"/>
        <v>-4.2354621848739186E-7</v>
      </c>
    </row>
    <row r="20" spans="1:21" s="19" customFormat="1" x14ac:dyDescent="0.25">
      <c r="A20" s="19" t="str">
        <v>Country Port</v>
      </c>
      <c r="B20" s="20" t="str">
        <v>Japan</v>
      </c>
      <c r="C20" s="21">
        <f>_xlfn.COVARIANCE.S($R$55:$R$174,C$55:C$174)</f>
        <v>-1.1172428795904212E-3</v>
      </c>
      <c r="D20" s="21">
        <f t="shared" ref="D20:U20" si="15">_xlfn.COVARIANCE.S($R$55:$R$174,D$55:D$174)</f>
        <v>6.8391821897916341E-4</v>
      </c>
      <c r="E20" s="21">
        <f t="shared" si="15"/>
        <v>-4.2142220458837268E-4</v>
      </c>
      <c r="F20" s="21">
        <f t="shared" si="15"/>
        <v>-2.9830910143132256E-4</v>
      </c>
      <c r="G20" s="21">
        <f t="shared" si="15"/>
        <v>-6.6771124523091834E-4</v>
      </c>
      <c r="H20" s="21">
        <f t="shared" si="15"/>
        <v>1.1682618190843712E-4</v>
      </c>
      <c r="I20" s="21">
        <f t="shared" si="15"/>
        <v>1.891169736694678E-3</v>
      </c>
      <c r="J20" s="21">
        <f t="shared" si="15"/>
        <v>1.056686823529412E-3</v>
      </c>
      <c r="K20" s="21">
        <f t="shared" si="15"/>
        <v>9.8160324929971992E-4</v>
      </c>
      <c r="L20" s="21">
        <f t="shared" si="15"/>
        <v>1.2843030980392155E-3</v>
      </c>
      <c r="M20" s="21">
        <f t="shared" si="15"/>
        <v>8.4957278991596656E-4</v>
      </c>
      <c r="N20" s="21">
        <f t="shared" si="15"/>
        <v>6.6138565826330564E-4</v>
      </c>
      <c r="O20" s="21">
        <f t="shared" si="15"/>
        <v>1.6855515070028006E-3</v>
      </c>
      <c r="P20" s="21">
        <f t="shared" si="15"/>
        <v>2.1542568627450982E-3</v>
      </c>
      <c r="Q20" s="21">
        <f t="shared" si="15"/>
        <v>8.5191114285714301E-4</v>
      </c>
      <c r="R20" s="21">
        <f t="shared" si="15"/>
        <v>3.4913814677871146E-3</v>
      </c>
      <c r="S20" s="21">
        <f t="shared" si="15"/>
        <v>1.6375592941176463E-3</v>
      </c>
      <c r="T20" s="21">
        <f t="shared" si="15"/>
        <v>1.2820670140056022E-3</v>
      </c>
      <c r="U20" s="21">
        <f t="shared" si="15"/>
        <v>-1.0525344537815133E-5</v>
      </c>
    </row>
    <row r="21" spans="1:21" s="19" customFormat="1" x14ac:dyDescent="0.25">
      <c r="A21" s="19" t="str">
        <v>Country Port</v>
      </c>
      <c r="B21" s="20" t="str">
        <v>Norway</v>
      </c>
      <c r="C21" s="21">
        <f>_xlfn.COVARIANCE.S($S$55:$S$174,C$55:C$174)</f>
        <v>-1.0389593814862771E-3</v>
      </c>
      <c r="D21" s="21">
        <f t="shared" ref="D21:U21" si="16">_xlfn.COVARIANCE.S($S$55:$S$174,D$55:D$174)</f>
        <v>-7.5823929448117725E-4</v>
      </c>
      <c r="E21" s="21">
        <f t="shared" si="16"/>
        <v>-8.4727956354517075E-4</v>
      </c>
      <c r="F21" s="21">
        <f t="shared" si="16"/>
        <v>-2.4846462729595327E-3</v>
      </c>
      <c r="G21" s="21">
        <f t="shared" si="16"/>
        <v>-1.4278358547695487E-3</v>
      </c>
      <c r="H21" s="21">
        <f t="shared" si="16"/>
        <v>-6.278791238268751E-4</v>
      </c>
      <c r="I21" s="21">
        <f t="shared" si="16"/>
        <v>3.1511524075630245E-3</v>
      </c>
      <c r="J21" s="21">
        <f t="shared" si="16"/>
        <v>2.3080069453781512E-3</v>
      </c>
      <c r="K21" s="21">
        <f t="shared" si="16"/>
        <v>2.223032983193277E-3</v>
      </c>
      <c r="L21" s="21">
        <f t="shared" si="16"/>
        <v>1.6495290672268903E-3</v>
      </c>
      <c r="M21" s="21">
        <f t="shared" si="16"/>
        <v>1.8056855588235291E-3</v>
      </c>
      <c r="N21" s="21">
        <f t="shared" si="16"/>
        <v>1.510065630252101E-3</v>
      </c>
      <c r="O21" s="21">
        <f t="shared" si="16"/>
        <v>2.2106705840336128E-3</v>
      </c>
      <c r="P21" s="21">
        <f t="shared" si="16"/>
        <v>2.5858944747899153E-3</v>
      </c>
      <c r="Q21" s="21">
        <f t="shared" si="16"/>
        <v>2.3767913613445373E-3</v>
      </c>
      <c r="R21" s="21">
        <f t="shared" si="16"/>
        <v>1.6375592941176463E-3</v>
      </c>
      <c r="S21" s="21">
        <f t="shared" si="16"/>
        <v>4.593320647058822E-3</v>
      </c>
      <c r="T21" s="21">
        <f t="shared" si="16"/>
        <v>1.9555388949579837E-3</v>
      </c>
      <c r="U21" s="21">
        <f t="shared" si="16"/>
        <v>-1.3733084033613442E-5</v>
      </c>
    </row>
    <row r="22" spans="1:21" s="19" customFormat="1" x14ac:dyDescent="0.25">
      <c r="A22" s="19" t="str">
        <v>Country Port</v>
      </c>
      <c r="B22" s="20" t="str">
        <v>US</v>
      </c>
      <c r="C22" s="21">
        <f>_xlfn.COVARIANCE.S($T$55:$T$174,C$55:C$174)</f>
        <v>-6.3728985276484548E-4</v>
      </c>
      <c r="D22" s="21">
        <f t="shared" ref="D22:U22" si="17">_xlfn.COVARIANCE.S($T$55:$T$174,D$55:D$174)</f>
        <v>-4.2250503760854718E-4</v>
      </c>
      <c r="E22" s="21">
        <f t="shared" si="17"/>
        <v>-2.6893746878011316E-4</v>
      </c>
      <c r="F22" s="21">
        <f t="shared" si="17"/>
        <v>-8.5252040465897761E-4</v>
      </c>
      <c r="G22" s="21">
        <f t="shared" si="17"/>
        <v>-3.4691286187589704E-4</v>
      </c>
      <c r="H22" s="21">
        <f t="shared" si="17"/>
        <v>2.5035041015715524E-4</v>
      </c>
      <c r="I22" s="21">
        <f t="shared" si="17"/>
        <v>2.9969936967787132E-3</v>
      </c>
      <c r="J22" s="21">
        <f t="shared" si="17"/>
        <v>1.887243556722689E-3</v>
      </c>
      <c r="K22" s="21">
        <f t="shared" si="17"/>
        <v>1.7309357492997198E-3</v>
      </c>
      <c r="L22" s="21">
        <f t="shared" si="17"/>
        <v>2.1549774887955177E-3</v>
      </c>
      <c r="M22" s="21">
        <f t="shared" si="17"/>
        <v>1.6565760567226887E-3</v>
      </c>
      <c r="N22" s="21">
        <f t="shared" si="17"/>
        <v>1.4677746498599443E-3</v>
      </c>
      <c r="O22" s="21">
        <f t="shared" si="17"/>
        <v>1.5686000679271705E-3</v>
      </c>
      <c r="P22" s="21">
        <f t="shared" si="17"/>
        <v>2.1564129236694681E-3</v>
      </c>
      <c r="Q22" s="21">
        <f t="shared" si="17"/>
        <v>1.7932840000000005E-3</v>
      </c>
      <c r="R22" s="21">
        <f t="shared" si="17"/>
        <v>1.2820670140056022E-3</v>
      </c>
      <c r="S22" s="21">
        <f t="shared" si="17"/>
        <v>1.9555388949579837E-3</v>
      </c>
      <c r="T22" s="21">
        <f t="shared" si="17"/>
        <v>2.1169818984593837E-3</v>
      </c>
      <c r="U22" s="21">
        <f t="shared" si="17"/>
        <v>-3.8012605042018215E-8</v>
      </c>
    </row>
    <row r="23" spans="1:21" s="19" customFormat="1" x14ac:dyDescent="0.25">
      <c r="A23" s="19" t="str">
        <v>US Riskfree</v>
      </c>
      <c r="B23" s="20" t="str">
        <v>US Riskfree</v>
      </c>
      <c r="C23" s="21">
        <f>_xlfn.COVARIANCE.S($U$55:$U$174,C$55:C$174)</f>
        <v>-8.120812992273495E-6</v>
      </c>
      <c r="D23" s="21">
        <f t="shared" ref="D23:U23" si="18">_xlfn.COVARIANCE.S($U$55:$U$174,D$55:D$174)</f>
        <v>-4.5252365606362919E-6</v>
      </c>
      <c r="E23" s="21">
        <f t="shared" si="18"/>
        <v>1.2770503618046756E-5</v>
      </c>
      <c r="F23" s="21">
        <f t="shared" si="18"/>
        <v>1.4487358741324433E-5</v>
      </c>
      <c r="G23" s="21">
        <f t="shared" si="18"/>
        <v>1.2615467007907757E-5</v>
      </c>
      <c r="H23" s="21">
        <f t="shared" si="18"/>
        <v>-2.7764348554010484E-5</v>
      </c>
      <c r="I23" s="21">
        <f t="shared" si="18"/>
        <v>-6.4553907563025229E-6</v>
      </c>
      <c r="J23" s="21">
        <f t="shared" si="18"/>
        <v>-2.2595084033613453E-6</v>
      </c>
      <c r="K23" s="21">
        <f t="shared" si="18"/>
        <v>-4.3168487394957978E-6</v>
      </c>
      <c r="L23" s="21">
        <f t="shared" si="18"/>
        <v>2.3567310924369741E-6</v>
      </c>
      <c r="M23" s="21">
        <f t="shared" si="18"/>
        <v>3.5654915966386552E-6</v>
      </c>
      <c r="N23" s="21">
        <f t="shared" si="18"/>
        <v>4.8903361344537839E-6</v>
      </c>
      <c r="O23" s="21">
        <f t="shared" si="18"/>
        <v>-1.2027852941176472E-5</v>
      </c>
      <c r="P23" s="21">
        <f t="shared" si="18"/>
        <v>-7.5443487394957978E-6</v>
      </c>
      <c r="Q23" s="21">
        <f t="shared" si="18"/>
        <v>-4.2354621848739186E-7</v>
      </c>
      <c r="R23" s="21">
        <f t="shared" si="18"/>
        <v>-1.0525344537815133E-5</v>
      </c>
      <c r="S23" s="21">
        <f t="shared" si="18"/>
        <v>-1.3733084033613442E-5</v>
      </c>
      <c r="T23" s="21">
        <f t="shared" si="18"/>
        <v>-3.8012605042018215E-8</v>
      </c>
      <c r="U23" s="21">
        <f t="shared" si="18"/>
        <v>2.1329159663865545E-6</v>
      </c>
    </row>
    <row r="24" spans="1:21" s="5" customFormat="1" x14ac:dyDescent="0.25">
      <c r="B24" s="6"/>
      <c r="C24" s="7"/>
      <c r="D24" s="7"/>
      <c r="E24" s="7"/>
      <c r="F24" s="7"/>
      <c r="G24" s="7"/>
      <c r="H24" s="7"/>
      <c r="I24" s="7"/>
      <c r="J24" s="7"/>
      <c r="K24" s="7"/>
      <c r="L24" s="7"/>
      <c r="M24" s="7"/>
      <c r="N24" s="7"/>
      <c r="O24" s="7"/>
      <c r="P24" s="7"/>
      <c r="Q24" s="7"/>
      <c r="R24" s="7"/>
      <c r="S24" s="7"/>
      <c r="T24" s="7"/>
      <c r="U24" s="7"/>
    </row>
    <row r="25" spans="1:21" x14ac:dyDescent="0.25">
      <c r="C25" s="2" t="s">
        <v>1</v>
      </c>
      <c r="D25" s="2" t="s">
        <v>1</v>
      </c>
      <c r="E25" s="2" t="s">
        <v>1</v>
      </c>
      <c r="F25" s="2" t="s">
        <v>1</v>
      </c>
      <c r="G25" s="2" t="s">
        <v>1</v>
      </c>
      <c r="H25" s="2" t="s">
        <v>1</v>
      </c>
      <c r="I25" s="2" t="s">
        <v>2</v>
      </c>
      <c r="J25" s="2" t="s">
        <v>2</v>
      </c>
      <c r="K25" s="2" t="s">
        <v>2</v>
      </c>
      <c r="L25" s="2" t="s">
        <v>2</v>
      </c>
      <c r="M25" s="2" t="s">
        <v>2</v>
      </c>
      <c r="N25" s="2" t="s">
        <v>2</v>
      </c>
      <c r="O25" s="2" t="s">
        <v>3</v>
      </c>
      <c r="P25" s="2" t="s">
        <v>3</v>
      </c>
      <c r="Q25" s="2" t="s">
        <v>3</v>
      </c>
      <c r="R25" s="2" t="s">
        <v>3</v>
      </c>
      <c r="S25" s="2" t="s">
        <v>3</v>
      </c>
      <c r="T25" s="2" t="s">
        <v>3</v>
      </c>
      <c r="U25" s="2" t="s">
        <v>4</v>
      </c>
    </row>
    <row r="26" spans="1:21" x14ac:dyDescent="0.25">
      <c r="C26" s="2" t="s">
        <v>6</v>
      </c>
      <c r="D26" s="2" t="s">
        <v>7</v>
      </c>
      <c r="E26" s="2" t="s">
        <v>8</v>
      </c>
      <c r="F26" s="3" t="s">
        <v>9</v>
      </c>
      <c r="G26" s="2" t="s">
        <v>10</v>
      </c>
      <c r="H26" s="2" t="s">
        <v>11</v>
      </c>
      <c r="I26" s="2" t="s">
        <v>12</v>
      </c>
      <c r="J26" s="2" t="s">
        <v>13</v>
      </c>
      <c r="K26" s="2" t="s">
        <v>14</v>
      </c>
      <c r="L26" s="2" t="s">
        <v>15</v>
      </c>
      <c r="M26" s="2" t="s">
        <v>16</v>
      </c>
      <c r="N26" s="2" t="s">
        <v>17</v>
      </c>
      <c r="O26" s="2" t="s">
        <v>18</v>
      </c>
      <c r="P26" s="2" t="s">
        <v>19</v>
      </c>
      <c r="Q26" s="2" t="s">
        <v>20</v>
      </c>
      <c r="R26" s="2" t="s">
        <v>21</v>
      </c>
      <c r="S26" s="2" t="s">
        <v>22</v>
      </c>
      <c r="T26" s="4" t="s">
        <v>23</v>
      </c>
      <c r="U26" s="2" t="s">
        <v>4</v>
      </c>
    </row>
    <row r="27" spans="1:21" x14ac:dyDescent="0.25">
      <c r="B27" t="s">
        <v>26</v>
      </c>
    </row>
    <row r="29" spans="1:21" s="19" customFormat="1" x14ac:dyDescent="0.25">
      <c r="A29" s="19" t="str" cm="1">
        <f t="array" ref="A29:B47">TRANSPOSE(C25:U26)</f>
        <v>Stock</v>
      </c>
      <c r="B29" s="20" t="str">
        <v>Barrick</v>
      </c>
      <c r="C29" s="21">
        <f>C5/$C$50/C$50</f>
        <v>1</v>
      </c>
      <c r="D29" s="21">
        <f t="shared" ref="D29:U29" si="19">D5/$C$50/D$50</f>
        <v>0.26803714913705773</v>
      </c>
      <c r="E29" s="21">
        <f t="shared" si="19"/>
        <v>7.7572349949666261E-2</v>
      </c>
      <c r="F29" s="21">
        <f t="shared" si="19"/>
        <v>0.11985897637871132</v>
      </c>
      <c r="G29" s="21">
        <f t="shared" si="19"/>
        <v>0.236219004002652</v>
      </c>
      <c r="H29" s="21">
        <f t="shared" si="19"/>
        <v>0.28469862181487976</v>
      </c>
      <c r="I29" s="21">
        <f t="shared" si="19"/>
        <v>-0.1733966125364709</v>
      </c>
      <c r="J29" s="21">
        <f t="shared" si="19"/>
        <v>-0.16181151503654212</v>
      </c>
      <c r="K29" s="21">
        <f t="shared" si="19"/>
        <v>-0.13289251859327525</v>
      </c>
      <c r="L29" s="21">
        <f t="shared" si="19"/>
        <v>-0.10388194734263231</v>
      </c>
      <c r="M29" s="21">
        <f t="shared" si="19"/>
        <v>-9.5710578345607852E-2</v>
      </c>
      <c r="N29" s="21">
        <f t="shared" si="19"/>
        <v>-3.5809851168865224E-2</v>
      </c>
      <c r="O29" s="21">
        <f t="shared" si="19"/>
        <v>-0.17222917653978503</v>
      </c>
      <c r="P29" s="21">
        <f t="shared" si="19"/>
        <v>3.5713463494424037E-2</v>
      </c>
      <c r="Q29" s="21">
        <f t="shared" si="19"/>
        <v>-2.9298829874563764E-2</v>
      </c>
      <c r="R29" s="21">
        <f t="shared" si="19"/>
        <v>-0.18334025145679828</v>
      </c>
      <c r="S29" s="21">
        <f t="shared" si="19"/>
        <v>-0.14864286436493016</v>
      </c>
      <c r="T29" s="21">
        <f t="shared" si="19"/>
        <v>-0.13430349346464457</v>
      </c>
      <c r="U29" s="21">
        <f t="shared" si="19"/>
        <v>-5.3916478046901244E-2</v>
      </c>
    </row>
    <row r="30" spans="1:21" s="19" customFormat="1" x14ac:dyDescent="0.25">
      <c r="A30" s="19" t="str">
        <v>Stock</v>
      </c>
      <c r="B30" s="20" t="str">
        <v>Hanson</v>
      </c>
      <c r="C30" s="21">
        <f>C6/$D$50/C$50</f>
        <v>0.26803714913705773</v>
      </c>
      <c r="D30" s="21">
        <f t="shared" ref="D30:U30" si="20">D6/$D$50/D$50</f>
        <v>0.99999999999999978</v>
      </c>
      <c r="E30" s="21">
        <f t="shared" si="20"/>
        <v>0.19965524829693138</v>
      </c>
      <c r="F30" s="21">
        <f t="shared" si="20"/>
        <v>0.20242721558717305</v>
      </c>
      <c r="G30" s="21">
        <f t="shared" si="20"/>
        <v>0.19258529649014489</v>
      </c>
      <c r="H30" s="21">
        <f t="shared" si="20"/>
        <v>0.22871110117154975</v>
      </c>
      <c r="I30" s="21">
        <f t="shared" si="20"/>
        <v>-0.10622673393861796</v>
      </c>
      <c r="J30" s="21">
        <f t="shared" si="20"/>
        <v>-7.9116221002760154E-2</v>
      </c>
      <c r="K30" s="21">
        <f t="shared" si="20"/>
        <v>-8.2131122485799318E-2</v>
      </c>
      <c r="L30" s="21">
        <f t="shared" si="20"/>
        <v>-7.8815554202944837E-2</v>
      </c>
      <c r="M30" s="21">
        <f t="shared" si="20"/>
        <v>-7.2732866840439253E-2</v>
      </c>
      <c r="N30" s="21">
        <f t="shared" si="20"/>
        <v>-4.7779651014266199E-2</v>
      </c>
      <c r="O30" s="21">
        <f t="shared" si="20"/>
        <v>5.1962206287550189E-2</v>
      </c>
      <c r="P30" s="21">
        <f t="shared" si="20"/>
        <v>5.4482546083077975E-2</v>
      </c>
      <c r="Q30" s="21">
        <f t="shared" si="20"/>
        <v>-8.3499974810636354E-2</v>
      </c>
      <c r="R30" s="21">
        <f t="shared" si="20"/>
        <v>0.11574533740238978</v>
      </c>
      <c r="S30" s="21">
        <f t="shared" si="20"/>
        <v>-0.11187701976082996</v>
      </c>
      <c r="T30" s="21">
        <f t="shared" si="20"/>
        <v>-9.1827191659362747E-2</v>
      </c>
      <c r="U30" s="21">
        <f t="shared" si="20"/>
        <v>-3.0985064029898906E-2</v>
      </c>
    </row>
    <row r="31" spans="1:21" s="19" customFormat="1" x14ac:dyDescent="0.25">
      <c r="A31" s="19" t="str">
        <v>Stock</v>
      </c>
      <c r="B31" s="20" t="str">
        <v>IBM</v>
      </c>
      <c r="C31" s="21">
        <f>C7/$E$50/C$50</f>
        <v>7.7572349949666261E-2</v>
      </c>
      <c r="D31" s="21">
        <f t="shared" ref="D31:U31" si="21">D7/$E$50/D$50</f>
        <v>0.19965524829693138</v>
      </c>
      <c r="E31" s="21">
        <f t="shared" si="21"/>
        <v>1.0000000000000004</v>
      </c>
      <c r="F31" s="21">
        <f t="shared" si="21"/>
        <v>0.41771573961149527</v>
      </c>
      <c r="G31" s="21">
        <f t="shared" si="21"/>
        <v>0.38499270523835416</v>
      </c>
      <c r="H31" s="21">
        <f t="shared" si="21"/>
        <v>0.31247614293618242</v>
      </c>
      <c r="I31" s="21">
        <f t="shared" si="21"/>
        <v>-1.619125076326354E-2</v>
      </c>
      <c r="J31" s="21">
        <f t="shared" si="21"/>
        <v>-3.393016802956262E-2</v>
      </c>
      <c r="K31" s="21">
        <f t="shared" si="21"/>
        <v>-7.9233105282896343E-2</v>
      </c>
      <c r="L31" s="21">
        <f t="shared" si="21"/>
        <v>-6.6892258737322144E-2</v>
      </c>
      <c r="M31" s="21">
        <f t="shared" si="21"/>
        <v>-6.8430030567356123E-2</v>
      </c>
      <c r="N31" s="21">
        <f t="shared" si="21"/>
        <v>-0.11952459780305258</v>
      </c>
      <c r="O31" s="21">
        <f t="shared" si="21"/>
        <v>-8.089120043349686E-2</v>
      </c>
      <c r="P31" s="21">
        <f t="shared" si="21"/>
        <v>6.3115584929069116E-2</v>
      </c>
      <c r="Q31" s="21">
        <f t="shared" si="21"/>
        <v>-0.11358475974924173</v>
      </c>
      <c r="R31" s="21">
        <f t="shared" si="21"/>
        <v>-7.595419432844297E-2</v>
      </c>
      <c r="S31" s="21">
        <f t="shared" si="21"/>
        <v>-0.13313625837465529</v>
      </c>
      <c r="T31" s="21">
        <f t="shared" si="21"/>
        <v>-6.2248048202474392E-2</v>
      </c>
      <c r="U31" s="21">
        <f t="shared" si="21"/>
        <v>9.3122397722455938E-2</v>
      </c>
    </row>
    <row r="32" spans="1:21" s="19" customFormat="1" x14ac:dyDescent="0.25">
      <c r="A32" s="19" t="str">
        <v>Stock</v>
      </c>
      <c r="B32" s="20" t="str">
        <v>Nokia</v>
      </c>
      <c r="C32" s="21">
        <f>C8/$F$50/C$50</f>
        <v>0.1198589763787113</v>
      </c>
      <c r="D32" s="21">
        <f t="shared" ref="D32:U32" si="22">D8/$F$50/D$50</f>
        <v>0.20242721558717305</v>
      </c>
      <c r="E32" s="21">
        <f t="shared" si="22"/>
        <v>0.41771573961149527</v>
      </c>
      <c r="F32" s="21">
        <f t="shared" si="22"/>
        <v>0.99999999999999944</v>
      </c>
      <c r="G32" s="21">
        <f t="shared" si="22"/>
        <v>0.37275582043901212</v>
      </c>
      <c r="H32" s="21">
        <f t="shared" si="22"/>
        <v>0.20374227259979136</v>
      </c>
      <c r="I32" s="21">
        <f t="shared" si="22"/>
        <v>-8.8588955875211955E-2</v>
      </c>
      <c r="J32" s="21">
        <f t="shared" si="22"/>
        <v>-0.16264480305618834</v>
      </c>
      <c r="K32" s="21">
        <f t="shared" si="22"/>
        <v>-0.22888350208117927</v>
      </c>
      <c r="L32" s="21">
        <f t="shared" si="22"/>
        <v>-9.3024371484596607E-2</v>
      </c>
      <c r="M32" s="21">
        <f t="shared" si="22"/>
        <v>-0.19648248919941949</v>
      </c>
      <c r="N32" s="21">
        <f t="shared" si="22"/>
        <v>-0.13164970806351395</v>
      </c>
      <c r="O32" s="21">
        <f t="shared" si="22"/>
        <v>-0.15019004851043258</v>
      </c>
      <c r="P32" s="21">
        <f t="shared" si="22"/>
        <v>-0.13113775795502233</v>
      </c>
      <c r="Q32" s="21">
        <f t="shared" si="22"/>
        <v>-8.293797503877183E-2</v>
      </c>
      <c r="R32" s="21">
        <f t="shared" si="22"/>
        <v>-3.6750936930782484E-2</v>
      </c>
      <c r="S32" s="21">
        <f t="shared" si="22"/>
        <v>-0.26687122560783838</v>
      </c>
      <c r="T32" s="21">
        <f t="shared" si="22"/>
        <v>-0.13487975639148114</v>
      </c>
      <c r="U32" s="21">
        <f t="shared" si="22"/>
        <v>7.2210924389478778E-2</v>
      </c>
    </row>
    <row r="33" spans="1:21" s="19" customFormat="1" x14ac:dyDescent="0.25">
      <c r="A33" s="19" t="str">
        <v>Stock</v>
      </c>
      <c r="B33" s="20" t="str">
        <v>Telefonos</v>
      </c>
      <c r="C33" s="21">
        <f>C9/$G$50/C$50</f>
        <v>0.236219004002652</v>
      </c>
      <c r="D33" s="21">
        <f t="shared" ref="D33:U33" si="23">D9/$G$50/D$50</f>
        <v>0.19258529649014489</v>
      </c>
      <c r="E33" s="21">
        <f t="shared" si="23"/>
        <v>0.38499270523835416</v>
      </c>
      <c r="F33" s="21">
        <f t="shared" si="23"/>
        <v>0.37275582043901212</v>
      </c>
      <c r="G33" s="21">
        <f t="shared" si="23"/>
        <v>1.0000000000000002</v>
      </c>
      <c r="H33" s="21">
        <f t="shared" si="23"/>
        <v>0.38678969110998129</v>
      </c>
      <c r="I33" s="21">
        <f t="shared" si="23"/>
        <v>-1.0211921582190726E-3</v>
      </c>
      <c r="J33" s="21">
        <f t="shared" si="23"/>
        <v>-6.737815147401055E-2</v>
      </c>
      <c r="K33" s="21">
        <f t="shared" si="23"/>
        <v>-0.11923106943330736</v>
      </c>
      <c r="L33" s="21">
        <f t="shared" si="23"/>
        <v>-7.2649830782296504E-2</v>
      </c>
      <c r="M33" s="21">
        <f t="shared" si="23"/>
        <v>-0.13051144180501334</v>
      </c>
      <c r="N33" s="21">
        <f t="shared" si="23"/>
        <v>-0.10447647861167218</v>
      </c>
      <c r="O33" s="21">
        <f t="shared" si="23"/>
        <v>-0.14712169142392775</v>
      </c>
      <c r="P33" s="21">
        <f t="shared" si="23"/>
        <v>-2.4240821453431045E-2</v>
      </c>
      <c r="Q33" s="21">
        <f t="shared" si="23"/>
        <v>-0.18507075138452184</v>
      </c>
      <c r="R33" s="21">
        <f t="shared" si="23"/>
        <v>-0.12437902641416952</v>
      </c>
      <c r="S33" s="21">
        <f t="shared" si="23"/>
        <v>-0.23188465789117182</v>
      </c>
      <c r="T33" s="21">
        <f t="shared" si="23"/>
        <v>-8.298869649860495E-2</v>
      </c>
      <c r="U33" s="21">
        <f t="shared" si="23"/>
        <v>9.5076584805980927E-2</v>
      </c>
    </row>
    <row r="34" spans="1:21" s="19" customFormat="1" x14ac:dyDescent="0.25">
      <c r="A34" s="19" t="str">
        <v>Stock</v>
      </c>
      <c r="B34" s="20" t="str">
        <v>YPF</v>
      </c>
      <c r="C34" s="21">
        <f>C10/$H$50/C$50</f>
        <v>0.28469862181487976</v>
      </c>
      <c r="D34" s="21">
        <f t="shared" ref="D34:U34" si="24">D10/$H$50/D$50</f>
        <v>0.22871110117154975</v>
      </c>
      <c r="E34" s="21">
        <f t="shared" si="24"/>
        <v>0.31247614293618242</v>
      </c>
      <c r="F34" s="21">
        <f t="shared" si="24"/>
        <v>0.20374227259979139</v>
      </c>
      <c r="G34" s="21">
        <f t="shared" si="24"/>
        <v>0.38678969110998135</v>
      </c>
      <c r="H34" s="21">
        <f t="shared" si="24"/>
        <v>0.99999999999999944</v>
      </c>
      <c r="I34" s="21">
        <f t="shared" si="24"/>
        <v>7.3789483047112655E-3</v>
      </c>
      <c r="J34" s="21">
        <f t="shared" si="24"/>
        <v>-7.5592510214683759E-2</v>
      </c>
      <c r="K34" s="21">
        <f t="shared" si="24"/>
        <v>-0.12836605061122675</v>
      </c>
      <c r="L34" s="21">
        <f t="shared" si="24"/>
        <v>9.4623881731252829E-2</v>
      </c>
      <c r="M34" s="21">
        <f t="shared" si="24"/>
        <v>-2.8744602159500796E-2</v>
      </c>
      <c r="N34" s="21">
        <f t="shared" si="24"/>
        <v>-1.6649488708969946E-2</v>
      </c>
      <c r="O34" s="21">
        <f t="shared" si="24"/>
        <v>2.1145758573742773E-2</v>
      </c>
      <c r="P34" s="21">
        <f t="shared" si="24"/>
        <v>5.7971748593247129E-2</v>
      </c>
      <c r="Q34" s="21">
        <f t="shared" si="24"/>
        <v>2.6565027096683375E-2</v>
      </c>
      <c r="R34" s="21">
        <f t="shared" si="24"/>
        <v>1.9127448327216048E-2</v>
      </c>
      <c r="S34" s="21">
        <f t="shared" si="24"/>
        <v>-8.9624793295720276E-2</v>
      </c>
      <c r="T34" s="21">
        <f t="shared" si="24"/>
        <v>5.2638710307485979E-2</v>
      </c>
      <c r="U34" s="21">
        <f t="shared" si="24"/>
        <v>-0.18391456337791678</v>
      </c>
    </row>
    <row r="35" spans="1:21" s="19" customFormat="1" x14ac:dyDescent="0.25">
      <c r="A35" s="19" t="str">
        <v>US Portfolio</v>
      </c>
      <c r="B35" s="20" t="str">
        <v>Small-Growth</v>
      </c>
      <c r="C35" s="21">
        <f>C11/$I$50/C$50</f>
        <v>-0.1733966125364709</v>
      </c>
      <c r="D35" s="21">
        <f t="shared" ref="D35:U35" si="25">D11/$I$50/D$50</f>
        <v>-0.10622673393861795</v>
      </c>
      <c r="E35" s="21">
        <f t="shared" si="25"/>
        <v>-1.6191250763263536E-2</v>
      </c>
      <c r="F35" s="21">
        <f t="shared" si="25"/>
        <v>-8.8588955875211955E-2</v>
      </c>
      <c r="G35" s="21">
        <f t="shared" si="25"/>
        <v>-1.0211921582190726E-3</v>
      </c>
      <c r="H35" s="21">
        <f t="shared" si="25"/>
        <v>7.3789483047112655E-3</v>
      </c>
      <c r="I35" s="21">
        <f t="shared" si="25"/>
        <v>1</v>
      </c>
      <c r="J35" s="21">
        <f t="shared" si="25"/>
        <v>0.91271488361369923</v>
      </c>
      <c r="K35" s="21">
        <f t="shared" si="25"/>
        <v>0.84040737302870439</v>
      </c>
      <c r="L35" s="21">
        <f t="shared" si="25"/>
        <v>0.72301710704907762</v>
      </c>
      <c r="M35" s="21">
        <f t="shared" si="25"/>
        <v>0.52474709235837225</v>
      </c>
      <c r="N35" s="21">
        <f t="shared" si="25"/>
        <v>0.41364773871793903</v>
      </c>
      <c r="O35" s="21">
        <f t="shared" si="25"/>
        <v>0.60706385470372104</v>
      </c>
      <c r="P35" s="21">
        <f t="shared" si="25"/>
        <v>0.51185568918228741</v>
      </c>
      <c r="Q35" s="21">
        <f t="shared" si="25"/>
        <v>0.60148161859353155</v>
      </c>
      <c r="R35" s="21">
        <f t="shared" si="25"/>
        <v>0.39845619376226482</v>
      </c>
      <c r="S35" s="21">
        <f t="shared" si="25"/>
        <v>0.57883495637013294</v>
      </c>
      <c r="T35" s="21">
        <f t="shared" si="25"/>
        <v>0.81091620829190991</v>
      </c>
      <c r="U35" s="21">
        <f t="shared" si="25"/>
        <v>-5.5028083440236221E-2</v>
      </c>
    </row>
    <row r="36" spans="1:21" s="19" customFormat="1" x14ac:dyDescent="0.25">
      <c r="A36" s="19" t="str">
        <v>US Portfolio</v>
      </c>
      <c r="B36" s="20" t="str">
        <v>Small-Neutral</v>
      </c>
      <c r="C36" s="21">
        <f>C12/$J$50/C$50</f>
        <v>-0.16181151503654215</v>
      </c>
      <c r="D36" s="21">
        <f t="shared" ref="D36:U36" si="26">D12/$J$50/D$50</f>
        <v>-7.9116221002760168E-2</v>
      </c>
      <c r="E36" s="21">
        <f t="shared" si="26"/>
        <v>-3.3930168029562627E-2</v>
      </c>
      <c r="F36" s="21">
        <f t="shared" si="26"/>
        <v>-0.16264480305618834</v>
      </c>
      <c r="G36" s="21">
        <f t="shared" si="26"/>
        <v>-6.737815147401055E-2</v>
      </c>
      <c r="H36" s="21">
        <f t="shared" si="26"/>
        <v>-7.5592510214683745E-2</v>
      </c>
      <c r="I36" s="21">
        <f t="shared" si="26"/>
        <v>0.91271488361369923</v>
      </c>
      <c r="J36" s="21">
        <f t="shared" si="26"/>
        <v>1.0000000000000004</v>
      </c>
      <c r="K36" s="21">
        <f t="shared" si="26"/>
        <v>0.96428100888346757</v>
      </c>
      <c r="L36" s="21">
        <f t="shared" si="26"/>
        <v>0.65936790864828809</v>
      </c>
      <c r="M36" s="21">
        <f t="shared" si="26"/>
        <v>0.68437375576484683</v>
      </c>
      <c r="N36" s="21">
        <f t="shared" si="26"/>
        <v>0.5874237456873932</v>
      </c>
      <c r="O36" s="21">
        <f t="shared" si="26"/>
        <v>0.61529823953728457</v>
      </c>
      <c r="P36" s="21">
        <f t="shared" si="26"/>
        <v>0.570719112640098</v>
      </c>
      <c r="Q36" s="21">
        <f t="shared" si="26"/>
        <v>0.56485853699353283</v>
      </c>
      <c r="R36" s="21">
        <f t="shared" si="26"/>
        <v>0.34259299417963651</v>
      </c>
      <c r="S36" s="21">
        <f t="shared" si="26"/>
        <v>0.65238590073054203</v>
      </c>
      <c r="T36" s="21">
        <f t="shared" si="26"/>
        <v>0.78577863419634786</v>
      </c>
      <c r="U36" s="21">
        <f t="shared" si="26"/>
        <v>-2.9638616345246106E-2</v>
      </c>
    </row>
    <row r="37" spans="1:21" s="19" customFormat="1" x14ac:dyDescent="0.25">
      <c r="A37" s="19" t="str">
        <v>US Portfolio</v>
      </c>
      <c r="B37" s="20" t="str">
        <v>Small-Value</v>
      </c>
      <c r="C37" s="21">
        <f>C13/$K$50/C$50</f>
        <v>-0.13289251859327525</v>
      </c>
      <c r="D37" s="21">
        <f t="shared" ref="D37:U37" si="27">D13/$K$50/D$50</f>
        <v>-8.2131122485799318E-2</v>
      </c>
      <c r="E37" s="21">
        <f t="shared" si="27"/>
        <v>-7.9233105282896343E-2</v>
      </c>
      <c r="F37" s="21">
        <f t="shared" si="27"/>
        <v>-0.2288835020811793</v>
      </c>
      <c r="G37" s="21">
        <f t="shared" si="27"/>
        <v>-0.11923106943330736</v>
      </c>
      <c r="H37" s="21">
        <f t="shared" si="27"/>
        <v>-0.12836605061122675</v>
      </c>
      <c r="I37" s="21">
        <f t="shared" si="27"/>
        <v>0.84040737302870439</v>
      </c>
      <c r="J37" s="21">
        <f t="shared" si="27"/>
        <v>0.96428100888346757</v>
      </c>
      <c r="K37" s="21">
        <f t="shared" si="27"/>
        <v>0.99999999999999956</v>
      </c>
      <c r="L37" s="21">
        <f t="shared" si="27"/>
        <v>0.61629274929548339</v>
      </c>
      <c r="M37" s="21">
        <f t="shared" si="27"/>
        <v>0.69969235936335117</v>
      </c>
      <c r="N37" s="21">
        <f t="shared" si="27"/>
        <v>0.62618902342336702</v>
      </c>
      <c r="O37" s="21">
        <f t="shared" si="27"/>
        <v>0.59693699625077645</v>
      </c>
      <c r="P37" s="21">
        <f t="shared" si="27"/>
        <v>0.52772093734834935</v>
      </c>
      <c r="Q37" s="21">
        <f t="shared" si="27"/>
        <v>0.5407277125369736</v>
      </c>
      <c r="R37" s="21">
        <f t="shared" si="27"/>
        <v>0.33048301906273936</v>
      </c>
      <c r="S37" s="21">
        <f t="shared" si="27"/>
        <v>0.65252076691999983</v>
      </c>
      <c r="T37" s="21">
        <f t="shared" si="27"/>
        <v>0.74840070606700992</v>
      </c>
      <c r="U37" s="21">
        <f t="shared" si="27"/>
        <v>-5.8801955903388388E-2</v>
      </c>
    </row>
    <row r="38" spans="1:21" s="19" customFormat="1" x14ac:dyDescent="0.25">
      <c r="A38" s="19" t="str">
        <v>US Portfolio</v>
      </c>
      <c r="B38" s="20" t="str">
        <v>Big-Growth</v>
      </c>
      <c r="C38" s="21">
        <f>C14/$L$50/C$50</f>
        <v>-0.10388194734263231</v>
      </c>
      <c r="D38" s="21">
        <f t="shared" ref="D38:U38" si="28">D14/$L$50/D$50</f>
        <v>-7.8815554202944837E-2</v>
      </c>
      <c r="E38" s="21">
        <f t="shared" si="28"/>
        <v>-6.6892258737322144E-2</v>
      </c>
      <c r="F38" s="21">
        <f t="shared" si="28"/>
        <v>-9.3024371484596621E-2</v>
      </c>
      <c r="G38" s="21">
        <f t="shared" si="28"/>
        <v>-7.2649830782296504E-2</v>
      </c>
      <c r="H38" s="21">
        <f t="shared" si="28"/>
        <v>9.4623881731252843E-2</v>
      </c>
      <c r="I38" s="21">
        <f t="shared" si="28"/>
        <v>0.72301710704907762</v>
      </c>
      <c r="J38" s="21">
        <f t="shared" si="28"/>
        <v>0.65936790864828809</v>
      </c>
      <c r="K38" s="21">
        <f t="shared" si="28"/>
        <v>0.61629274929548339</v>
      </c>
      <c r="L38" s="21">
        <f t="shared" si="28"/>
        <v>1.0000000000000007</v>
      </c>
      <c r="M38" s="21">
        <f t="shared" si="28"/>
        <v>0.7585279702495531</v>
      </c>
      <c r="N38" s="21">
        <f t="shared" si="28"/>
        <v>0.66775944763666939</v>
      </c>
      <c r="O38" s="21">
        <f t="shared" si="28"/>
        <v>0.61401846656847159</v>
      </c>
      <c r="P38" s="21">
        <f t="shared" si="28"/>
        <v>0.52293919671391931</v>
      </c>
      <c r="Q38" s="21">
        <f t="shared" si="28"/>
        <v>0.55432030744495597</v>
      </c>
      <c r="R38" s="21">
        <f t="shared" si="28"/>
        <v>0.45026599348693536</v>
      </c>
      <c r="S38" s="21">
        <f t="shared" si="28"/>
        <v>0.50419305609081966</v>
      </c>
      <c r="T38" s="21">
        <f t="shared" si="28"/>
        <v>0.97025174946656723</v>
      </c>
      <c r="U38" s="21">
        <f t="shared" si="28"/>
        <v>3.3429003278601578E-2</v>
      </c>
    </row>
    <row r="39" spans="1:21" s="19" customFormat="1" x14ac:dyDescent="0.25">
      <c r="A39" s="19" t="str">
        <v>US Portfolio</v>
      </c>
      <c r="B39" s="20" t="str">
        <v>Big-Neutral</v>
      </c>
      <c r="C39" s="21">
        <f>C15/$M$50/C$50</f>
        <v>-9.5710578345607866E-2</v>
      </c>
      <c r="D39" s="21">
        <f t="shared" ref="D39:U39" si="29">D15/$M$50/D$50</f>
        <v>-7.2732866840439253E-2</v>
      </c>
      <c r="E39" s="21">
        <f t="shared" si="29"/>
        <v>-6.8430030567356109E-2</v>
      </c>
      <c r="F39" s="21">
        <f t="shared" si="29"/>
        <v>-0.19648248919941949</v>
      </c>
      <c r="G39" s="21">
        <f t="shared" si="29"/>
        <v>-0.13051144180501337</v>
      </c>
      <c r="H39" s="21">
        <f t="shared" si="29"/>
        <v>-2.8744602159500792E-2</v>
      </c>
      <c r="I39" s="21">
        <f t="shared" si="29"/>
        <v>0.52474709235837225</v>
      </c>
      <c r="J39" s="21">
        <f t="shared" si="29"/>
        <v>0.68437375576484683</v>
      </c>
      <c r="K39" s="21">
        <f t="shared" si="29"/>
        <v>0.69969235936335117</v>
      </c>
      <c r="L39" s="21">
        <f t="shared" si="29"/>
        <v>0.75852797024955321</v>
      </c>
      <c r="M39" s="21">
        <f t="shared" si="29"/>
        <v>0.99999999999999967</v>
      </c>
      <c r="N39" s="21">
        <f t="shared" si="29"/>
        <v>0.90881970995356842</v>
      </c>
      <c r="O39" s="21">
        <f t="shared" si="29"/>
        <v>0.54413639880315123</v>
      </c>
      <c r="P39" s="21">
        <f t="shared" si="29"/>
        <v>0.57355964612155652</v>
      </c>
      <c r="Q39" s="21">
        <f t="shared" si="29"/>
        <v>0.45910640782214623</v>
      </c>
      <c r="R39" s="21">
        <f t="shared" si="29"/>
        <v>0.32940351466084983</v>
      </c>
      <c r="S39" s="21">
        <f t="shared" si="29"/>
        <v>0.61038665293074412</v>
      </c>
      <c r="T39" s="21">
        <f t="shared" si="29"/>
        <v>0.82485781458172847</v>
      </c>
      <c r="U39" s="21">
        <f t="shared" si="29"/>
        <v>5.5931804380574934E-2</v>
      </c>
    </row>
    <row r="40" spans="1:21" s="19" customFormat="1" x14ac:dyDescent="0.25">
      <c r="A40" s="19" t="str">
        <v>US Portfolio</v>
      </c>
      <c r="B40" s="20" t="str">
        <v>Big-Value</v>
      </c>
      <c r="C40" s="21">
        <f>C16/$N$50/C$50</f>
        <v>-3.5809851168865224E-2</v>
      </c>
      <c r="D40" s="21">
        <f t="shared" ref="D40:U40" si="30">D16/$N$50/D$50</f>
        <v>-4.7779651014266199E-2</v>
      </c>
      <c r="E40" s="21">
        <f t="shared" si="30"/>
        <v>-0.11952459780305258</v>
      </c>
      <c r="F40" s="21">
        <f t="shared" si="30"/>
        <v>-0.13164970806351398</v>
      </c>
      <c r="G40" s="21">
        <f t="shared" si="30"/>
        <v>-0.1044764786116722</v>
      </c>
      <c r="H40" s="21">
        <f t="shared" si="30"/>
        <v>-1.6649488708969949E-2</v>
      </c>
      <c r="I40" s="21">
        <f t="shared" si="30"/>
        <v>0.41364773871793897</v>
      </c>
      <c r="J40" s="21">
        <f t="shared" si="30"/>
        <v>0.58742374568739308</v>
      </c>
      <c r="K40" s="21">
        <f t="shared" si="30"/>
        <v>0.62618902342336702</v>
      </c>
      <c r="L40" s="21">
        <f t="shared" si="30"/>
        <v>0.66775944763666928</v>
      </c>
      <c r="M40" s="21">
        <f t="shared" si="30"/>
        <v>0.90881970995356853</v>
      </c>
      <c r="N40" s="21">
        <f t="shared" si="30"/>
        <v>1.0000000000000004</v>
      </c>
      <c r="O40" s="21">
        <f t="shared" si="30"/>
        <v>0.47094286200728336</v>
      </c>
      <c r="P40" s="21">
        <f t="shared" si="30"/>
        <v>0.47264859886517363</v>
      </c>
      <c r="Q40" s="21">
        <f t="shared" si="30"/>
        <v>0.39134857868102452</v>
      </c>
      <c r="R40" s="21">
        <f t="shared" si="30"/>
        <v>0.25489345842555716</v>
      </c>
      <c r="S40" s="21">
        <f t="shared" si="30"/>
        <v>0.50738194512536927</v>
      </c>
      <c r="T40" s="21">
        <f t="shared" si="30"/>
        <v>0.72644606929488065</v>
      </c>
      <c r="U40" s="21">
        <f t="shared" si="30"/>
        <v>7.6252556072271702E-2</v>
      </c>
    </row>
    <row r="41" spans="1:21" s="19" customFormat="1" x14ac:dyDescent="0.25">
      <c r="A41" s="19" t="str">
        <v>Country Port</v>
      </c>
      <c r="B41" s="20" t="str">
        <v>Australia</v>
      </c>
      <c r="C41" s="21">
        <f>C17/$O$50/C$50</f>
        <v>-0.17222917653978506</v>
      </c>
      <c r="D41" s="21">
        <f t="shared" ref="D41:U41" si="31">D17/$O$50/D$50</f>
        <v>5.1962206287550182E-2</v>
      </c>
      <c r="E41" s="21">
        <f t="shared" si="31"/>
        <v>-8.089120043349686E-2</v>
      </c>
      <c r="F41" s="21">
        <f t="shared" si="31"/>
        <v>-0.15019004851043258</v>
      </c>
      <c r="G41" s="21">
        <f t="shared" si="31"/>
        <v>-0.14712169142392775</v>
      </c>
      <c r="H41" s="21">
        <f t="shared" si="31"/>
        <v>2.1145758573742776E-2</v>
      </c>
      <c r="I41" s="21">
        <f t="shared" si="31"/>
        <v>0.60706385470372104</v>
      </c>
      <c r="J41" s="21">
        <f t="shared" si="31"/>
        <v>0.61529823953728457</v>
      </c>
      <c r="K41" s="21">
        <f t="shared" si="31"/>
        <v>0.59693699625077645</v>
      </c>
      <c r="L41" s="21">
        <f t="shared" si="31"/>
        <v>0.61401846656847159</v>
      </c>
      <c r="M41" s="21">
        <f t="shared" si="31"/>
        <v>0.54413639880315123</v>
      </c>
      <c r="N41" s="21">
        <f t="shared" si="31"/>
        <v>0.47094286200728336</v>
      </c>
      <c r="O41" s="21">
        <f t="shared" si="31"/>
        <v>0.99999999999999889</v>
      </c>
      <c r="P41" s="21">
        <f t="shared" si="31"/>
        <v>0.60975016854267572</v>
      </c>
      <c r="Q41" s="21">
        <f t="shared" si="31"/>
        <v>0.48793256869338381</v>
      </c>
      <c r="R41" s="21">
        <f t="shared" si="31"/>
        <v>0.57003731076531228</v>
      </c>
      <c r="S41" s="21">
        <f t="shared" si="31"/>
        <v>0.65180930536009607</v>
      </c>
      <c r="T41" s="21">
        <f t="shared" si="31"/>
        <v>0.68126105498651601</v>
      </c>
      <c r="U41" s="21">
        <f t="shared" si="31"/>
        <v>-0.16457396876925362</v>
      </c>
    </row>
    <row r="42" spans="1:21" s="19" customFormat="1" x14ac:dyDescent="0.25">
      <c r="A42" s="19" t="str">
        <v>Country Port</v>
      </c>
      <c r="B42" s="20" t="str">
        <v>Hong Kong</v>
      </c>
      <c r="C42" s="21">
        <f>C18/$P$50/C$50</f>
        <v>3.5713463494424037E-2</v>
      </c>
      <c r="D42" s="21">
        <f t="shared" ref="D42:U42" si="32">D18/$P$50/D$50</f>
        <v>5.4482546083077982E-2</v>
      </c>
      <c r="E42" s="21">
        <f t="shared" si="32"/>
        <v>6.3115584929069116E-2</v>
      </c>
      <c r="F42" s="21">
        <f t="shared" si="32"/>
        <v>-0.13113775795502233</v>
      </c>
      <c r="G42" s="21">
        <f t="shared" si="32"/>
        <v>-2.4240821453431045E-2</v>
      </c>
      <c r="H42" s="21">
        <f t="shared" si="32"/>
        <v>5.7971748593247122E-2</v>
      </c>
      <c r="I42" s="21">
        <f t="shared" si="32"/>
        <v>0.51185568918228741</v>
      </c>
      <c r="J42" s="21">
        <f t="shared" si="32"/>
        <v>0.570719112640098</v>
      </c>
      <c r="K42" s="21">
        <f t="shared" si="32"/>
        <v>0.52772093734834935</v>
      </c>
      <c r="L42" s="21">
        <f t="shared" si="32"/>
        <v>0.52293919671391931</v>
      </c>
      <c r="M42" s="21">
        <f t="shared" si="32"/>
        <v>0.57355964612155652</v>
      </c>
      <c r="N42" s="21">
        <f t="shared" si="32"/>
        <v>0.47264859886517363</v>
      </c>
      <c r="O42" s="21">
        <f t="shared" si="32"/>
        <v>0.60975016854267572</v>
      </c>
      <c r="P42" s="21">
        <f t="shared" si="32"/>
        <v>1.0000000000000002</v>
      </c>
      <c r="Q42" s="21">
        <f t="shared" si="32"/>
        <v>0.30551561736701055</v>
      </c>
      <c r="R42" s="21">
        <f t="shared" si="32"/>
        <v>0.46538529413071139</v>
      </c>
      <c r="S42" s="21">
        <f t="shared" si="32"/>
        <v>0.48703619555433392</v>
      </c>
      <c r="T42" s="21">
        <f t="shared" si="32"/>
        <v>0.59825615504490193</v>
      </c>
      <c r="U42" s="21">
        <f t="shared" si="32"/>
        <v>-6.5939963852253536E-2</v>
      </c>
    </row>
    <row r="43" spans="1:21" s="19" customFormat="1" x14ac:dyDescent="0.25">
      <c r="A43" s="19" t="str">
        <v>Country Port</v>
      </c>
      <c r="B43" s="20" t="str">
        <v>Italy</v>
      </c>
      <c r="C43" s="21">
        <f>C19/$Q$50/C$50</f>
        <v>-2.9298829874563767E-2</v>
      </c>
      <c r="D43" s="21">
        <f t="shared" ref="D43:U43" si="33">D19/$Q$50/D$50</f>
        <v>-8.3499974810636354E-2</v>
      </c>
      <c r="E43" s="21">
        <f t="shared" si="33"/>
        <v>-0.11358475974924175</v>
      </c>
      <c r="F43" s="21">
        <f t="shared" si="33"/>
        <v>-8.293797503877183E-2</v>
      </c>
      <c r="G43" s="21">
        <f t="shared" si="33"/>
        <v>-0.18507075138452186</v>
      </c>
      <c r="H43" s="21">
        <f t="shared" si="33"/>
        <v>2.6565027096683375E-2</v>
      </c>
      <c r="I43" s="21">
        <f t="shared" si="33"/>
        <v>0.60148161859353155</v>
      </c>
      <c r="J43" s="21">
        <f t="shared" si="33"/>
        <v>0.56485853699353272</v>
      </c>
      <c r="K43" s="21">
        <f t="shared" si="33"/>
        <v>0.5407277125369736</v>
      </c>
      <c r="L43" s="21">
        <f t="shared" si="33"/>
        <v>0.55432030744495597</v>
      </c>
      <c r="M43" s="21">
        <f t="shared" si="33"/>
        <v>0.45910640782214623</v>
      </c>
      <c r="N43" s="21">
        <f t="shared" si="33"/>
        <v>0.39134857868102452</v>
      </c>
      <c r="O43" s="21">
        <f t="shared" si="33"/>
        <v>0.48793256869338381</v>
      </c>
      <c r="P43" s="21">
        <f t="shared" si="33"/>
        <v>0.30551561736701055</v>
      </c>
      <c r="Q43" s="21">
        <f t="shared" si="33"/>
        <v>1</v>
      </c>
      <c r="R43" s="21">
        <f t="shared" si="33"/>
        <v>0.22770392808345333</v>
      </c>
      <c r="S43" s="21">
        <f t="shared" si="33"/>
        <v>0.55386325497768063</v>
      </c>
      <c r="T43" s="21">
        <f t="shared" si="33"/>
        <v>0.61555289247553702</v>
      </c>
      <c r="U43" s="21">
        <f t="shared" si="33"/>
        <v>-4.5802460727723936E-3</v>
      </c>
    </row>
    <row r="44" spans="1:21" s="19" customFormat="1" x14ac:dyDescent="0.25">
      <c r="A44" s="19" t="str">
        <v>Country Port</v>
      </c>
      <c r="B44" s="20" t="str">
        <v>Japan</v>
      </c>
      <c r="C44" s="21">
        <f>C20/$R$50/C$50</f>
        <v>-0.18334025145679828</v>
      </c>
      <c r="D44" s="21">
        <f t="shared" ref="D44:U44" si="34">D20/$R$50/D$50</f>
        <v>0.11574533740238978</v>
      </c>
      <c r="E44" s="21">
        <f t="shared" si="34"/>
        <v>-7.595419432844297E-2</v>
      </c>
      <c r="F44" s="21">
        <f t="shared" si="34"/>
        <v>-3.6750936930782484E-2</v>
      </c>
      <c r="G44" s="21">
        <f t="shared" si="34"/>
        <v>-0.12437902641416952</v>
      </c>
      <c r="H44" s="21">
        <f t="shared" si="34"/>
        <v>1.9127448327216048E-2</v>
      </c>
      <c r="I44" s="21">
        <f t="shared" si="34"/>
        <v>0.39845619376226482</v>
      </c>
      <c r="J44" s="21">
        <f t="shared" si="34"/>
        <v>0.34259299417963651</v>
      </c>
      <c r="K44" s="21">
        <f t="shared" si="34"/>
        <v>0.3304830190627393</v>
      </c>
      <c r="L44" s="21">
        <f t="shared" si="34"/>
        <v>0.45026599348693541</v>
      </c>
      <c r="M44" s="21">
        <f t="shared" si="34"/>
        <v>0.32940351466084983</v>
      </c>
      <c r="N44" s="21">
        <f t="shared" si="34"/>
        <v>0.25489345842555722</v>
      </c>
      <c r="O44" s="21">
        <f t="shared" si="34"/>
        <v>0.57003731076531228</v>
      </c>
      <c r="P44" s="21">
        <f t="shared" si="34"/>
        <v>0.46538529413071139</v>
      </c>
      <c r="Q44" s="21">
        <f t="shared" si="34"/>
        <v>0.22770392808345336</v>
      </c>
      <c r="R44" s="21">
        <f t="shared" si="34"/>
        <v>0.99999999999999978</v>
      </c>
      <c r="S44" s="21">
        <f t="shared" si="34"/>
        <v>0.40891684504455184</v>
      </c>
      <c r="T44" s="21">
        <f t="shared" si="34"/>
        <v>0.47157796393081819</v>
      </c>
      <c r="U44" s="21">
        <f t="shared" si="34"/>
        <v>-0.12196937465962622</v>
      </c>
    </row>
    <row r="45" spans="1:21" s="19" customFormat="1" x14ac:dyDescent="0.25">
      <c r="A45" s="19" t="str">
        <v>Country Port</v>
      </c>
      <c r="B45" s="20" t="str">
        <v>Norway</v>
      </c>
      <c r="C45" s="21">
        <f>C21/$S$50/C$50</f>
        <v>-0.14864286436493016</v>
      </c>
      <c r="D45" s="21">
        <f t="shared" ref="D45:U45" si="35">D21/$S$50/D$50</f>
        <v>-0.11187701976082996</v>
      </c>
      <c r="E45" s="21">
        <f t="shared" si="35"/>
        <v>-0.13313625837465529</v>
      </c>
      <c r="F45" s="21">
        <f t="shared" si="35"/>
        <v>-0.26687122560783838</v>
      </c>
      <c r="G45" s="21">
        <f t="shared" si="35"/>
        <v>-0.23188465789117182</v>
      </c>
      <c r="H45" s="21">
        <f t="shared" si="35"/>
        <v>-8.9624793295720276E-2</v>
      </c>
      <c r="I45" s="21">
        <f t="shared" si="35"/>
        <v>0.57883495637013294</v>
      </c>
      <c r="J45" s="21">
        <f t="shared" si="35"/>
        <v>0.65238590073054215</v>
      </c>
      <c r="K45" s="21">
        <f t="shared" si="35"/>
        <v>0.65252076691999983</v>
      </c>
      <c r="L45" s="21">
        <f t="shared" si="35"/>
        <v>0.50419305609081966</v>
      </c>
      <c r="M45" s="21">
        <f t="shared" si="35"/>
        <v>0.61038665293074423</v>
      </c>
      <c r="N45" s="21">
        <f t="shared" si="35"/>
        <v>0.50738194512536916</v>
      </c>
      <c r="O45" s="21">
        <f t="shared" si="35"/>
        <v>0.65180930536009607</v>
      </c>
      <c r="P45" s="21">
        <f t="shared" si="35"/>
        <v>0.48703619555433392</v>
      </c>
      <c r="Q45" s="21">
        <f t="shared" si="35"/>
        <v>0.55386325497768052</v>
      </c>
      <c r="R45" s="21">
        <f t="shared" si="35"/>
        <v>0.40891684504455184</v>
      </c>
      <c r="S45" s="21">
        <f t="shared" si="35"/>
        <v>0.999999999999999</v>
      </c>
      <c r="T45" s="21">
        <f t="shared" si="35"/>
        <v>0.62711112371859135</v>
      </c>
      <c r="U45" s="21">
        <f t="shared" si="35"/>
        <v>-0.13874515397473244</v>
      </c>
    </row>
    <row r="46" spans="1:21" s="19" customFormat="1" x14ac:dyDescent="0.25">
      <c r="A46" s="19" t="str">
        <v>Country Port</v>
      </c>
      <c r="B46" s="20" t="str">
        <v>US</v>
      </c>
      <c r="C46" s="21">
        <f>C22/$R$50/C$50</f>
        <v>-0.10457966122783108</v>
      </c>
      <c r="D46" s="21">
        <f t="shared" ref="D46:U46" si="36">D22/$R$50/D$50</f>
        <v>-7.1504145927278745E-2</v>
      </c>
      <c r="E46" s="21">
        <f t="shared" si="36"/>
        <v>-4.8471410721882671E-2</v>
      </c>
      <c r="F46" s="21">
        <f t="shared" si="36"/>
        <v>-0.10502838657452201</v>
      </c>
      <c r="G46" s="21">
        <f t="shared" si="36"/>
        <v>-6.4621772238918906E-2</v>
      </c>
      <c r="H46" s="21">
        <f t="shared" si="36"/>
        <v>4.0988795968110836E-2</v>
      </c>
      <c r="I46" s="21">
        <f t="shared" si="36"/>
        <v>0.63144554292364896</v>
      </c>
      <c r="J46" s="21">
        <f t="shared" si="36"/>
        <v>0.61187137612287668</v>
      </c>
      <c r="K46" s="21">
        <f t="shared" si="36"/>
        <v>0.58276587067157282</v>
      </c>
      <c r="L46" s="21">
        <f t="shared" si="36"/>
        <v>0.75551719949589879</v>
      </c>
      <c r="M46" s="21">
        <f t="shared" si="36"/>
        <v>0.64230161542890263</v>
      </c>
      <c r="N46" s="21">
        <f t="shared" si="36"/>
        <v>0.5656701986471232</v>
      </c>
      <c r="O46" s="21">
        <f t="shared" si="36"/>
        <v>0.5304854587193607</v>
      </c>
      <c r="P46" s="21">
        <f t="shared" si="36"/>
        <v>0.46585106915726648</v>
      </c>
      <c r="Q46" s="21">
        <f t="shared" si="36"/>
        <v>0.47931972059870315</v>
      </c>
      <c r="R46" s="21">
        <f t="shared" si="36"/>
        <v>0.36720909068071372</v>
      </c>
      <c r="S46" s="21">
        <f t="shared" si="36"/>
        <v>0.48831990277274134</v>
      </c>
      <c r="T46" s="21">
        <f t="shared" si="36"/>
        <v>0.77868161527281288</v>
      </c>
      <c r="U46" s="21">
        <f t="shared" si="36"/>
        <v>-4.4049614238288317E-4</v>
      </c>
    </row>
    <row r="47" spans="1:21" s="19" customFormat="1" x14ac:dyDescent="0.25">
      <c r="A47" s="19" t="str">
        <v>US Riskfree</v>
      </c>
      <c r="B47" s="20" t="str">
        <v>US Riskfree</v>
      </c>
      <c r="C47" s="21">
        <f>C23/$U$50/C$50</f>
        <v>-5.3916478046901237E-2</v>
      </c>
      <c r="D47" s="21">
        <f t="shared" ref="D47:U47" si="37">D23/$U$50/D$50</f>
        <v>-3.0985064029898909E-2</v>
      </c>
      <c r="E47" s="21">
        <f t="shared" si="37"/>
        <v>9.3122397722455938E-2</v>
      </c>
      <c r="F47" s="21">
        <f t="shared" si="37"/>
        <v>7.2210924389478778E-2</v>
      </c>
      <c r="G47" s="21">
        <f t="shared" si="37"/>
        <v>9.5076584805980927E-2</v>
      </c>
      <c r="H47" s="21">
        <f t="shared" si="37"/>
        <v>-0.18391456337791678</v>
      </c>
      <c r="I47" s="21">
        <f t="shared" si="37"/>
        <v>-5.5028083440236221E-2</v>
      </c>
      <c r="J47" s="21">
        <f t="shared" si="37"/>
        <v>-2.9638616345246109E-2</v>
      </c>
      <c r="K47" s="21">
        <f t="shared" si="37"/>
        <v>-5.8801955903388388E-2</v>
      </c>
      <c r="L47" s="21">
        <f t="shared" si="37"/>
        <v>3.3429003278601578E-2</v>
      </c>
      <c r="M47" s="21">
        <f t="shared" si="37"/>
        <v>5.5931804380574934E-2</v>
      </c>
      <c r="N47" s="21">
        <f t="shared" si="37"/>
        <v>7.6252556072271702E-2</v>
      </c>
      <c r="O47" s="21">
        <f t="shared" si="37"/>
        <v>-0.16457396876925362</v>
      </c>
      <c r="P47" s="21">
        <f t="shared" si="37"/>
        <v>-6.5939963852253536E-2</v>
      </c>
      <c r="Q47" s="21">
        <f t="shared" si="37"/>
        <v>-4.5802460727723936E-3</v>
      </c>
      <c r="R47" s="21">
        <f t="shared" si="37"/>
        <v>-0.12196937465962622</v>
      </c>
      <c r="S47" s="21">
        <f t="shared" si="37"/>
        <v>-0.13874515397473244</v>
      </c>
      <c r="T47" s="21">
        <f t="shared" si="37"/>
        <v>-5.6569480226980121E-4</v>
      </c>
      <c r="U47" s="21">
        <f t="shared" si="37"/>
        <v>1</v>
      </c>
    </row>
    <row r="48" spans="1:21" s="5" customFormat="1" x14ac:dyDescent="0.25">
      <c r="B48" s="6"/>
      <c r="C48" s="7"/>
      <c r="D48" s="7"/>
      <c r="E48" s="7"/>
      <c r="F48" s="7"/>
      <c r="G48" s="7"/>
      <c r="H48" s="7"/>
      <c r="I48" s="7"/>
      <c r="J48" s="7"/>
      <c r="K48" s="7"/>
      <c r="L48" s="7"/>
      <c r="M48" s="7"/>
      <c r="N48" s="7"/>
      <c r="O48" s="7"/>
      <c r="P48" s="7"/>
      <c r="Q48" s="7"/>
      <c r="R48" s="7"/>
      <c r="S48" s="7"/>
      <c r="T48" s="7"/>
      <c r="U48" s="7"/>
    </row>
    <row r="49" spans="2:21" s="19" customFormat="1" x14ac:dyDescent="0.25">
      <c r="B49" s="19" t="s">
        <v>24</v>
      </c>
      <c r="C49" s="22">
        <f t="shared" ref="C49:U49" si="38">AVERAGE(C55:C174)</f>
        <v>6.9826136455390696E-3</v>
      </c>
      <c r="D49" s="22">
        <f t="shared" si="38"/>
        <v>1.1694433362864985E-2</v>
      </c>
      <c r="E49" s="22">
        <f t="shared" si="38"/>
        <v>1.2608752840254625E-2</v>
      </c>
      <c r="F49" s="22">
        <f t="shared" si="38"/>
        <v>2.4412899094566055E-2</v>
      </c>
      <c r="G49" s="22">
        <f t="shared" si="38"/>
        <v>2.0770890953196539E-2</v>
      </c>
      <c r="H49" s="22">
        <f t="shared" si="38"/>
        <v>1.5601785766879898E-2</v>
      </c>
      <c r="I49" s="22">
        <f t="shared" si="38"/>
        <v>7.0608333333333304E-3</v>
      </c>
      <c r="J49" s="22">
        <f t="shared" si="38"/>
        <v>1.3927499999999994E-2</v>
      </c>
      <c r="K49" s="22">
        <f t="shared" si="38"/>
        <v>1.5358333333333335E-2</v>
      </c>
      <c r="L49" s="22">
        <f t="shared" si="38"/>
        <v>7.2483333333333332E-3</v>
      </c>
      <c r="M49" s="22">
        <f t="shared" si="38"/>
        <v>1.0052500000000002E-2</v>
      </c>
      <c r="N49" s="22">
        <f t="shared" si="38"/>
        <v>9.8666666666666642E-3</v>
      </c>
      <c r="O49" s="22">
        <f t="shared" si="38"/>
        <v>1.1499166666666663E-2</v>
      </c>
      <c r="P49" s="22">
        <f t="shared" si="38"/>
        <v>7.9208333333333318E-3</v>
      </c>
      <c r="Q49" s="22">
        <f t="shared" si="38"/>
        <v>1.3619999999999993E-2</v>
      </c>
      <c r="R49" s="22">
        <f t="shared" si="38"/>
        <v>4.1933333333333293E-3</v>
      </c>
      <c r="S49" s="22">
        <f t="shared" si="38"/>
        <v>1.3995000000000002E-2</v>
      </c>
      <c r="T49" s="22">
        <f t="shared" si="38"/>
        <v>8.1808333333333316E-3</v>
      </c>
      <c r="U49" s="57">
        <f t="shared" si="38"/>
        <v>2.9550000000000015E-3</v>
      </c>
    </row>
    <row r="50" spans="2:21" s="19" customFormat="1" x14ac:dyDescent="0.25">
      <c r="B50" s="19" t="s">
        <v>25</v>
      </c>
      <c r="C50" s="23">
        <f t="shared" ref="C50:U50" si="39">_xlfn.VAR.S(C55:C174)^0.5</f>
        <v>0.10313144947830957</v>
      </c>
      <c r="D50" s="23">
        <f t="shared" si="39"/>
        <v>0.10000046435909063</v>
      </c>
      <c r="E50" s="23">
        <f t="shared" si="39"/>
        <v>9.3900304831501899E-2</v>
      </c>
      <c r="F50" s="23">
        <f t="shared" si="39"/>
        <v>0.13737238465306986</v>
      </c>
      <c r="G50" s="23">
        <f t="shared" si="39"/>
        <v>9.0853755999386721E-2</v>
      </c>
      <c r="H50" s="23">
        <f t="shared" si="39"/>
        <v>0.10336761474039144</v>
      </c>
      <c r="I50" s="23">
        <f t="shared" si="39"/>
        <v>8.0325100251367007E-2</v>
      </c>
      <c r="J50" s="23">
        <f t="shared" si="39"/>
        <v>5.2199838955448795E-2</v>
      </c>
      <c r="K50" s="23">
        <f t="shared" si="39"/>
        <v>5.0267604188108321E-2</v>
      </c>
      <c r="L50" s="23">
        <f t="shared" si="39"/>
        <v>4.8272493312902912E-2</v>
      </c>
      <c r="M50" s="23">
        <f t="shared" si="39"/>
        <v>4.3648941312832458E-2</v>
      </c>
      <c r="N50" s="23">
        <f t="shared" si="39"/>
        <v>4.3913437260009548E-2</v>
      </c>
      <c r="O50" s="23">
        <f t="shared" si="39"/>
        <v>5.0042626360746037E-2</v>
      </c>
      <c r="P50" s="23">
        <f t="shared" si="39"/>
        <v>7.8340470985677008E-2</v>
      </c>
      <c r="Q50" s="23">
        <f t="shared" si="39"/>
        <v>6.3317699146526824E-2</v>
      </c>
      <c r="R50" s="23">
        <f t="shared" si="39"/>
        <v>5.90879130430845E-2</v>
      </c>
      <c r="S50" s="23">
        <f t="shared" si="39"/>
        <v>6.7774041100253327E-2</v>
      </c>
      <c r="T50" s="23">
        <f t="shared" si="39"/>
        <v>4.6010671571488533E-2</v>
      </c>
      <c r="U50" s="23">
        <f t="shared" si="39"/>
        <v>1.4604506038844842E-3</v>
      </c>
    </row>
    <row r="51" spans="2:21" s="19" customFormat="1" x14ac:dyDescent="0.25">
      <c r="B51" s="19" t="s">
        <v>86</v>
      </c>
      <c r="C51" s="23">
        <f>C50^2</f>
        <v>1.0636095871497119E-2</v>
      </c>
      <c r="D51" s="23">
        <f t="shared" ref="D51:U51" si="40">D50^2</f>
        <v>1.0000092872033755E-2</v>
      </c>
      <c r="E51" s="23">
        <f t="shared" si="40"/>
        <v>8.8172672474489781E-3</v>
      </c>
      <c r="F51" s="23">
        <f t="shared" si="40"/>
        <v>1.8871172065270985E-2</v>
      </c>
      <c r="G51" s="23">
        <f t="shared" si="40"/>
        <v>8.2544049791960991E-3</v>
      </c>
      <c r="H51" s="23">
        <f t="shared" si="40"/>
        <v>1.0684863777117989E-2</v>
      </c>
      <c r="I51" s="23">
        <f t="shared" si="40"/>
        <v>6.4521217303921598E-3</v>
      </c>
      <c r="J51" s="23">
        <f t="shared" si="40"/>
        <v>2.7248231869747897E-3</v>
      </c>
      <c r="K51" s="23">
        <f t="shared" si="40"/>
        <v>2.526832030812325E-3</v>
      </c>
      <c r="L51" s="23">
        <f t="shared" si="40"/>
        <v>2.3302336106442562E-3</v>
      </c>
      <c r="M51" s="23">
        <f t="shared" si="40"/>
        <v>1.9052300777310921E-3</v>
      </c>
      <c r="N51" s="23">
        <f t="shared" si="40"/>
        <v>1.928389971988795E-3</v>
      </c>
      <c r="O51" s="23">
        <f t="shared" si="40"/>
        <v>2.504264453081234E-3</v>
      </c>
      <c r="P51" s="23">
        <f t="shared" si="40"/>
        <v>6.1372293942577013E-3</v>
      </c>
      <c r="Q51" s="23">
        <f t="shared" si="40"/>
        <v>4.009131025210084E-3</v>
      </c>
      <c r="R51" s="23">
        <f t="shared" si="40"/>
        <v>3.4913814677871155E-3</v>
      </c>
      <c r="S51" s="23">
        <f t="shared" si="40"/>
        <v>4.5933206470588272E-3</v>
      </c>
      <c r="T51" s="23">
        <f t="shared" si="40"/>
        <v>2.1169818984593833E-3</v>
      </c>
      <c r="U51" s="23">
        <f t="shared" si="40"/>
        <v>2.1329159663865545E-6</v>
      </c>
    </row>
    <row r="52" spans="2:21" s="24" customFormat="1" x14ac:dyDescent="0.25">
      <c r="C52" s="25"/>
      <c r="D52" s="25"/>
      <c r="E52" s="25"/>
      <c r="F52" s="25"/>
      <c r="G52" s="25"/>
      <c r="H52" s="25"/>
      <c r="I52" s="25"/>
      <c r="J52" s="25"/>
      <c r="K52" s="25"/>
      <c r="L52" s="25"/>
      <c r="M52" s="25"/>
      <c r="N52" s="25"/>
      <c r="O52" s="25"/>
      <c r="P52" s="25"/>
      <c r="Q52" s="25"/>
      <c r="R52" s="25"/>
      <c r="S52" s="25"/>
      <c r="T52" s="25"/>
      <c r="U52" s="25"/>
    </row>
    <row r="53" spans="2:21" s="11" customFormat="1" x14ac:dyDescent="0.25">
      <c r="B53" s="12" t="s">
        <v>0</v>
      </c>
      <c r="C53" s="13" t="s">
        <v>1</v>
      </c>
      <c r="D53" s="13" t="s">
        <v>1</v>
      </c>
      <c r="E53" s="13" t="s">
        <v>1</v>
      </c>
      <c r="F53" s="13" t="s">
        <v>1</v>
      </c>
      <c r="G53" s="13" t="s">
        <v>1</v>
      </c>
      <c r="H53" s="13" t="s">
        <v>1</v>
      </c>
      <c r="I53" s="13" t="s">
        <v>2</v>
      </c>
      <c r="J53" s="13" t="s">
        <v>2</v>
      </c>
      <c r="K53" s="13" t="s">
        <v>2</v>
      </c>
      <c r="L53" s="13" t="s">
        <v>2</v>
      </c>
      <c r="M53" s="13" t="s">
        <v>2</v>
      </c>
      <c r="N53" s="13" t="s">
        <v>2</v>
      </c>
      <c r="O53" s="13" t="s">
        <v>3</v>
      </c>
      <c r="P53" s="13" t="s">
        <v>3</v>
      </c>
      <c r="Q53" s="13" t="s">
        <v>3</v>
      </c>
      <c r="R53" s="13" t="s">
        <v>3</v>
      </c>
      <c r="S53" s="13" t="s">
        <v>3</v>
      </c>
      <c r="T53" s="13" t="s">
        <v>3</v>
      </c>
      <c r="U53" s="13" t="s">
        <v>4</v>
      </c>
    </row>
    <row r="54" spans="2:21" s="11" customFormat="1" x14ac:dyDescent="0.25">
      <c r="B54" s="14" t="s">
        <v>5</v>
      </c>
      <c r="C54" s="13" t="s">
        <v>6</v>
      </c>
      <c r="D54" s="13" t="s">
        <v>7</v>
      </c>
      <c r="E54" s="13" t="s">
        <v>8</v>
      </c>
      <c r="F54" s="15" t="s">
        <v>9</v>
      </c>
      <c r="G54" s="13" t="s">
        <v>10</v>
      </c>
      <c r="H54" s="13" t="s">
        <v>11</v>
      </c>
      <c r="I54" s="13" t="s">
        <v>12</v>
      </c>
      <c r="J54" s="13" t="s">
        <v>13</v>
      </c>
      <c r="K54" s="13" t="s">
        <v>14</v>
      </c>
      <c r="L54" s="13" t="s">
        <v>15</v>
      </c>
      <c r="M54" s="13" t="s">
        <v>16</v>
      </c>
      <c r="N54" s="13" t="s">
        <v>17</v>
      </c>
      <c r="O54" s="13" t="s">
        <v>18</v>
      </c>
      <c r="P54" s="13" t="s">
        <v>19</v>
      </c>
      <c r="Q54" s="13" t="s">
        <v>20</v>
      </c>
      <c r="R54" s="13" t="s">
        <v>21</v>
      </c>
      <c r="S54" s="13" t="s">
        <v>22</v>
      </c>
      <c r="T54" s="16" t="s">
        <v>23</v>
      </c>
      <c r="U54" s="13" t="s">
        <v>4</v>
      </c>
    </row>
    <row r="55" spans="2:21" s="11" customFormat="1" x14ac:dyDescent="0.25">
      <c r="B55" s="17">
        <v>39052</v>
      </c>
      <c r="C55" s="18">
        <v>-3.5036018336607744E-2</v>
      </c>
      <c r="D55" s="18">
        <v>-2.4226110363391173E-3</v>
      </c>
      <c r="E55" s="18">
        <v>2.0626036484245436E-2</v>
      </c>
      <c r="F55" s="18">
        <v>8.7569199798691377E-2</v>
      </c>
      <c r="G55" s="18">
        <v>8.625626342161774E-2</v>
      </c>
      <c r="H55" s="18">
        <v>5.0240279598077198E-3</v>
      </c>
      <c r="I55" s="18">
        <v>-5.8999999999999999E-3</v>
      </c>
      <c r="J55" s="18">
        <v>8.3000000000000001E-3</v>
      </c>
      <c r="K55" s="18">
        <v>2.0799999999999999E-2</v>
      </c>
      <c r="L55" s="18">
        <v>4.3E-3</v>
      </c>
      <c r="M55" s="18">
        <v>1.7899999999999999E-2</v>
      </c>
      <c r="N55" s="18">
        <v>2.7900000000000001E-2</v>
      </c>
      <c r="O55" s="18">
        <v>3.5900000000000001E-2</v>
      </c>
      <c r="P55" s="18">
        <v>6.2300000000000001E-2</v>
      </c>
      <c r="Q55" s="18">
        <v>2.7200000000000002E-2</v>
      </c>
      <c r="R55" s="18">
        <v>2.4E-2</v>
      </c>
      <c r="S55" s="18">
        <v>5.3899999999999997E-2</v>
      </c>
      <c r="T55" s="18">
        <v>1.0800000000000001E-2</v>
      </c>
      <c r="U55" s="18">
        <v>4.0000000000000001E-3</v>
      </c>
    </row>
    <row r="56" spans="2:21" s="11" customFormat="1" x14ac:dyDescent="0.25">
      <c r="B56" s="17">
        <v>39022</v>
      </c>
      <c r="C56" s="18">
        <v>-2.3657289002557591E-2</v>
      </c>
      <c r="D56" s="18">
        <v>4.8842461885939992E-2</v>
      </c>
      <c r="E56" s="18">
        <v>5.6851790995727791E-2</v>
      </c>
      <c r="F56" s="18">
        <v>5.0581689428428334E-3</v>
      </c>
      <c r="G56" s="18">
        <v>9.0128755364806912E-2</v>
      </c>
      <c r="H56" s="18">
        <v>-9.5196884465599263E-3</v>
      </c>
      <c r="I56" s="18">
        <v>2.58E-2</v>
      </c>
      <c r="J56" s="18">
        <v>2.6600000000000002E-2</v>
      </c>
      <c r="K56" s="18">
        <v>3.0800000000000001E-2</v>
      </c>
      <c r="L56" s="18">
        <v>1.4199999999999999E-2</v>
      </c>
      <c r="M56" s="18">
        <v>2.8300000000000002E-2</v>
      </c>
      <c r="N56" s="18">
        <v>1.9400000000000001E-2</v>
      </c>
      <c r="O56" s="18">
        <v>3.3799999999999997E-2</v>
      </c>
      <c r="P56" s="18">
        <v>6.0400000000000002E-2</v>
      </c>
      <c r="Q56" s="18">
        <v>5.74E-2</v>
      </c>
      <c r="R56" s="18">
        <v>4.5000000000000005E-3</v>
      </c>
      <c r="S56" s="18">
        <v>8.900000000000001E-2</v>
      </c>
      <c r="T56" s="18">
        <v>2.3699999999999999E-2</v>
      </c>
      <c r="U56" s="18">
        <v>4.1999999999999997E-3</v>
      </c>
    </row>
    <row r="57" spans="2:21" s="11" customFormat="1" x14ac:dyDescent="0.25">
      <c r="B57" s="17">
        <v>38991</v>
      </c>
      <c r="C57" s="18">
        <v>1.7897819720143149E-2</v>
      </c>
      <c r="D57" s="18">
        <v>3.7796659830061419E-2</v>
      </c>
      <c r="E57" s="18">
        <v>-1.2035010940919522E-3</v>
      </c>
      <c r="F57" s="18">
        <v>1.6975308641975273E-2</v>
      </c>
      <c r="G57" s="18">
        <v>-1.0806638363566212E-2</v>
      </c>
      <c r="H57" s="18">
        <v>3.4930586654724705E-2</v>
      </c>
      <c r="I57" s="18">
        <v>5.8700000000000002E-2</v>
      </c>
      <c r="J57" s="18">
        <v>5.0099999999999999E-2</v>
      </c>
      <c r="K57" s="18">
        <v>5.1699999999999996E-2</v>
      </c>
      <c r="L57" s="18">
        <v>3.1400000000000004E-2</v>
      </c>
      <c r="M57" s="18">
        <v>3.0800000000000001E-2</v>
      </c>
      <c r="N57" s="18">
        <v>4.7800000000000002E-2</v>
      </c>
      <c r="O57" s="18">
        <v>8.6500000000000007E-2</v>
      </c>
      <c r="P57" s="18">
        <v>1.1000000000000001E-2</v>
      </c>
      <c r="Q57" s="18">
        <v>4.2699999999999995E-2</v>
      </c>
      <c r="R57" s="18">
        <v>1.9400000000000001E-2</v>
      </c>
      <c r="S57" s="18">
        <v>8.8399999999999992E-2</v>
      </c>
      <c r="T57" s="18">
        <v>3.7100000000000001E-2</v>
      </c>
      <c r="U57" s="18">
        <v>4.0999999999999995E-3</v>
      </c>
    </row>
    <row r="58" spans="2:21" s="11" customFormat="1" x14ac:dyDescent="0.25">
      <c r="B58" s="17">
        <v>38961</v>
      </c>
      <c r="C58" s="18">
        <v>9.1954022988505191E-3</v>
      </c>
      <c r="D58" s="18">
        <v>-3.4921532588717663E-2</v>
      </c>
      <c r="E58" s="18">
        <v>0.12686475157193944</v>
      </c>
      <c r="F58" s="18">
        <v>9.3457943925232545E-3</v>
      </c>
      <c r="G58" s="18">
        <v>3.1449044585987185E-2</v>
      </c>
      <c r="H58" s="18">
        <v>7.0213275820752541E-2</v>
      </c>
      <c r="I58" s="18">
        <v>1.09E-2</v>
      </c>
      <c r="J58" s="18">
        <v>1.11E-2</v>
      </c>
      <c r="K58" s="18">
        <v>8.6999999999999994E-3</v>
      </c>
      <c r="L58" s="18">
        <v>2.69E-2</v>
      </c>
      <c r="M58" s="18">
        <v>2.1600000000000001E-2</v>
      </c>
      <c r="N58" s="18">
        <v>1.8600000000000002E-2</v>
      </c>
      <c r="O58" s="18">
        <v>-1.5300000000000001E-2</v>
      </c>
      <c r="P58" s="18">
        <v>7.9000000000000008E-3</v>
      </c>
      <c r="Q58" s="18">
        <v>6.7000000000000002E-3</v>
      </c>
      <c r="R58" s="18">
        <v>-1.8799999999999997E-2</v>
      </c>
      <c r="S58" s="18">
        <v>-7.5199999999999989E-2</v>
      </c>
      <c r="T58" s="18">
        <v>1.95E-2</v>
      </c>
      <c r="U58" s="18">
        <v>4.0999999999999995E-3</v>
      </c>
    </row>
    <row r="59" spans="2:21" s="11" customFormat="1" x14ac:dyDescent="0.25">
      <c r="B59" s="17">
        <v>38930</v>
      </c>
      <c r="C59" s="18">
        <v>-8.2278481012658222E-2</v>
      </c>
      <c r="D59" s="18">
        <v>0.14357316087308014</v>
      </c>
      <c r="E59" s="18">
        <v>1.1977542108546402E-2</v>
      </c>
      <c r="F59" s="18">
        <v>-5.6807051909892214E-2</v>
      </c>
      <c r="G59" s="18">
        <v>6.7573310667233377E-2</v>
      </c>
      <c r="H59" s="18">
        <v>-3.8257663056003754E-2</v>
      </c>
      <c r="I59" s="18">
        <v>3.2199999999999999E-2</v>
      </c>
      <c r="J59" s="18">
        <v>2.7400000000000001E-2</v>
      </c>
      <c r="K59" s="18">
        <v>2.3799999999999998E-2</v>
      </c>
      <c r="L59" s="18">
        <v>3.4500000000000003E-2</v>
      </c>
      <c r="M59" s="18">
        <v>1.5800000000000002E-2</v>
      </c>
      <c r="N59" s="18">
        <v>8.1000000000000013E-3</v>
      </c>
      <c r="O59" s="18">
        <v>2.23E-2</v>
      </c>
      <c r="P59" s="18">
        <v>2.7099999999999999E-2</v>
      </c>
      <c r="Q59" s="18">
        <v>3.9800000000000002E-2</v>
      </c>
      <c r="R59" s="18">
        <v>1.6799999999999999E-2</v>
      </c>
      <c r="S59" s="18">
        <v>-3.9800000000000002E-2</v>
      </c>
      <c r="T59" s="18">
        <v>2.5099999999999997E-2</v>
      </c>
      <c r="U59" s="18">
        <v>4.1999999999999997E-3</v>
      </c>
    </row>
    <row r="60" spans="2:21" s="11" customFormat="1" x14ac:dyDescent="0.25">
      <c r="B60" s="17">
        <v>38899</v>
      </c>
      <c r="C60" s="18">
        <v>8.6799868981329853E-2</v>
      </c>
      <c r="D60" s="18">
        <v>3.7229582424953778E-2</v>
      </c>
      <c r="E60" s="18">
        <v>5.0045853530721995E-2</v>
      </c>
      <c r="F60" s="18">
        <v>5.2035033487892957E-2</v>
      </c>
      <c r="G60" s="18">
        <v>3.0210157618213662E-2</v>
      </c>
      <c r="H60" s="18">
        <v>1.998119417019284E-2</v>
      </c>
      <c r="I60" s="18">
        <v>-5.7599999999999998E-2</v>
      </c>
      <c r="J60" s="18">
        <v>-2.7300000000000001E-2</v>
      </c>
      <c r="K60" s="18">
        <v>-1.7500000000000002E-2</v>
      </c>
      <c r="L60" s="18">
        <v>-1.18E-2</v>
      </c>
      <c r="M60" s="18">
        <v>1.26E-2</v>
      </c>
      <c r="N60" s="18">
        <v>1.41E-2</v>
      </c>
      <c r="O60" s="18">
        <v>1.7399999999999999E-2</v>
      </c>
      <c r="P60" s="18">
        <v>2.4399999999999998E-2</v>
      </c>
      <c r="Q60" s="18">
        <v>1.03E-2</v>
      </c>
      <c r="R60" s="18">
        <v>-8.3000000000000001E-3</v>
      </c>
      <c r="S60" s="18">
        <v>4.0599999999999997E-2</v>
      </c>
      <c r="T60" s="18">
        <v>-1.7999999999999995E-3</v>
      </c>
      <c r="U60" s="18">
        <v>4.0000000000000001E-3</v>
      </c>
    </row>
    <row r="61" spans="2:21" s="11" customFormat="1" x14ac:dyDescent="0.25">
      <c r="B61" s="17">
        <v>38869</v>
      </c>
      <c r="C61" s="18">
        <v>4.055896387184732E-2</v>
      </c>
      <c r="D61" s="18">
        <v>8.7971578413128526E-3</v>
      </c>
      <c r="E61" s="18">
        <v>7.7898072352786674E-3</v>
      </c>
      <c r="F61" s="18">
        <v>-2.0191822311963592E-2</v>
      </c>
      <c r="G61" s="18">
        <v>0.12512315270935948</v>
      </c>
      <c r="H61" s="18">
        <v>9.9793174767321524E-2</v>
      </c>
      <c r="I61" s="18">
        <v>-6.5000000000000006E-3</v>
      </c>
      <c r="J61" s="18">
        <v>2.7000000000000001E-3</v>
      </c>
      <c r="K61" s="18">
        <v>2.3999999999999998E-3</v>
      </c>
      <c r="L61" s="18">
        <v>-3.7000000000000002E-3</v>
      </c>
      <c r="M61" s="18">
        <v>5.0000000000000001E-4</v>
      </c>
      <c r="N61" s="18">
        <v>1.67E-2</v>
      </c>
      <c r="O61" s="18">
        <v>7.0999999999999995E-3</v>
      </c>
      <c r="P61" s="18">
        <v>7.3000000000000001E-3</v>
      </c>
      <c r="Q61" s="18">
        <v>-2E-3</v>
      </c>
      <c r="R61" s="18">
        <v>-1.1000000000000001E-2</v>
      </c>
      <c r="S61" s="18">
        <v>-2.8999999999999998E-2</v>
      </c>
      <c r="T61" s="18">
        <v>-4.0000000000000018E-4</v>
      </c>
      <c r="U61" s="18">
        <v>4.0000000000000001E-3</v>
      </c>
    </row>
    <row r="62" spans="2:21" s="11" customFormat="1" x14ac:dyDescent="0.25">
      <c r="B62" s="17">
        <v>38838</v>
      </c>
      <c r="C62" s="18">
        <v>-3.2959789057350086E-2</v>
      </c>
      <c r="D62" s="18">
        <v>-3.2040472175378643E-3</v>
      </c>
      <c r="E62" s="18">
        <v>-3.8588474232038705E-2</v>
      </c>
      <c r="F62" s="18">
        <v>-5.6666666666666754E-2</v>
      </c>
      <c r="G62" s="18">
        <v>6.2271062271062272E-2</v>
      </c>
      <c r="H62" s="18">
        <v>2.5859839668984641E-4</v>
      </c>
      <c r="I62" s="18">
        <v>-7.7100000000000002E-2</v>
      </c>
      <c r="J62" s="18">
        <v>-4.4800000000000006E-2</v>
      </c>
      <c r="K62" s="18">
        <v>-0.04</v>
      </c>
      <c r="L62" s="18">
        <v>-3.1200000000000002E-2</v>
      </c>
      <c r="M62" s="18">
        <v>-2.7099999999999999E-2</v>
      </c>
      <c r="N62" s="18">
        <v>-1.37E-2</v>
      </c>
      <c r="O62" s="18">
        <v>-5.4900000000000004E-2</v>
      </c>
      <c r="P62" s="18">
        <v>-6.2699999999999992E-2</v>
      </c>
      <c r="Q62" s="18">
        <v>-2.1400000000000002E-2</v>
      </c>
      <c r="R62" s="18">
        <v>-6.2800000000000009E-2</v>
      </c>
      <c r="S62" s="18">
        <v>-7.5199999999999989E-2</v>
      </c>
      <c r="T62" s="18">
        <v>-3.1E-2</v>
      </c>
      <c r="U62" s="18">
        <v>4.3E-3</v>
      </c>
    </row>
    <row r="63" spans="2:21" s="11" customFormat="1" x14ac:dyDescent="0.25">
      <c r="B63" s="17">
        <v>38808</v>
      </c>
      <c r="C63" s="18">
        <v>7.9734219269103068E-3</v>
      </c>
      <c r="D63" s="18">
        <v>-8.4028421377818963E-2</v>
      </c>
      <c r="E63" s="18">
        <v>-2.6084806527382876E-2</v>
      </c>
      <c r="F63" s="18">
        <v>-5.234657039711188E-2</v>
      </c>
      <c r="G63" s="18">
        <v>-9.9858690532265704E-2</v>
      </c>
      <c r="H63" s="18">
        <v>-0.1768837803320561</v>
      </c>
      <c r="I63" s="18">
        <v>-8.0000000000000002E-3</v>
      </c>
      <c r="J63" s="18">
        <v>9.3999999999999986E-3</v>
      </c>
      <c r="K63" s="18">
        <v>1.5100000000000001E-2</v>
      </c>
      <c r="L63" s="18">
        <v>-3.0999999999999999E-3</v>
      </c>
      <c r="M63" s="18">
        <v>2.3399999999999997E-2</v>
      </c>
      <c r="N63" s="18">
        <v>3.44E-2</v>
      </c>
      <c r="O63" s="18">
        <v>9.3299999999999994E-2</v>
      </c>
      <c r="P63" s="18">
        <v>5.0799999999999998E-2</v>
      </c>
      <c r="Q63" s="18">
        <v>4.1500000000000002E-2</v>
      </c>
      <c r="R63" s="18">
        <v>2.75E-2</v>
      </c>
      <c r="S63" s="18">
        <v>9.820000000000001E-2</v>
      </c>
      <c r="T63" s="18">
        <v>1.2999999999999998E-2</v>
      </c>
      <c r="U63" s="18">
        <v>3.5999999999999999E-3</v>
      </c>
    </row>
    <row r="64" spans="2:21" s="11" customFormat="1" x14ac:dyDescent="0.25">
      <c r="B64" s="17">
        <v>38777</v>
      </c>
      <c r="C64" s="18">
        <v>0.11895910780669161</v>
      </c>
      <c r="D64" s="18">
        <v>3.9165329052969433E-2</v>
      </c>
      <c r="E64" s="18">
        <v>-1.6045420883732397E-3</v>
      </c>
      <c r="F64" s="18">
        <v>9.3780848963474828E-2</v>
      </c>
      <c r="G64" s="18">
        <v>-2.1658986175115191E-2</v>
      </c>
      <c r="H64" s="18">
        <v>-3.0740664328450684E-2</v>
      </c>
      <c r="I64" s="18">
        <v>4.0800000000000003E-2</v>
      </c>
      <c r="J64" s="18">
        <v>5.4900000000000004E-2</v>
      </c>
      <c r="K64" s="18">
        <v>4.9500000000000002E-2</v>
      </c>
      <c r="L64" s="18">
        <v>1.5700000000000002E-2</v>
      </c>
      <c r="M64" s="18">
        <v>1.66E-2</v>
      </c>
      <c r="N64" s="18">
        <v>8.3999999999999995E-3</v>
      </c>
      <c r="O64" s="18">
        <v>4.3E-3</v>
      </c>
      <c r="P64" s="18">
        <v>1.1899999999999999E-2</v>
      </c>
      <c r="Q64" s="18">
        <v>3.0800000000000001E-2</v>
      </c>
      <c r="R64" s="18">
        <v>2.2700000000000001E-2</v>
      </c>
      <c r="S64" s="18">
        <v>0.1177</v>
      </c>
      <c r="T64" s="18">
        <v>1.9099999999999999E-2</v>
      </c>
      <c r="U64" s="18">
        <v>3.7000000000000002E-3</v>
      </c>
    </row>
    <row r="65" spans="2:21" s="11" customFormat="1" x14ac:dyDescent="0.25">
      <c r="B65" s="17">
        <v>38749</v>
      </c>
      <c r="C65" s="18">
        <v>-4.8094709581947281E-3</v>
      </c>
      <c r="D65" s="18">
        <v>7.1182943603851356E-2</v>
      </c>
      <c r="E65" s="18">
        <v>2.7781301534948621E-2</v>
      </c>
      <c r="F65" s="18">
        <v>0.13884204609331108</v>
      </c>
      <c r="G65" s="18">
        <v>1.2126865671641784E-2</v>
      </c>
      <c r="H65" s="18">
        <v>-2.8072989773410884E-2</v>
      </c>
      <c r="I65" s="18">
        <v>-4.1999999999999997E-3</v>
      </c>
      <c r="J65" s="18">
        <v>-3.5999999999999999E-3</v>
      </c>
      <c r="K65" s="18">
        <v>-6.5000000000000006E-3</v>
      </c>
      <c r="L65" s="18">
        <v>3.3E-3</v>
      </c>
      <c r="M65" s="18">
        <v>4.0000000000000001E-3</v>
      </c>
      <c r="N65" s="18">
        <v>-0.01</v>
      </c>
      <c r="O65" s="18">
        <v>-2.0499999999999997E-2</v>
      </c>
      <c r="P65" s="18">
        <v>6.8999999999999999E-3</v>
      </c>
      <c r="Q65" s="18">
        <v>1.52E-2</v>
      </c>
      <c r="R65" s="18">
        <v>-1.0200000000000001E-2</v>
      </c>
      <c r="S65" s="18">
        <v>-8.1000000000000013E-3</v>
      </c>
      <c r="T65" s="18">
        <v>-1.5999999999999999E-3</v>
      </c>
      <c r="U65" s="18">
        <v>3.4000000000000002E-3</v>
      </c>
    </row>
    <row r="66" spans="2:21" s="11" customFormat="1" x14ac:dyDescent="0.25">
      <c r="B66" s="17">
        <v>38718</v>
      </c>
      <c r="C66" s="18">
        <v>-0.13002896684905052</v>
      </c>
      <c r="D66" s="18">
        <v>5.1527752666786997E-2</v>
      </c>
      <c r="E66" s="18">
        <v>-1.0543491904104418E-2</v>
      </c>
      <c r="F66" s="18">
        <v>1.0795454545454497E-2</v>
      </c>
      <c r="G66" s="18">
        <v>-5.7167985927880305E-2</v>
      </c>
      <c r="H66" s="18">
        <v>8.901476835929456E-3</v>
      </c>
      <c r="I66" s="18">
        <v>8.5900000000000004E-2</v>
      </c>
      <c r="J66" s="18">
        <v>9.3699999999999992E-2</v>
      </c>
      <c r="K66" s="18">
        <v>7.6100000000000001E-2</v>
      </c>
      <c r="L66" s="18">
        <v>1.26E-2</v>
      </c>
      <c r="M66" s="18">
        <v>3.8699999999999998E-2</v>
      </c>
      <c r="N66" s="18">
        <v>4.4500000000000005E-2</v>
      </c>
      <c r="O66" s="18">
        <v>7.4900000000000008E-2</v>
      </c>
      <c r="P66" s="18">
        <v>5.7999999999999996E-2</v>
      </c>
      <c r="Q66" s="18">
        <v>6.1399999999999996E-2</v>
      </c>
      <c r="R66" s="18">
        <v>4.3400000000000001E-2</v>
      </c>
      <c r="S66" s="18">
        <v>0.12089999999999999</v>
      </c>
      <c r="T66" s="18">
        <v>4.0099999999999997E-2</v>
      </c>
      <c r="U66" s="18">
        <v>3.4999999999999996E-3</v>
      </c>
    </row>
    <row r="67" spans="2:21" s="11" customFormat="1" x14ac:dyDescent="0.25">
      <c r="B67" s="17">
        <v>38687</v>
      </c>
      <c r="C67" s="18">
        <v>0.12899709302325579</v>
      </c>
      <c r="D67" s="18">
        <v>5.553435114503813E-2</v>
      </c>
      <c r="E67" s="18">
        <v>-1.0924891371818735E-2</v>
      </c>
      <c r="F67" s="18">
        <v>4.5662100456622667E-3</v>
      </c>
      <c r="G67" s="18">
        <v>-3.8071065989847774E-2</v>
      </c>
      <c r="H67" s="18">
        <v>3.6268343815513582E-2</v>
      </c>
      <c r="I67" s="18">
        <v>-1.8E-3</v>
      </c>
      <c r="J67" s="18">
        <v>-1.7000000000000001E-3</v>
      </c>
      <c r="K67" s="18">
        <v>-3.2000000000000002E-3</v>
      </c>
      <c r="L67" s="18">
        <v>-6.5000000000000006E-3</v>
      </c>
      <c r="M67" s="18">
        <v>1.0200000000000001E-2</v>
      </c>
      <c r="N67" s="18">
        <v>4.3E-3</v>
      </c>
      <c r="O67" s="18">
        <v>2.4700000000000003E-2</v>
      </c>
      <c r="P67" s="18">
        <v>1.2E-2</v>
      </c>
      <c r="Q67" s="18">
        <v>4.3899999999999995E-2</v>
      </c>
      <c r="R67" s="18">
        <v>8.9099999999999999E-2</v>
      </c>
      <c r="S67" s="18">
        <v>4.5899999999999996E-2</v>
      </c>
      <c r="T67" s="18">
        <v>3.5000000000000001E-3</v>
      </c>
      <c r="U67" s="18">
        <v>3.2000000000000002E-3</v>
      </c>
    </row>
    <row r="68" spans="2:21" s="11" customFormat="1" x14ac:dyDescent="0.25">
      <c r="B68" s="17">
        <v>38657</v>
      </c>
      <c r="C68" s="18">
        <v>4.7184170471841647E-2</v>
      </c>
      <c r="D68" s="18">
        <v>7.2232453447923062E-2</v>
      </c>
      <c r="E68" s="18">
        <v>-7.5413223140495922E-2</v>
      </c>
      <c r="F68" s="18">
        <v>7.1559633027522773E-2</v>
      </c>
      <c r="G68" s="18">
        <v>0.10881801125703561</v>
      </c>
      <c r="H68" s="18">
        <v>-0.11584800741427248</v>
      </c>
      <c r="I68" s="18">
        <v>4.9599999999999998E-2</v>
      </c>
      <c r="J68" s="18">
        <v>4.87E-2</v>
      </c>
      <c r="K68" s="18">
        <v>3.5400000000000001E-2</v>
      </c>
      <c r="L68" s="18">
        <v>4.2599999999999999E-2</v>
      </c>
      <c r="M68" s="18">
        <v>3.8800000000000001E-2</v>
      </c>
      <c r="N68" s="18">
        <v>2.2099999999999998E-2</v>
      </c>
      <c r="O68" s="18">
        <v>2.64E-2</v>
      </c>
      <c r="P68" s="18">
        <v>3.3000000000000002E-2</v>
      </c>
      <c r="Q68" s="18">
        <v>1.8600000000000002E-2</v>
      </c>
      <c r="R68" s="18">
        <v>3.6400000000000002E-2</v>
      </c>
      <c r="S68" s="18">
        <v>-4.0000000000000002E-4</v>
      </c>
      <c r="T68" s="18">
        <v>4.0399999999999998E-2</v>
      </c>
      <c r="U68" s="18">
        <v>3.0999999999999999E-3</v>
      </c>
    </row>
    <row r="69" spans="2:21" s="11" customFormat="1" x14ac:dyDescent="0.25">
      <c r="B69" s="17">
        <v>38626</v>
      </c>
      <c r="C69" s="18">
        <v>5.7971014492753659E-2</v>
      </c>
      <c r="D69" s="18">
        <v>1.2220381110190415E-2</v>
      </c>
      <c r="E69" s="18">
        <v>8.831980012492191E-2</v>
      </c>
      <c r="F69" s="18">
        <v>1.552795031055898E-2</v>
      </c>
      <c r="G69" s="18">
        <v>0.11099531005732155</v>
      </c>
      <c r="H69" s="18">
        <v>-8.8186661767407637E-3</v>
      </c>
      <c r="I69" s="18">
        <v>-3.6000000000000004E-2</v>
      </c>
      <c r="J69" s="18">
        <v>-2.86E-2</v>
      </c>
      <c r="K69" s="18">
        <v>-2.5000000000000001E-2</v>
      </c>
      <c r="L69" s="18">
        <v>-2.5999999999999999E-3</v>
      </c>
      <c r="M69" s="18">
        <v>-2.81E-2</v>
      </c>
      <c r="N69" s="18">
        <v>-2.92E-2</v>
      </c>
      <c r="O69" s="18">
        <v>-5.1900000000000002E-2</v>
      </c>
      <c r="P69" s="18">
        <v>-6.9099999999999995E-2</v>
      </c>
      <c r="Q69" s="18">
        <v>-6.4100000000000004E-2</v>
      </c>
      <c r="R69" s="18">
        <v>-7.4000000000000003E-3</v>
      </c>
      <c r="S69" s="18">
        <v>-7.1500000000000008E-2</v>
      </c>
      <c r="T69" s="18">
        <v>-2.0799999999999999E-2</v>
      </c>
      <c r="U69" s="18">
        <v>2.7000000000000001E-3</v>
      </c>
    </row>
    <row r="70" spans="2:21" s="11" customFormat="1" x14ac:dyDescent="0.25">
      <c r="B70" s="17">
        <v>38596</v>
      </c>
      <c r="C70" s="18">
        <v>-0.13055652782639138</v>
      </c>
      <c r="D70" s="18">
        <v>-2.7201289542615359E-2</v>
      </c>
      <c r="E70" s="18">
        <v>2.0655361468825628E-2</v>
      </c>
      <c r="F70" s="18">
        <v>-5.5589870290302379E-3</v>
      </c>
      <c r="G70" s="18">
        <v>-5.0939663699307469E-2</v>
      </c>
      <c r="H70" s="18">
        <v>-0.1161091263397207</v>
      </c>
      <c r="I70" s="18">
        <v>5.1999999999999998E-3</v>
      </c>
      <c r="J70" s="18">
        <v>5.6999999999999993E-3</v>
      </c>
      <c r="K70" s="18">
        <v>3.9000000000000003E-3</v>
      </c>
      <c r="L70" s="18">
        <v>-2.3E-3</v>
      </c>
      <c r="M70" s="18">
        <v>1.8200000000000001E-2</v>
      </c>
      <c r="N70" s="18">
        <v>2.2000000000000002E-2</v>
      </c>
      <c r="O70" s="18">
        <v>5.3499999999999999E-2</v>
      </c>
      <c r="P70" s="18">
        <v>2.3900000000000001E-2</v>
      </c>
      <c r="Q70" s="18">
        <v>1.46E-2</v>
      </c>
      <c r="R70" s="18">
        <v>8.9900000000000008E-2</v>
      </c>
      <c r="S70" s="18">
        <v>1.8000000000000002E-2</v>
      </c>
      <c r="T70" s="18">
        <v>1.06E-2</v>
      </c>
      <c r="U70" s="18">
        <v>2.8999999999999998E-3</v>
      </c>
    </row>
    <row r="71" spans="2:21" s="11" customFormat="1" x14ac:dyDescent="0.25">
      <c r="B71" s="17">
        <v>38565</v>
      </c>
      <c r="C71" s="18">
        <v>0.10779371849554087</v>
      </c>
      <c r="D71" s="18">
        <v>-9.3812375249501256E-3</v>
      </c>
      <c r="E71" s="18">
        <v>-4.9479827454959047E-3</v>
      </c>
      <c r="F71" s="18">
        <v>7.2185430463576283E-2</v>
      </c>
      <c r="G71" s="18">
        <v>0.11774461028192373</v>
      </c>
      <c r="H71" s="18">
        <v>8.8947833775419927E-2</v>
      </c>
      <c r="I71" s="18">
        <v>-2.0299999999999999E-2</v>
      </c>
      <c r="J71" s="18">
        <v>-1.3600000000000001E-2</v>
      </c>
      <c r="K71" s="18">
        <v>-9.1999999999999998E-3</v>
      </c>
      <c r="L71" s="18">
        <v>-1.6299999999999999E-2</v>
      </c>
      <c r="M71" s="18">
        <v>5.9999999999999995E-4</v>
      </c>
      <c r="N71" s="18">
        <v>5.9999999999999995E-4</v>
      </c>
      <c r="O71" s="18">
        <v>9.4999999999999998E-3</v>
      </c>
      <c r="P71" s="18">
        <v>-9.8999999999999991E-3</v>
      </c>
      <c r="Q71" s="18">
        <v>1.8200000000000001E-2</v>
      </c>
      <c r="R71" s="18">
        <v>7.46E-2</v>
      </c>
      <c r="S71" s="18">
        <v>8.3800000000000013E-2</v>
      </c>
      <c r="T71" s="18">
        <v>-5.8999999999999999E-3</v>
      </c>
      <c r="U71" s="18">
        <v>3.0000000000000001E-3</v>
      </c>
    </row>
    <row r="72" spans="2:21" s="11" customFormat="1" x14ac:dyDescent="0.25">
      <c r="B72" s="17">
        <v>38534</v>
      </c>
      <c r="C72" s="18">
        <v>7.0124481327800803E-2</v>
      </c>
      <c r="D72" s="18">
        <v>5.5181128896377496E-2</v>
      </c>
      <c r="E72" s="18">
        <v>-3.1695331695331896E-2</v>
      </c>
      <c r="F72" s="18">
        <v>-1.113294040602486E-2</v>
      </c>
      <c r="G72" s="18">
        <v>-3.3057851239668423E-3</v>
      </c>
      <c r="H72" s="18">
        <v>0.1206896551724137</v>
      </c>
      <c r="I72" s="18">
        <v>6.7199999999999996E-2</v>
      </c>
      <c r="J72" s="18">
        <v>6.8600000000000008E-2</v>
      </c>
      <c r="K72" s="18">
        <v>6.1200000000000004E-2</v>
      </c>
      <c r="L72" s="18">
        <v>4.6100000000000002E-2</v>
      </c>
      <c r="M72" s="18">
        <v>2.6600000000000002E-2</v>
      </c>
      <c r="N72" s="18">
        <v>4.2199999999999994E-2</v>
      </c>
      <c r="O72" s="18">
        <v>2.4199999999999999E-2</v>
      </c>
      <c r="P72" s="18">
        <v>6.1900000000000004E-2</v>
      </c>
      <c r="Q72" s="18">
        <v>4.6199999999999998E-2</v>
      </c>
      <c r="R72" s="18">
        <v>1.0200000000000001E-2</v>
      </c>
      <c r="S72" s="18">
        <v>6.4899999999999999E-2</v>
      </c>
      <c r="T72" s="18">
        <v>4.3299999999999998E-2</v>
      </c>
      <c r="U72" s="18">
        <v>2.3999999999999998E-3</v>
      </c>
    </row>
    <row r="73" spans="2:21" s="11" customFormat="1" x14ac:dyDescent="0.25">
      <c r="B73" s="17">
        <v>38504</v>
      </c>
      <c r="C73" s="18">
        <v>-2.1121039805036546E-2</v>
      </c>
      <c r="D73" s="18">
        <v>5.3005100909292446E-2</v>
      </c>
      <c r="E73" s="18">
        <v>0.12477545944452118</v>
      </c>
      <c r="F73" s="18">
        <v>-4.1431261770244809E-2</v>
      </c>
      <c r="G73" s="18">
        <v>1.9662921348314377E-2</v>
      </c>
      <c r="H73" s="18">
        <v>1.0614860805127302E-2</v>
      </c>
      <c r="I73" s="18">
        <v>2.5499999999999998E-2</v>
      </c>
      <c r="J73" s="18">
        <v>4.2000000000000003E-2</v>
      </c>
      <c r="K73" s="18">
        <v>4.5999999999999999E-2</v>
      </c>
      <c r="L73" s="18">
        <v>-9.7999999999999997E-3</v>
      </c>
      <c r="M73" s="18">
        <v>1.9699999999999999E-2</v>
      </c>
      <c r="N73" s="18">
        <v>2.63E-2</v>
      </c>
      <c r="O73" s="18">
        <v>5.2600000000000001E-2</v>
      </c>
      <c r="P73" s="18">
        <v>3.7000000000000005E-2</v>
      </c>
      <c r="Q73" s="18">
        <v>7.9000000000000008E-3</v>
      </c>
      <c r="R73" s="18">
        <v>6.9999999999999993E-3</v>
      </c>
      <c r="S73" s="18">
        <v>0.10710000000000001</v>
      </c>
      <c r="T73" s="18">
        <v>1.15E-2</v>
      </c>
      <c r="U73" s="18">
        <v>2.3E-3</v>
      </c>
    </row>
    <row r="74" spans="2:21" s="11" customFormat="1" x14ac:dyDescent="0.25">
      <c r="B74" s="17">
        <v>38473</v>
      </c>
      <c r="C74" s="18">
        <v>8.8898717381689529E-2</v>
      </c>
      <c r="D74" s="18">
        <v>3.2989690721649589E-2</v>
      </c>
      <c r="E74" s="18">
        <v>-1.7779587404994635E-2</v>
      </c>
      <c r="F74" s="18">
        <v>-1.3011152416356975E-2</v>
      </c>
      <c r="G74" s="18">
        <v>2.1814006888633664E-2</v>
      </c>
      <c r="H74" s="18">
        <v>8.5670797999565007E-2</v>
      </c>
      <c r="I74" s="18">
        <v>7.3099999999999998E-2</v>
      </c>
      <c r="J74" s="18">
        <v>6.2100000000000002E-2</v>
      </c>
      <c r="K74" s="18">
        <v>5.6100000000000004E-2</v>
      </c>
      <c r="L74" s="18">
        <v>3.9199999999999999E-2</v>
      </c>
      <c r="M74" s="18">
        <v>2.9600000000000001E-2</v>
      </c>
      <c r="N74" s="18">
        <v>3.2599999999999997E-2</v>
      </c>
      <c r="O74" s="18">
        <v>-1E-3</v>
      </c>
      <c r="P74" s="18">
        <v>-3.9000000000000003E-3</v>
      </c>
      <c r="Q74" s="18">
        <v>-1.7899999999999999E-2</v>
      </c>
      <c r="R74" s="18">
        <v>-1.9299999999999998E-2</v>
      </c>
      <c r="S74" s="18">
        <v>1.15E-2</v>
      </c>
      <c r="T74" s="18">
        <v>3.7899999999999996E-2</v>
      </c>
      <c r="U74" s="18">
        <v>2.3999999999999998E-3</v>
      </c>
    </row>
    <row r="75" spans="2:21" s="11" customFormat="1" x14ac:dyDescent="0.25">
      <c r="B75" s="17">
        <v>38443</v>
      </c>
      <c r="C75" s="18">
        <v>3.4782608695651973E-2</v>
      </c>
      <c r="D75" s="18">
        <v>3.9098436062556807E-3</v>
      </c>
      <c r="E75" s="18">
        <v>-8.2110647462646513E-3</v>
      </c>
      <c r="F75" s="18">
        <v>5.4901960784313752E-2</v>
      </c>
      <c r="G75" s="18">
        <v>0.10113780025284469</v>
      </c>
      <c r="H75" s="18">
        <v>-6.4808813998703529E-3</v>
      </c>
      <c r="I75" s="18">
        <v>-6.4199999999999993E-2</v>
      </c>
      <c r="J75" s="18">
        <v>-5.6500000000000002E-2</v>
      </c>
      <c r="K75" s="18">
        <v>-6.3899999999999998E-2</v>
      </c>
      <c r="L75" s="18">
        <v>-1.3300000000000001E-2</v>
      </c>
      <c r="M75" s="18">
        <v>-2.9500000000000002E-2</v>
      </c>
      <c r="N75" s="18">
        <v>-2.3300000000000001E-2</v>
      </c>
      <c r="O75" s="18">
        <v>-1.44E-2</v>
      </c>
      <c r="P75" s="18">
        <v>3.73E-2</v>
      </c>
      <c r="Q75" s="18">
        <v>-4.8899999999999999E-2</v>
      </c>
      <c r="R75" s="18">
        <v>-2.1499999999999998E-2</v>
      </c>
      <c r="S75" s="18">
        <v>-3.5200000000000002E-2</v>
      </c>
      <c r="T75" s="18">
        <v>-2.52E-2</v>
      </c>
      <c r="U75" s="18">
        <v>2.0999999999999999E-3</v>
      </c>
    </row>
    <row r="76" spans="2:21" s="11" customFormat="1" x14ac:dyDescent="0.25">
      <c r="B76" s="17">
        <v>38412</v>
      </c>
      <c r="C76" s="18">
        <v>-6.8230277185501009E-2</v>
      </c>
      <c r="D76" s="18">
        <v>3.2302722658050786E-3</v>
      </c>
      <c r="E76" s="18">
        <v>-0.16424794690066369</v>
      </c>
      <c r="F76" s="18">
        <v>6.5459610027855275E-2</v>
      </c>
      <c r="G76" s="18">
        <v>-1.8610421836228297E-2</v>
      </c>
      <c r="H76" s="18">
        <v>3.3951306678579263E-2</v>
      </c>
      <c r="I76" s="18">
        <v>-3.9800000000000002E-2</v>
      </c>
      <c r="J76" s="18">
        <v>-2.3799999999999998E-2</v>
      </c>
      <c r="K76" s="18">
        <v>-1.84E-2</v>
      </c>
      <c r="L76" s="18">
        <v>-1.23E-2</v>
      </c>
      <c r="M76" s="18">
        <v>-2.81E-2</v>
      </c>
      <c r="N76" s="18">
        <v>-5.9999999999999995E-4</v>
      </c>
      <c r="O76" s="18">
        <v>-3.8699999999999998E-2</v>
      </c>
      <c r="P76" s="18">
        <v>-3.4200000000000001E-2</v>
      </c>
      <c r="Q76" s="18">
        <v>-6.1999999999999998E-3</v>
      </c>
      <c r="R76" s="18">
        <v>-2.2400000000000003E-2</v>
      </c>
      <c r="S76" s="18">
        <v>-3.3599999999999998E-2</v>
      </c>
      <c r="T76" s="18">
        <v>-1.6899999999999998E-2</v>
      </c>
      <c r="U76" s="18">
        <v>2.0999999999999999E-3</v>
      </c>
    </row>
    <row r="77" spans="2:21" s="11" customFormat="1" x14ac:dyDescent="0.25">
      <c r="B77" s="17">
        <v>38384</v>
      </c>
      <c r="C77" s="18">
        <v>-3.7751333606893756E-2</v>
      </c>
      <c r="D77" s="18">
        <v>-3.2805177415755393E-2</v>
      </c>
      <c r="E77" s="18">
        <v>-1.2881732370905064E-2</v>
      </c>
      <c r="F77" s="18">
        <v>-4.3941411451398182E-2</v>
      </c>
      <c r="G77" s="18">
        <v>-0.11233480176211452</v>
      </c>
      <c r="H77" s="18">
        <v>-0.14723809523809517</v>
      </c>
      <c r="I77" s="18">
        <v>3.9000000000000003E-3</v>
      </c>
      <c r="J77" s="18">
        <v>2.2099999999999998E-2</v>
      </c>
      <c r="K77" s="18">
        <v>3.6000000000000004E-2</v>
      </c>
      <c r="L77" s="18">
        <v>8.1000000000000013E-3</v>
      </c>
      <c r="M77" s="18">
        <v>4.3499999999999997E-2</v>
      </c>
      <c r="N77" s="18">
        <v>3.2199999999999999E-2</v>
      </c>
      <c r="O77" s="18">
        <v>4.9000000000000002E-2</v>
      </c>
      <c r="P77" s="18">
        <v>3.7200000000000004E-2</v>
      </c>
      <c r="Q77" s="18">
        <v>2.92E-2</v>
      </c>
      <c r="R77" s="18">
        <v>1.6200000000000003E-2</v>
      </c>
      <c r="S77" s="18">
        <v>0.12619999999999998</v>
      </c>
      <c r="T77" s="18">
        <v>2.2699999999999998E-2</v>
      </c>
      <c r="U77" s="18">
        <v>1.6000000000000001E-3</v>
      </c>
    </row>
    <row r="78" spans="2:21" s="11" customFormat="1" x14ac:dyDescent="0.25">
      <c r="B78" s="17">
        <v>38353</v>
      </c>
      <c r="C78" s="18">
        <v>0.13878504672897218</v>
      </c>
      <c r="D78" s="18">
        <v>4.2093023255814099E-2</v>
      </c>
      <c r="E78" s="18">
        <v>-7.1664829106946604E-3</v>
      </c>
      <c r="F78" s="18">
        <v>5.6258790436005457E-2</v>
      </c>
      <c r="G78" s="18">
        <v>5.2753623188405818E-2</v>
      </c>
      <c r="H78" s="18">
        <v>0.31777108433734935</v>
      </c>
      <c r="I78" s="18">
        <v>-5.7200000000000001E-2</v>
      </c>
      <c r="J78" s="18">
        <v>-3.0499999999999999E-2</v>
      </c>
      <c r="K78" s="18">
        <v>-2.2799999999999997E-2</v>
      </c>
      <c r="L78" s="18">
        <v>-2.9500000000000002E-2</v>
      </c>
      <c r="M78" s="18">
        <v>-1.78E-2</v>
      </c>
      <c r="N78" s="18">
        <v>-1.3999999999999999E-2</v>
      </c>
      <c r="O78" s="18">
        <v>7.4000000000000003E-3</v>
      </c>
      <c r="P78" s="18">
        <v>-3.6200000000000003E-2</v>
      </c>
      <c r="Q78" s="18">
        <v>-1.7000000000000001E-2</v>
      </c>
      <c r="R78" s="18">
        <v>-1.67E-2</v>
      </c>
      <c r="S78" s="18">
        <v>-2.12E-2</v>
      </c>
      <c r="T78" s="18">
        <v>-2.6599999999999999E-2</v>
      </c>
      <c r="U78" s="18">
        <v>1.6000000000000001E-3</v>
      </c>
    </row>
    <row r="79" spans="2:21" s="11" customFormat="1" x14ac:dyDescent="0.25">
      <c r="B79" s="17">
        <v>38322</v>
      </c>
      <c r="C79" s="18">
        <v>-9.7427245887811154E-2</v>
      </c>
      <c r="D79" s="18">
        <v>8.8607594936708889E-2</v>
      </c>
      <c r="E79" s="18">
        <v>-5.2345627416152896E-2</v>
      </c>
      <c r="F79" s="18">
        <v>-2.4691358024691357E-2</v>
      </c>
      <c r="G79" s="18">
        <v>-2.8169014084507005E-2</v>
      </c>
      <c r="H79" s="18">
        <v>6.3818424566088217E-2</v>
      </c>
      <c r="I79" s="18">
        <v>4.2199999999999994E-2</v>
      </c>
      <c r="J79" s="18">
        <v>2.6099999999999998E-2</v>
      </c>
      <c r="K79" s="18">
        <v>3.8699999999999998E-2</v>
      </c>
      <c r="L79" s="18">
        <v>4.0399999999999998E-2</v>
      </c>
      <c r="M79" s="18">
        <v>2.58E-2</v>
      </c>
      <c r="N79" s="18">
        <v>3.6299999999999999E-2</v>
      </c>
      <c r="O79" s="18">
        <v>4.3499999999999997E-2</v>
      </c>
      <c r="P79" s="18">
        <v>2.1299999999999999E-2</v>
      </c>
      <c r="Q79" s="18">
        <v>8.0600000000000005E-2</v>
      </c>
      <c r="R79" s="18">
        <v>5.2900000000000003E-2</v>
      </c>
      <c r="S79" s="18">
        <v>2E-3</v>
      </c>
      <c r="T79" s="18">
        <v>3.5199999999999995E-2</v>
      </c>
      <c r="U79" s="18">
        <v>1.6000000000000001E-3</v>
      </c>
    </row>
    <row r="80" spans="2:21" s="11" customFormat="1" x14ac:dyDescent="0.25">
      <c r="B80" s="17">
        <v>38292</v>
      </c>
      <c r="C80" s="18">
        <v>-1.4956377233070195E-2</v>
      </c>
      <c r="D80" s="18">
        <v>6.7567567567567544E-2</v>
      </c>
      <c r="E80" s="18">
        <v>4.6125259591212053E-2</v>
      </c>
      <c r="F80" s="18">
        <v>-3.122923588039872E-2</v>
      </c>
      <c r="G80" s="18">
        <v>0.10454262601120101</v>
      </c>
      <c r="H80" s="18">
        <v>2.8281164195496977E-2</v>
      </c>
      <c r="I80" s="18">
        <v>8.1300000000000011E-2</v>
      </c>
      <c r="J80" s="18">
        <v>8.6199999999999999E-2</v>
      </c>
      <c r="K80" s="18">
        <v>9.820000000000001E-2</v>
      </c>
      <c r="L80" s="18">
        <v>3.4500000000000003E-2</v>
      </c>
      <c r="M80" s="18">
        <v>5.2300000000000006E-2</v>
      </c>
      <c r="N80" s="18">
        <v>5.5899999999999998E-2</v>
      </c>
      <c r="O80" s="18">
        <v>8.3299999999999999E-2</v>
      </c>
      <c r="P80" s="18">
        <v>9.6999999999999989E-2</v>
      </c>
      <c r="Q80" s="18">
        <v>7.85E-2</v>
      </c>
      <c r="R80" s="18">
        <v>4.8000000000000001E-2</v>
      </c>
      <c r="S80" s="18">
        <v>0.12619999999999998</v>
      </c>
      <c r="T80" s="18">
        <v>4.82E-2</v>
      </c>
      <c r="U80" s="18">
        <v>1.5E-3</v>
      </c>
    </row>
    <row r="81" spans="2:21" s="11" customFormat="1" x14ac:dyDescent="0.25">
      <c r="B81" s="17">
        <v>38261</v>
      </c>
      <c r="C81" s="18">
        <v>9.7082953509571412E-2</v>
      </c>
      <c r="D81" s="18">
        <v>8.9837997054491803E-2</v>
      </c>
      <c r="E81" s="18">
        <v>5.1971944348625954E-2</v>
      </c>
      <c r="F81" s="18">
        <v>4.8780487804878092E-2</v>
      </c>
      <c r="G81" s="18">
        <v>2.2264631043257044E-2</v>
      </c>
      <c r="H81" s="18">
        <v>6.9917743830787416E-2</v>
      </c>
      <c r="I81" s="18">
        <v>3.2099999999999997E-2</v>
      </c>
      <c r="J81" s="18">
        <v>1.1699999999999999E-2</v>
      </c>
      <c r="K81" s="18">
        <v>1.3899999999999999E-2</v>
      </c>
      <c r="L81" s="18">
        <v>1.7600000000000001E-2</v>
      </c>
      <c r="M81" s="18">
        <v>8.8999999999999999E-3</v>
      </c>
      <c r="N81" s="18">
        <v>1.6E-2</v>
      </c>
      <c r="O81" s="18">
        <v>6.13E-2</v>
      </c>
      <c r="P81" s="18">
        <v>-6.5000000000000006E-3</v>
      </c>
      <c r="Q81" s="18">
        <v>5.91E-2</v>
      </c>
      <c r="R81" s="18">
        <v>2.41E-2</v>
      </c>
      <c r="S81" s="18">
        <v>2.4799999999999999E-2</v>
      </c>
      <c r="T81" s="18">
        <v>1.78E-2</v>
      </c>
      <c r="U81" s="18">
        <v>1.1000000000000001E-3</v>
      </c>
    </row>
    <row r="82" spans="2:21" s="11" customFormat="1" x14ac:dyDescent="0.25">
      <c r="B82" s="17">
        <v>38231</v>
      </c>
      <c r="C82" s="18">
        <v>7.0243902439024453E-2</v>
      </c>
      <c r="D82" s="18">
        <v>-2.6439482961221339E-3</v>
      </c>
      <c r="E82" s="18">
        <v>4.6822339913336508E-2</v>
      </c>
      <c r="F82" s="18">
        <v>0.12372748629600627</v>
      </c>
      <c r="G82" s="18">
        <v>6.0728744939271273E-2</v>
      </c>
      <c r="H82" s="18">
        <v>0</v>
      </c>
      <c r="I82" s="18">
        <v>5.5199999999999999E-2</v>
      </c>
      <c r="J82" s="18">
        <v>4.9200000000000001E-2</v>
      </c>
      <c r="K82" s="18">
        <v>3.8199999999999998E-2</v>
      </c>
      <c r="L82" s="18">
        <v>5.4000000000000003E-3</v>
      </c>
      <c r="M82" s="18">
        <v>2.2799999999999997E-2</v>
      </c>
      <c r="N82" s="18">
        <v>2.9500000000000002E-2</v>
      </c>
      <c r="O82" s="18">
        <v>5.8899999999999994E-2</v>
      </c>
      <c r="P82" s="18">
        <v>1.41E-2</v>
      </c>
      <c r="Q82" s="18">
        <v>5.9500000000000004E-2</v>
      </c>
      <c r="R82" s="18">
        <v>-2.7999999999999997E-2</v>
      </c>
      <c r="S82" s="18">
        <v>0.1137</v>
      </c>
      <c r="T82" s="18">
        <v>2.06E-2</v>
      </c>
      <c r="U82" s="18">
        <v>1.1000000000000001E-3</v>
      </c>
    </row>
    <row r="83" spans="2:21" s="11" customFormat="1" x14ac:dyDescent="0.25">
      <c r="B83" s="17">
        <v>38200</v>
      </c>
      <c r="C83" s="18">
        <v>5.1821446895844003E-2</v>
      </c>
      <c r="D83" s="18">
        <v>7.9606723755153652E-2</v>
      </c>
      <c r="E83" s="18">
        <v>1.2429929320009636E-2</v>
      </c>
      <c r="F83" s="18">
        <v>0.15565610859728496</v>
      </c>
      <c r="G83" s="18">
        <v>6.109979633401208E-3</v>
      </c>
      <c r="H83" s="18">
        <v>5.714285714285694E-2</v>
      </c>
      <c r="I83" s="18">
        <v>-2.0499999999999997E-2</v>
      </c>
      <c r="J83" s="18">
        <v>-2E-3</v>
      </c>
      <c r="K83" s="18">
        <v>-8.199999999999999E-3</v>
      </c>
      <c r="L83" s="18">
        <v>-1.8E-3</v>
      </c>
      <c r="M83" s="18">
        <v>9.1000000000000004E-3</v>
      </c>
      <c r="N83" s="18">
        <v>5.4000000000000003E-3</v>
      </c>
      <c r="O83" s="18">
        <v>1.2E-2</v>
      </c>
      <c r="P83" s="18">
        <v>6.3399999999999998E-2</v>
      </c>
      <c r="Q83" s="18">
        <v>-5.5000000000000005E-3</v>
      </c>
      <c r="R83" s="18">
        <v>6.7000000000000002E-3</v>
      </c>
      <c r="S83" s="18">
        <v>2.7300000000000001E-2</v>
      </c>
      <c r="T83" s="18">
        <v>2.7000000000000001E-3</v>
      </c>
      <c r="U83" s="18">
        <v>1.1000000000000001E-3</v>
      </c>
    </row>
    <row r="84" spans="2:21" s="11" customFormat="1" x14ac:dyDescent="0.25">
      <c r="B84" s="17">
        <v>38169</v>
      </c>
      <c r="C84" s="18">
        <v>4.6162104133118609E-2</v>
      </c>
      <c r="D84" s="18">
        <v>-1.0047095761381519E-2</v>
      </c>
      <c r="E84" s="18">
        <v>-2.5299916854733318E-2</v>
      </c>
      <c r="F84" s="18">
        <v>2.2201665124884418E-2</v>
      </c>
      <c r="G84" s="18">
        <v>4.8398576512455493E-2</v>
      </c>
      <c r="H84" s="18">
        <v>-2.8071234530636868E-2</v>
      </c>
      <c r="I84" s="18">
        <v>-9.8599999999999993E-2</v>
      </c>
      <c r="J84" s="18">
        <v>-5.2199999999999996E-2</v>
      </c>
      <c r="K84" s="18">
        <v>-4.3400000000000001E-2</v>
      </c>
      <c r="L84" s="18">
        <v>-4.9100000000000005E-2</v>
      </c>
      <c r="M84" s="18">
        <v>-1.67E-2</v>
      </c>
      <c r="N84" s="18">
        <v>-1.55E-2</v>
      </c>
      <c r="O84" s="18">
        <v>4.3E-3</v>
      </c>
      <c r="P84" s="18">
        <v>1.7600000000000001E-2</v>
      </c>
      <c r="Q84" s="18">
        <v>-2.35E-2</v>
      </c>
      <c r="R84" s="18">
        <v>-6.0999999999999999E-2</v>
      </c>
      <c r="S84" s="18">
        <v>-1.47E-2</v>
      </c>
      <c r="T84" s="18">
        <v>-3.7699999999999997E-2</v>
      </c>
      <c r="U84" s="18">
        <v>1E-3</v>
      </c>
    </row>
    <row r="85" spans="2:21" s="11" customFormat="1" x14ac:dyDescent="0.25">
      <c r="B85" s="17">
        <v>38139</v>
      </c>
      <c r="C85" s="18">
        <v>-3.2207792207792241E-2</v>
      </c>
      <c r="D85" s="18">
        <v>1.3685550604710439E-2</v>
      </c>
      <c r="E85" s="18">
        <v>-1.2202276193828521E-2</v>
      </c>
      <c r="F85" s="18">
        <v>-0.20103473762010338</v>
      </c>
      <c r="G85" s="18">
        <v>-7.1381361533377374E-2</v>
      </c>
      <c r="H85" s="18">
        <v>3.531250000000008E-2</v>
      </c>
      <c r="I85" s="18">
        <v>3.4099999999999998E-2</v>
      </c>
      <c r="J85" s="18">
        <v>4.3299999999999998E-2</v>
      </c>
      <c r="K85" s="18">
        <v>5.21E-2</v>
      </c>
      <c r="L85" s="18">
        <v>1.2E-2</v>
      </c>
      <c r="M85" s="18">
        <v>2.2200000000000001E-2</v>
      </c>
      <c r="N85" s="18">
        <v>2.9900000000000003E-2</v>
      </c>
      <c r="O85" s="18">
        <v>-1.8E-3</v>
      </c>
      <c r="P85" s="18">
        <v>3.0999999999999999E-3</v>
      </c>
      <c r="Q85" s="18">
        <v>2.8799999999999999E-2</v>
      </c>
      <c r="R85" s="18">
        <v>4.4999999999999998E-2</v>
      </c>
      <c r="S85" s="18">
        <v>3.2400000000000005E-2</v>
      </c>
      <c r="T85" s="18">
        <v>2.1599999999999998E-2</v>
      </c>
      <c r="U85" s="18">
        <v>8.0000000000000004E-4</v>
      </c>
    </row>
    <row r="86" spans="2:21" s="11" customFormat="1" x14ac:dyDescent="0.25">
      <c r="B86" s="17">
        <v>38108</v>
      </c>
      <c r="C86" s="18">
        <v>-4.4190665342601854E-2</v>
      </c>
      <c r="D86" s="18">
        <v>-9.2169893094481314E-2</v>
      </c>
      <c r="E86" s="18">
        <v>-5.0198459024047848E-3</v>
      </c>
      <c r="F86" s="18">
        <v>5.7857701329163458E-2</v>
      </c>
      <c r="G86" s="18">
        <v>-2.636783124587927E-3</v>
      </c>
      <c r="H86" s="18">
        <v>3.1347962382446415E-3</v>
      </c>
      <c r="I86" s="18">
        <v>1.0200000000000001E-2</v>
      </c>
      <c r="J86" s="18">
        <v>1.04E-2</v>
      </c>
      <c r="K86" s="18">
        <v>7.1999999999999998E-3</v>
      </c>
      <c r="L86" s="18">
        <v>1.3999999999999999E-2</v>
      </c>
      <c r="M86" s="18">
        <v>8.1000000000000013E-3</v>
      </c>
      <c r="N86" s="18">
        <v>1.23E-2</v>
      </c>
      <c r="O86" s="18">
        <v>8.6E-3</v>
      </c>
      <c r="P86" s="18">
        <v>-6.8999999999999999E-3</v>
      </c>
      <c r="Q86" s="18">
        <v>-5.4000000000000003E-3</v>
      </c>
      <c r="R86" s="18">
        <v>-2.8999999999999998E-2</v>
      </c>
      <c r="S86" s="18">
        <v>3.6000000000000004E-2</v>
      </c>
      <c r="T86" s="18">
        <v>1.4100000000000001E-2</v>
      </c>
      <c r="U86" s="18">
        <v>5.9999999999999995E-4</v>
      </c>
    </row>
    <row r="87" spans="2:21" s="11" customFormat="1" x14ac:dyDescent="0.25">
      <c r="B87" s="17">
        <v>38078</v>
      </c>
      <c r="C87" s="18">
        <v>8.0472103004291862E-2</v>
      </c>
      <c r="D87" s="18">
        <v>-3.4552260293693182E-3</v>
      </c>
      <c r="E87" s="18">
        <v>6.817113305124467E-3</v>
      </c>
      <c r="F87" s="18">
        <v>-1.917177914110435E-2</v>
      </c>
      <c r="G87" s="18">
        <v>-1.4294996751137101E-2</v>
      </c>
      <c r="H87" s="18">
        <v>-1.5432098765432056E-2</v>
      </c>
      <c r="I87" s="18">
        <v>-3.6000000000000004E-2</v>
      </c>
      <c r="J87" s="18">
        <v>-3.3700000000000001E-2</v>
      </c>
      <c r="K87" s="18">
        <v>-6.0999999999999999E-2</v>
      </c>
      <c r="L87" s="18">
        <v>-6.8999999999999999E-3</v>
      </c>
      <c r="M87" s="18">
        <v>-3.1699999999999999E-2</v>
      </c>
      <c r="N87" s="18">
        <v>-1.77E-2</v>
      </c>
      <c r="O87" s="18">
        <v>-4.9100000000000005E-2</v>
      </c>
      <c r="P87" s="18">
        <v>-5.04E-2</v>
      </c>
      <c r="Q87" s="18">
        <v>1.3500000000000002E-2</v>
      </c>
      <c r="R87" s="18">
        <v>-4.9599999999999998E-2</v>
      </c>
      <c r="S87" s="18">
        <v>-2.6000000000000002E-2</v>
      </c>
      <c r="T87" s="18">
        <v>-2.4200000000000003E-2</v>
      </c>
      <c r="U87" s="18">
        <v>8.0000000000000004E-4</v>
      </c>
    </row>
    <row r="88" spans="2:21" s="11" customFormat="1" x14ac:dyDescent="0.25">
      <c r="B88" s="17">
        <v>38047</v>
      </c>
      <c r="C88" s="18">
        <v>-0.1913232104121475</v>
      </c>
      <c r="D88" s="18">
        <v>1.6686182669789273E-2</v>
      </c>
      <c r="E88" s="18">
        <v>-3.9945836154366976E-2</v>
      </c>
      <c r="F88" s="18">
        <v>-0.30895601483836788</v>
      </c>
      <c r="G88" s="18">
        <v>-2.2236340533672183E-2</v>
      </c>
      <c r="H88" s="18">
        <v>6.8954140547674125E-2</v>
      </c>
      <c r="I88" s="18">
        <v>1.0800000000000001E-2</v>
      </c>
      <c r="J88" s="18">
        <v>5.6999999999999993E-3</v>
      </c>
      <c r="K88" s="18">
        <v>3.5999999999999999E-3</v>
      </c>
      <c r="L88" s="18">
        <v>-1.84E-2</v>
      </c>
      <c r="M88" s="18">
        <v>-5.4000000000000003E-3</v>
      </c>
      <c r="N88" s="18">
        <v>-1.0800000000000001E-2</v>
      </c>
      <c r="O88" s="18">
        <v>4.0999999999999995E-3</v>
      </c>
      <c r="P88" s="18">
        <v>-6.0499999999999998E-2</v>
      </c>
      <c r="Q88" s="18">
        <v>-2.7799999999999998E-2</v>
      </c>
      <c r="R88" s="18">
        <v>0.1424</v>
      </c>
      <c r="S88" s="18">
        <v>-8.9999999999999998E-4</v>
      </c>
      <c r="T88" s="18">
        <v>-1.0699999999999999E-2</v>
      </c>
      <c r="U88" s="18">
        <v>8.9999999999999998E-4</v>
      </c>
    </row>
    <row r="89" spans="2:21" s="11" customFormat="1" x14ac:dyDescent="0.25">
      <c r="B89" s="17">
        <v>38018</v>
      </c>
      <c r="C89" s="18">
        <v>0.16296670030272464</v>
      </c>
      <c r="D89" s="18">
        <v>-4.6875000000000222E-2</v>
      </c>
      <c r="E89" s="18">
        <v>-4.8324742268041287E-2</v>
      </c>
      <c r="F89" s="18">
        <v>-5.0804828973842975E-2</v>
      </c>
      <c r="G89" s="18">
        <v>3.6208031599736623E-2</v>
      </c>
      <c r="H89" s="18">
        <v>4.4452101998621707E-2</v>
      </c>
      <c r="I89" s="18">
        <v>4.4000000000000003E-3</v>
      </c>
      <c r="J89" s="18">
        <v>6.8000000000000005E-3</v>
      </c>
      <c r="K89" s="18">
        <v>6.6E-3</v>
      </c>
      <c r="L89" s="18">
        <v>1.2E-2</v>
      </c>
      <c r="M89" s="18">
        <v>2.4399999999999998E-2</v>
      </c>
      <c r="N89" s="18">
        <v>1.8200000000000001E-2</v>
      </c>
      <c r="O89" s="18">
        <v>4.2599999999999999E-2</v>
      </c>
      <c r="P89" s="18">
        <v>3.1600000000000003E-2</v>
      </c>
      <c r="Q89" s="18">
        <v>1.6399999999999998E-2</v>
      </c>
      <c r="R89" s="18">
        <v>5.9999999999999995E-4</v>
      </c>
      <c r="S89" s="18">
        <v>8.8100000000000012E-2</v>
      </c>
      <c r="T89" s="18">
        <v>1.55E-2</v>
      </c>
      <c r="U89" s="18">
        <v>5.9999999999999995E-4</v>
      </c>
    </row>
    <row r="90" spans="2:21" s="11" customFormat="1" x14ac:dyDescent="0.25">
      <c r="B90" s="17">
        <v>37987</v>
      </c>
      <c r="C90" s="18">
        <v>3.8239916186485035E-2</v>
      </c>
      <c r="D90" s="18">
        <v>9.2682926829268597E-2</v>
      </c>
      <c r="E90" s="18">
        <v>-2.5941422594142116E-2</v>
      </c>
      <c r="F90" s="18">
        <v>5.4082714740190774E-2</v>
      </c>
      <c r="G90" s="18">
        <v>-1.299545159194293E-2</v>
      </c>
      <c r="H90" s="18">
        <v>1.8603018603018606E-2</v>
      </c>
      <c r="I90" s="18">
        <v>3.8900000000000004E-2</v>
      </c>
      <c r="J90" s="18">
        <v>4.3200000000000002E-2</v>
      </c>
      <c r="K90" s="18">
        <v>6.0599999999999994E-2</v>
      </c>
      <c r="L90" s="18">
        <v>1.5700000000000002E-2</v>
      </c>
      <c r="M90" s="18">
        <v>2.12E-2</v>
      </c>
      <c r="N90" s="18">
        <v>2.7400000000000001E-2</v>
      </c>
      <c r="O90" s="18">
        <v>4.8999999999999998E-3</v>
      </c>
      <c r="P90" s="18">
        <v>9.6199999999999994E-2</v>
      </c>
      <c r="Q90" s="18">
        <v>2.0199999999999999E-2</v>
      </c>
      <c r="R90" s="18">
        <v>1.6899999999999998E-2</v>
      </c>
      <c r="S90" s="18">
        <v>9.5999999999999992E-3</v>
      </c>
      <c r="T90" s="18">
        <v>2.3100000000000002E-2</v>
      </c>
      <c r="U90" s="18">
        <v>7.000000000000001E-4</v>
      </c>
    </row>
    <row r="91" spans="2:21" s="11" customFormat="1" x14ac:dyDescent="0.25">
      <c r="B91" s="17">
        <v>37956</v>
      </c>
      <c r="C91" s="18">
        <v>-0.13266696955929125</v>
      </c>
      <c r="D91" s="18">
        <v>1.9266625233063994E-2</v>
      </c>
      <c r="E91" s="18">
        <v>7.0668607906820391E-2</v>
      </c>
      <c r="F91" s="18">
        <v>0.21520618556701021</v>
      </c>
      <c r="G91" s="18">
        <v>4.1976980365606043E-2</v>
      </c>
      <c r="H91" s="18">
        <v>1.0283687943262398E-2</v>
      </c>
      <c r="I91" s="18">
        <v>7.9000000000000008E-3</v>
      </c>
      <c r="J91" s="18">
        <v>2.3599999999999999E-2</v>
      </c>
      <c r="K91" s="18">
        <v>3.9599999999999996E-2</v>
      </c>
      <c r="L91" s="18">
        <v>4.2800000000000005E-2</v>
      </c>
      <c r="M91" s="18">
        <v>4.9299999999999997E-2</v>
      </c>
      <c r="N91" s="18">
        <v>6.5299999999999997E-2</v>
      </c>
      <c r="O91" s="18">
        <v>7.9100000000000004E-2</v>
      </c>
      <c r="P91" s="18">
        <v>2.2599999999999999E-2</v>
      </c>
      <c r="Q91" s="18">
        <v>0.05</v>
      </c>
      <c r="R91" s="18">
        <v>6.7299999999999999E-2</v>
      </c>
      <c r="S91" s="18">
        <v>9.4E-2</v>
      </c>
      <c r="T91" s="18">
        <v>4.5499999999999999E-2</v>
      </c>
      <c r="U91" s="18">
        <v>8.0000000000000004E-4</v>
      </c>
    </row>
    <row r="92" spans="2:21" s="11" customFormat="1" x14ac:dyDescent="0.25">
      <c r="B92" s="17">
        <v>37926</v>
      </c>
      <c r="C92" s="18">
        <v>1.6628175519630695E-2</v>
      </c>
      <c r="D92" s="18">
        <v>4.1087026852151487E-2</v>
      </c>
      <c r="E92" s="18">
        <v>2.361572853376126E-2</v>
      </c>
      <c r="F92" s="18">
        <v>-5.4811205846528765E-2</v>
      </c>
      <c r="G92" s="18">
        <v>6.8166325835037345E-3</v>
      </c>
      <c r="H92" s="18">
        <v>0.10285490809542419</v>
      </c>
      <c r="I92" s="18">
        <v>2.9100000000000001E-2</v>
      </c>
      <c r="J92" s="18">
        <v>3.8699999999999998E-2</v>
      </c>
      <c r="K92" s="18">
        <v>4.4699999999999997E-2</v>
      </c>
      <c r="L92" s="18">
        <v>8.6E-3</v>
      </c>
      <c r="M92" s="18">
        <v>1.6899999999999998E-2</v>
      </c>
      <c r="N92" s="18">
        <v>2.0799999999999999E-2</v>
      </c>
      <c r="O92" s="18">
        <v>-3.8E-3</v>
      </c>
      <c r="P92" s="18">
        <v>-1.9E-3</v>
      </c>
      <c r="Q92" s="18">
        <v>8.0799999999999997E-2</v>
      </c>
      <c r="R92" s="18">
        <v>-3.2300000000000002E-2</v>
      </c>
      <c r="S92" s="18">
        <v>5.3600000000000002E-2</v>
      </c>
      <c r="T92" s="18">
        <v>1.66E-2</v>
      </c>
      <c r="U92" s="18">
        <v>7.000000000000001E-4</v>
      </c>
    </row>
    <row r="93" spans="2:21" s="11" customFormat="1" x14ac:dyDescent="0.25">
      <c r="B93" s="17">
        <v>37895</v>
      </c>
      <c r="C93" s="18">
        <v>0.15282215122470699</v>
      </c>
      <c r="D93" s="18">
        <v>2.0805812417437286E-2</v>
      </c>
      <c r="E93" s="18">
        <v>1.3712957582800778E-2</v>
      </c>
      <c r="F93" s="18">
        <v>5.8671824629271452E-2</v>
      </c>
      <c r="G93" s="18">
        <v>2.9473684210526319E-2</v>
      </c>
      <c r="H93" s="18">
        <v>1.6699801192842978E-2</v>
      </c>
      <c r="I93" s="18">
        <v>8.1300000000000011E-2</v>
      </c>
      <c r="J93" s="18">
        <v>8.2299999999999998E-2</v>
      </c>
      <c r="K93" s="18">
        <v>0.10800000000000001</v>
      </c>
      <c r="L93" s="18">
        <v>5.1100000000000007E-2</v>
      </c>
      <c r="M93" s="18">
        <v>7.4200000000000002E-2</v>
      </c>
      <c r="N93" s="18">
        <v>0.06</v>
      </c>
      <c r="O93" s="18">
        <v>8.5999999999999993E-2</v>
      </c>
      <c r="P93" s="18">
        <v>4.7899999999999998E-2</v>
      </c>
      <c r="Q93" s="18">
        <v>5.0900000000000001E-2</v>
      </c>
      <c r="R93" s="18">
        <v>4.1599999999999998E-2</v>
      </c>
      <c r="S93" s="18">
        <v>0.1193</v>
      </c>
      <c r="T93" s="18">
        <v>6.0299999999999999E-2</v>
      </c>
      <c r="U93" s="18">
        <v>7.000000000000001E-4</v>
      </c>
    </row>
    <row r="94" spans="2:21" s="11" customFormat="1" x14ac:dyDescent="0.25">
      <c r="B94" s="17">
        <v>37865</v>
      </c>
      <c r="C94" s="18">
        <v>3.4140969162995694E-2</v>
      </c>
      <c r="D94" s="18">
        <v>7.4139765874423613E-2</v>
      </c>
      <c r="E94" s="18">
        <v>1.3068048033906265E-2</v>
      </c>
      <c r="F94" s="18">
        <v>8.9185393258427004E-2</v>
      </c>
      <c r="G94" s="18">
        <v>5.2437223042836045E-2</v>
      </c>
      <c r="H94" s="18">
        <v>0.23163565132223285</v>
      </c>
      <c r="I94" s="18">
        <v>-1.7299999999999999E-2</v>
      </c>
      <c r="J94" s="18">
        <v>-1.7299999999999999E-2</v>
      </c>
      <c r="K94" s="18">
        <v>9.0000000000000011E-3</v>
      </c>
      <c r="L94" s="18">
        <v>-8.1000000000000013E-3</v>
      </c>
      <c r="M94" s="18">
        <v>-1.95E-2</v>
      </c>
      <c r="N94" s="18">
        <v>-1.49E-2</v>
      </c>
      <c r="O94" s="18">
        <v>3.2599999999999997E-2</v>
      </c>
      <c r="P94" s="18">
        <v>5.9400000000000001E-2</v>
      </c>
      <c r="Q94" s="18">
        <v>4.2500000000000003E-2</v>
      </c>
      <c r="R94" s="18">
        <v>6.1399999999999996E-2</v>
      </c>
      <c r="S94" s="18">
        <v>-2E-3</v>
      </c>
      <c r="T94" s="18">
        <v>-9.0999999999999987E-3</v>
      </c>
      <c r="U94" s="18">
        <v>8.0000000000000004E-4</v>
      </c>
    </row>
    <row r="95" spans="2:21" s="11" customFormat="1" x14ac:dyDescent="0.25">
      <c r="B95" s="17">
        <v>37834</v>
      </c>
      <c r="C95" s="18">
        <v>-6.8240123140071773E-2</v>
      </c>
      <c r="D95" s="18">
        <v>-1.7770034843205496E-2</v>
      </c>
      <c r="E95" s="18">
        <v>7.6962089514390764E-2</v>
      </c>
      <c r="F95" s="18">
        <v>-4.2367182246133117E-2</v>
      </c>
      <c r="G95" s="18">
        <v>1.728024042073617E-2</v>
      </c>
      <c r="H95" s="18">
        <v>8.9647812166488983E-2</v>
      </c>
      <c r="I95" s="18">
        <v>4.53E-2</v>
      </c>
      <c r="J95" s="18">
        <v>4.99E-2</v>
      </c>
      <c r="K95" s="18">
        <v>6.0999999999999999E-2</v>
      </c>
      <c r="L95" s="18">
        <v>1.8000000000000002E-2</v>
      </c>
      <c r="M95" s="18">
        <v>2.2499999999999999E-2</v>
      </c>
      <c r="N95" s="18">
        <v>3.7699999999999997E-2</v>
      </c>
      <c r="O95" s="18">
        <v>3.1099999999999999E-2</v>
      </c>
      <c r="P95" s="18">
        <v>0.11320000000000001</v>
      </c>
      <c r="Q95" s="18">
        <v>-2.3799999999999998E-2</v>
      </c>
      <c r="R95" s="18">
        <v>0.1047</v>
      </c>
      <c r="S95" s="18">
        <v>8.0000000000000002E-3</v>
      </c>
      <c r="T95" s="18">
        <v>2.4899999999999999E-2</v>
      </c>
      <c r="U95" s="18">
        <v>7.000000000000001E-4</v>
      </c>
    </row>
    <row r="96" spans="2:21" s="11" customFormat="1" x14ac:dyDescent="0.25">
      <c r="B96" s="17">
        <v>37803</v>
      </c>
      <c r="C96" s="18">
        <v>0.18049666868564485</v>
      </c>
      <c r="D96" s="18">
        <v>0.12947658402203843</v>
      </c>
      <c r="E96" s="18">
        <v>1.1413182867402005E-2</v>
      </c>
      <c r="F96" s="18">
        <v>6.4423765211166772E-2</v>
      </c>
      <c r="G96" s="18">
        <v>-1.77121771217712E-2</v>
      </c>
      <c r="H96" s="18">
        <v>-4.8730964467005089E-2</v>
      </c>
      <c r="I96" s="18">
        <v>8.3699999999999997E-2</v>
      </c>
      <c r="J96" s="18">
        <v>6.2199999999999998E-2</v>
      </c>
      <c r="K96" s="18">
        <v>6.3500000000000001E-2</v>
      </c>
      <c r="L96" s="18">
        <v>2.3300000000000001E-2</v>
      </c>
      <c r="M96" s="18">
        <v>1.72E-2</v>
      </c>
      <c r="N96" s="18">
        <v>2.3999999999999998E-3</v>
      </c>
      <c r="O96" s="18">
        <v>2.7000000000000001E-3</v>
      </c>
      <c r="P96" s="18">
        <v>6.5000000000000002E-2</v>
      </c>
      <c r="Q96" s="18">
        <v>-2.9999999999999997E-4</v>
      </c>
      <c r="R96" s="18">
        <v>4.0599999999999997E-2</v>
      </c>
      <c r="S96" s="18">
        <v>6.3799999999999996E-2</v>
      </c>
      <c r="T96" s="18">
        <v>2.3100000000000002E-2</v>
      </c>
      <c r="U96" s="18">
        <v>7.000000000000001E-4</v>
      </c>
    </row>
    <row r="97" spans="2:21" s="11" customFormat="1" x14ac:dyDescent="0.25">
      <c r="B97" s="17">
        <v>37773</v>
      </c>
      <c r="C97" s="18">
        <v>-4.3453070683661665E-2</v>
      </c>
      <c r="D97" s="18">
        <v>3.250711093051617E-2</v>
      </c>
      <c r="E97" s="18">
        <v>-1.5155342258146076E-2</v>
      </c>
      <c r="F97" s="18">
        <v>-6.8666666666666654E-2</v>
      </c>
      <c r="G97" s="18">
        <v>-1.7403915881073151E-2</v>
      </c>
      <c r="H97" s="18">
        <v>8.1883316274309337E-3</v>
      </c>
      <c r="I97" s="18">
        <v>2.4E-2</v>
      </c>
      <c r="J97" s="18">
        <v>2.5099999999999997E-2</v>
      </c>
      <c r="K97" s="18">
        <v>3.4099999999999998E-2</v>
      </c>
      <c r="L97" s="18">
        <v>1.2E-2</v>
      </c>
      <c r="M97" s="18">
        <v>1.3600000000000001E-2</v>
      </c>
      <c r="N97" s="18">
        <v>1.32E-2</v>
      </c>
      <c r="O97" s="18">
        <v>3.4799999999999998E-2</v>
      </c>
      <c r="P97" s="18">
        <v>1.18E-2</v>
      </c>
      <c r="Q97" s="18">
        <v>-2.7699999999999999E-2</v>
      </c>
      <c r="R97" s="18">
        <v>7.8600000000000003E-2</v>
      </c>
      <c r="S97" s="18">
        <v>3.9100000000000003E-2</v>
      </c>
      <c r="T97" s="18">
        <v>1.6300000000000002E-2</v>
      </c>
      <c r="U97" s="18">
        <v>1E-3</v>
      </c>
    </row>
    <row r="98" spans="2:21" s="11" customFormat="1" x14ac:dyDescent="0.25">
      <c r="B98" s="17">
        <v>37742</v>
      </c>
      <c r="C98" s="18">
        <v>2.3724792408066575E-2</v>
      </c>
      <c r="D98" s="18">
        <v>-2.3025009924573347E-2</v>
      </c>
      <c r="E98" s="18">
        <v>-6.2958579881656762E-2</v>
      </c>
      <c r="F98" s="18">
        <v>-8.9253187613843266E-2</v>
      </c>
      <c r="G98" s="18">
        <v>4.6282245827010682E-2</v>
      </c>
      <c r="H98" s="18">
        <v>7.9558011049723598E-2</v>
      </c>
      <c r="I98" s="18">
        <v>0.13100000000000001</v>
      </c>
      <c r="J98" s="18">
        <v>0.10679999999999999</v>
      </c>
      <c r="K98" s="18">
        <v>0.10400000000000001</v>
      </c>
      <c r="L98" s="18">
        <v>4.9699999999999994E-2</v>
      </c>
      <c r="M98" s="18">
        <v>7.1099999999999997E-2</v>
      </c>
      <c r="N98" s="18">
        <v>8.0500000000000002E-2</v>
      </c>
      <c r="O98" s="18">
        <v>4.82E-2</v>
      </c>
      <c r="P98" s="18">
        <v>8.6400000000000005E-2</v>
      </c>
      <c r="Q98" s="18">
        <v>0.1057</v>
      </c>
      <c r="R98" s="18">
        <v>4.6799999999999994E-2</v>
      </c>
      <c r="S98" s="18">
        <v>4.9500000000000002E-2</v>
      </c>
      <c r="T98" s="18">
        <v>6.3500000000000001E-2</v>
      </c>
      <c r="U98" s="18">
        <v>8.9999999999999998E-4</v>
      </c>
    </row>
    <row r="99" spans="2:21" s="11" customFormat="1" x14ac:dyDescent="0.25">
      <c r="B99" s="17">
        <v>37712</v>
      </c>
      <c r="C99" s="18">
        <v>0.17655268667131896</v>
      </c>
      <c r="D99" s="18">
        <v>3.237704918032791E-2</v>
      </c>
      <c r="E99" s="18">
        <v>3.897700725439579E-2</v>
      </c>
      <c r="F99" s="18">
        <v>8.8565763384005125E-2</v>
      </c>
      <c r="G99" s="18">
        <v>3.0441400304412891E-3</v>
      </c>
      <c r="H99" s="18">
        <v>0.25694444444444442</v>
      </c>
      <c r="I99" s="18">
        <v>0.11210000000000001</v>
      </c>
      <c r="J99" s="18">
        <v>9.4100000000000003E-2</v>
      </c>
      <c r="K99" s="18">
        <v>9.1700000000000004E-2</v>
      </c>
      <c r="L99" s="18">
        <v>7.5899999999999995E-2</v>
      </c>
      <c r="M99" s="18">
        <v>8.9499999999999996E-2</v>
      </c>
      <c r="N99" s="18">
        <v>9.74E-2</v>
      </c>
      <c r="O99" s="18">
        <v>8.4700000000000011E-2</v>
      </c>
      <c r="P99" s="18">
        <v>-9.5999999999999992E-3</v>
      </c>
      <c r="Q99" s="18">
        <v>0.13730000000000001</v>
      </c>
      <c r="R99" s="18">
        <v>6.1999999999999998E-3</v>
      </c>
      <c r="S99" s="18">
        <v>0.12869999999999998</v>
      </c>
      <c r="T99" s="18">
        <v>8.2799999999999999E-2</v>
      </c>
      <c r="U99" s="18">
        <v>1E-3</v>
      </c>
    </row>
    <row r="100" spans="2:21" s="11" customFormat="1" x14ac:dyDescent="0.25">
      <c r="B100" s="17">
        <v>37681</v>
      </c>
      <c r="C100" s="18">
        <v>-3.8900067069081112E-2</v>
      </c>
      <c r="D100" s="18">
        <v>0.18504128217581339</v>
      </c>
      <c r="E100" s="18">
        <v>8.2523625715426707E-2</v>
      </c>
      <c r="F100" s="18">
        <v>0.18295543393276015</v>
      </c>
      <c r="G100" s="18">
        <v>1.7027863777089758E-2</v>
      </c>
      <c r="H100" s="18">
        <v>0.14649681528662417</v>
      </c>
      <c r="I100" s="18">
        <v>2.06E-2</v>
      </c>
      <c r="J100" s="18">
        <v>6.3E-3</v>
      </c>
      <c r="K100" s="18">
        <v>8.8999999999999999E-3</v>
      </c>
      <c r="L100" s="18">
        <v>1.7100000000000001E-2</v>
      </c>
      <c r="M100" s="18">
        <v>-1E-4</v>
      </c>
      <c r="N100" s="18">
        <v>-6.1999999999999998E-3</v>
      </c>
      <c r="O100" s="18">
        <v>2.98E-2</v>
      </c>
      <c r="P100" s="18">
        <v>-5.0799999999999998E-2</v>
      </c>
      <c r="Q100" s="18">
        <v>-5.5899999999999998E-2</v>
      </c>
      <c r="R100" s="18">
        <v>-4.36E-2</v>
      </c>
      <c r="S100" s="18">
        <v>5.4000000000000003E-3</v>
      </c>
      <c r="T100" s="18">
        <v>1.03E-2</v>
      </c>
      <c r="U100" s="18">
        <v>1E-3</v>
      </c>
    </row>
    <row r="101" spans="2:21" s="11" customFormat="1" x14ac:dyDescent="0.25">
      <c r="B101" s="17">
        <v>37653</v>
      </c>
      <c r="C101" s="18">
        <v>-3.495145631067953E-2</v>
      </c>
      <c r="D101" s="18">
        <v>4.2531645569620302E-2</v>
      </c>
      <c r="E101" s="18">
        <v>6.1604392661041008E-3</v>
      </c>
      <c r="F101" s="18">
        <v>8.0236486486486402E-2</v>
      </c>
      <c r="G101" s="18">
        <v>3.1125299281723917E-2</v>
      </c>
      <c r="H101" s="18">
        <v>0.19278252611585955</v>
      </c>
      <c r="I101" s="18">
        <v>-3.5400000000000001E-2</v>
      </c>
      <c r="J101" s="18">
        <v>-2.4199999999999999E-2</v>
      </c>
      <c r="K101" s="18">
        <v>-3.4599999999999999E-2</v>
      </c>
      <c r="L101" s="18">
        <v>-1.03E-2</v>
      </c>
      <c r="M101" s="18">
        <v>-3.2199999999999999E-2</v>
      </c>
      <c r="N101" s="18">
        <v>-4.2199999999999994E-2</v>
      </c>
      <c r="O101" s="18">
        <v>-2.3799999999999998E-2</v>
      </c>
      <c r="P101" s="18">
        <v>-1.04E-2</v>
      </c>
      <c r="Q101" s="18">
        <v>1.9799999999999998E-2</v>
      </c>
      <c r="R101" s="18">
        <v>1.0500000000000001E-2</v>
      </c>
      <c r="S101" s="18">
        <v>-7.2999999999999995E-2</v>
      </c>
      <c r="T101" s="18">
        <v>-1.5399999999999999E-2</v>
      </c>
      <c r="U101" s="18">
        <v>8.9999999999999998E-4</v>
      </c>
    </row>
    <row r="102" spans="2:21" s="11" customFormat="1" x14ac:dyDescent="0.25">
      <c r="B102" s="17">
        <v>37622</v>
      </c>
      <c r="C102" s="18">
        <v>-2.0291693088142049E-2</v>
      </c>
      <c r="D102" s="18">
        <v>6.9301570113697863E-2</v>
      </c>
      <c r="E102" s="18">
        <v>-1.3374348000534386E-3</v>
      </c>
      <c r="F102" s="18">
        <v>-8.0031080031079949E-2</v>
      </c>
      <c r="G102" s="18">
        <v>-2.8682170542635776E-2</v>
      </c>
      <c r="H102" s="18">
        <v>0.14208242950108452</v>
      </c>
      <c r="I102" s="18">
        <v>-2.2799999999999997E-2</v>
      </c>
      <c r="J102" s="18">
        <v>-2.4E-2</v>
      </c>
      <c r="K102" s="18">
        <v>-1.3500000000000002E-2</v>
      </c>
      <c r="L102" s="18">
        <v>-2.6600000000000002E-2</v>
      </c>
      <c r="M102" s="18">
        <v>-2.3199999999999998E-2</v>
      </c>
      <c r="N102" s="18">
        <v>-5.2900000000000003E-2</v>
      </c>
      <c r="O102" s="18">
        <v>2.7799999999999998E-2</v>
      </c>
      <c r="P102" s="18">
        <v>1.3500000000000002E-2</v>
      </c>
      <c r="Q102" s="18">
        <v>-1.44E-2</v>
      </c>
      <c r="R102" s="18">
        <v>-3.6499999999999998E-2</v>
      </c>
      <c r="S102" s="18">
        <v>-5.62E-2</v>
      </c>
      <c r="T102" s="18">
        <v>-2.3399999999999997E-2</v>
      </c>
      <c r="U102" s="18">
        <v>1E-3</v>
      </c>
    </row>
    <row r="103" spans="2:21" s="11" customFormat="1" x14ac:dyDescent="0.25">
      <c r="B103" s="17">
        <v>37591</v>
      </c>
      <c r="C103" s="18">
        <v>6.7704807041299997E-2</v>
      </c>
      <c r="D103" s="18">
        <v>-6.9892473118280396E-3</v>
      </c>
      <c r="E103" s="18">
        <v>9.0418353576249277E-3</v>
      </c>
      <c r="F103" s="18">
        <v>-7.2098053352559477E-2</v>
      </c>
      <c r="G103" s="18">
        <v>-6.3860667634252466E-2</v>
      </c>
      <c r="H103" s="18">
        <v>0.13267813267813278</v>
      </c>
      <c r="I103" s="18">
        <v>-9.1300000000000006E-2</v>
      </c>
      <c r="J103" s="18">
        <v>-4.0899999999999999E-2</v>
      </c>
      <c r="K103" s="18">
        <v>-3.4500000000000003E-2</v>
      </c>
      <c r="L103" s="18">
        <v>-6.2699999999999992E-2</v>
      </c>
      <c r="M103" s="18">
        <v>-4.5199999999999997E-2</v>
      </c>
      <c r="N103" s="18">
        <v>-4.2800000000000005E-2</v>
      </c>
      <c r="O103" s="18">
        <v>-1.5900000000000001E-2</v>
      </c>
      <c r="P103" s="18">
        <v>-6.4500000000000002E-2</v>
      </c>
      <c r="Q103" s="18">
        <v>-3.1800000000000002E-2</v>
      </c>
      <c r="R103" s="18">
        <v>-2.4E-2</v>
      </c>
      <c r="S103" s="18">
        <v>2.8399999999999998E-2</v>
      </c>
      <c r="T103" s="18">
        <v>-5.3300000000000007E-2</v>
      </c>
      <c r="U103" s="18">
        <v>1.1000000000000001E-3</v>
      </c>
    </row>
    <row r="104" spans="2:21" s="11" customFormat="1" x14ac:dyDescent="0.25">
      <c r="B104" s="17">
        <v>37561</v>
      </c>
      <c r="C104" s="18">
        <v>5.8022922636103091E-2</v>
      </c>
      <c r="D104" s="18">
        <v>-0.11973497397065769</v>
      </c>
      <c r="E104" s="18">
        <v>-0.10841054024786434</v>
      </c>
      <c r="F104" s="18">
        <v>-0.19313554392088439</v>
      </c>
      <c r="G104" s="18">
        <v>7.2621641249082103E-4</v>
      </c>
      <c r="H104" s="18">
        <v>8.2446808510638459E-2</v>
      </c>
      <c r="I104" s="18">
        <v>0.13900000000000001</v>
      </c>
      <c r="J104" s="18">
        <v>7.4499999999999997E-2</v>
      </c>
      <c r="K104" s="18">
        <v>7.7199999999999991E-2</v>
      </c>
      <c r="L104" s="18">
        <v>5.0700000000000002E-2</v>
      </c>
      <c r="M104" s="18">
        <v>6.4199999999999993E-2</v>
      </c>
      <c r="N104" s="18">
        <v>8.1099999999999992E-2</v>
      </c>
      <c r="O104" s="18">
        <v>2.5399999999999999E-2</v>
      </c>
      <c r="P104" s="18">
        <v>0.06</v>
      </c>
      <c r="Q104" s="18">
        <v>9.7100000000000006E-2</v>
      </c>
      <c r="R104" s="18">
        <v>3.9699999999999999E-2</v>
      </c>
      <c r="S104" s="18">
        <v>6.3099999999999989E-2</v>
      </c>
      <c r="T104" s="18">
        <v>6.13E-2</v>
      </c>
      <c r="U104" s="18">
        <v>1.1999999999999999E-3</v>
      </c>
    </row>
    <row r="105" spans="2:21" s="11" customFormat="1" x14ac:dyDescent="0.25">
      <c r="B105" s="17">
        <v>37530</v>
      </c>
      <c r="C105" s="18">
        <v>-2.6499302649930168E-2</v>
      </c>
      <c r="D105" s="18">
        <v>9.9947943779281623E-2</v>
      </c>
      <c r="E105" s="18">
        <v>0.10313246615343763</v>
      </c>
      <c r="F105" s="18">
        <v>0.15601882985877613</v>
      </c>
      <c r="G105" s="18">
        <v>5.6792018419032919E-2</v>
      </c>
      <c r="H105" s="18">
        <v>0.24297520661157024</v>
      </c>
      <c r="I105" s="18">
        <v>6.88E-2</v>
      </c>
      <c r="J105" s="18">
        <v>4.24E-2</v>
      </c>
      <c r="K105" s="18">
        <v>-2.8000000000000004E-3</v>
      </c>
      <c r="L105" s="18">
        <v>9.6199999999999994E-2</v>
      </c>
      <c r="M105" s="18">
        <v>6.5099999999999991E-2</v>
      </c>
      <c r="N105" s="18">
        <v>3.6499999999999998E-2</v>
      </c>
      <c r="O105" s="18">
        <v>5.2900000000000003E-2</v>
      </c>
      <c r="P105" s="18">
        <v>3.7000000000000005E-2</v>
      </c>
      <c r="Q105" s="18">
        <v>9.2600000000000002E-2</v>
      </c>
      <c r="R105" s="18">
        <v>-6.59E-2</v>
      </c>
      <c r="S105" s="18">
        <v>4.4299999999999999E-2</v>
      </c>
      <c r="T105" s="18">
        <v>7.4999999999999997E-2</v>
      </c>
      <c r="U105" s="18">
        <v>1.4000000000000002E-3</v>
      </c>
    </row>
    <row r="106" spans="2:21" s="11" customFormat="1" x14ac:dyDescent="0.25">
      <c r="B106" s="17">
        <v>37500</v>
      </c>
      <c r="C106" s="18">
        <v>-3.1081081081081097E-2</v>
      </c>
      <c r="D106" s="18">
        <v>-0.10941121928604536</v>
      </c>
      <c r="E106" s="18">
        <v>0.35381850853548968</v>
      </c>
      <c r="F106" s="18">
        <v>0.25485232067510544</v>
      </c>
      <c r="G106" s="18">
        <v>8.3125519534497094E-2</v>
      </c>
      <c r="H106" s="18">
        <v>-4.2721518987341889E-2</v>
      </c>
      <c r="I106" s="18">
        <v>-8.6199999999999999E-2</v>
      </c>
      <c r="J106" s="18">
        <v>-7.6600000000000001E-2</v>
      </c>
      <c r="K106" s="18">
        <v>-6.6299999999999998E-2</v>
      </c>
      <c r="L106" s="18">
        <v>-0.1056</v>
      </c>
      <c r="M106" s="18">
        <v>-0.1032</v>
      </c>
      <c r="N106" s="18">
        <v>-0.10210000000000001</v>
      </c>
      <c r="O106" s="18">
        <v>-5.6500000000000002E-2</v>
      </c>
      <c r="P106" s="18">
        <v>-7.4900000000000008E-2</v>
      </c>
      <c r="Q106" s="18">
        <v>-0.13830000000000001</v>
      </c>
      <c r="R106" s="18">
        <v>-4.9400000000000006E-2</v>
      </c>
      <c r="S106" s="18">
        <v>-0.12050000000000001</v>
      </c>
      <c r="T106" s="18">
        <v>-0.1</v>
      </c>
      <c r="U106" s="18">
        <v>1.4000000000000002E-3</v>
      </c>
    </row>
    <row r="107" spans="2:21" s="11" customFormat="1" x14ac:dyDescent="0.25">
      <c r="B107" s="17">
        <v>37469</v>
      </c>
      <c r="C107" s="18">
        <v>-3.2047089601046297E-2</v>
      </c>
      <c r="D107" s="18">
        <v>-0.15577299412915857</v>
      </c>
      <c r="E107" s="18">
        <v>-0.22643869891576318</v>
      </c>
      <c r="F107" s="18">
        <v>-3.364171572750263E-3</v>
      </c>
      <c r="G107" s="18">
        <v>-4.0669856459330078E-2</v>
      </c>
      <c r="H107" s="18">
        <v>-0.14013605442176857</v>
      </c>
      <c r="I107" s="18">
        <v>-5.6000000000000008E-3</v>
      </c>
      <c r="J107" s="18">
        <v>4.7999999999999996E-3</v>
      </c>
      <c r="K107" s="18">
        <v>-8.6E-3</v>
      </c>
      <c r="L107" s="18">
        <v>2.5000000000000001E-3</v>
      </c>
      <c r="M107" s="18">
        <v>7.9000000000000008E-3</v>
      </c>
      <c r="N107" s="18">
        <v>4.8000000000000001E-2</v>
      </c>
      <c r="O107" s="18">
        <v>2.4300000000000002E-2</v>
      </c>
      <c r="P107" s="18">
        <v>-4.6799999999999994E-2</v>
      </c>
      <c r="Q107" s="18">
        <v>1.9099999999999999E-2</v>
      </c>
      <c r="R107" s="18">
        <v>-1.37E-2</v>
      </c>
      <c r="S107" s="18">
        <v>1.7000000000000001E-3</v>
      </c>
      <c r="T107" s="18">
        <v>8.0000000000000002E-3</v>
      </c>
      <c r="U107" s="18">
        <v>1.4000000000000002E-3</v>
      </c>
    </row>
    <row r="108" spans="2:21" s="11" customFormat="1" x14ac:dyDescent="0.25">
      <c r="B108" s="17">
        <v>37438</v>
      </c>
      <c r="C108" s="18">
        <v>4.8696844993141308E-2</v>
      </c>
      <c r="D108" s="18">
        <v>-1.4654839953721521E-2</v>
      </c>
      <c r="E108" s="18">
        <v>7.3090692124104795E-2</v>
      </c>
      <c r="F108" s="18">
        <v>7.2137060414788179E-2</v>
      </c>
      <c r="G108" s="18">
        <v>2.5347506132461062E-2</v>
      </c>
      <c r="H108" s="18">
        <v>0.21487603305785119</v>
      </c>
      <c r="I108" s="18">
        <v>-0.14610000000000001</v>
      </c>
      <c r="J108" s="18">
        <v>-0.1419</v>
      </c>
      <c r="K108" s="18">
        <v>-0.1487</v>
      </c>
      <c r="L108" s="18">
        <v>-6.0100000000000001E-2</v>
      </c>
      <c r="M108" s="18">
        <v>-9.3699999999999992E-2</v>
      </c>
      <c r="N108" s="18">
        <v>-0.12970000000000001</v>
      </c>
      <c r="O108" s="18">
        <v>-6.3299999999999995E-2</v>
      </c>
      <c r="P108" s="18">
        <v>-3.8300000000000001E-2</v>
      </c>
      <c r="Q108" s="18">
        <v>-9.1700000000000004E-2</v>
      </c>
      <c r="R108" s="18">
        <v>-5.9299999999999999E-2</v>
      </c>
      <c r="S108" s="18">
        <v>-8.8699999999999987E-2</v>
      </c>
      <c r="T108" s="18">
        <v>-8.1099999999999992E-2</v>
      </c>
      <c r="U108" s="18">
        <v>1.5E-3</v>
      </c>
    </row>
    <row r="109" spans="2:21" s="11" customFormat="1" x14ac:dyDescent="0.25">
      <c r="B109" s="17">
        <v>37408</v>
      </c>
      <c r="C109" s="18">
        <v>-0.19313779745434423</v>
      </c>
      <c r="D109" s="18">
        <v>-0.12190992211310536</v>
      </c>
      <c r="E109" s="18">
        <v>-2.2170361726954413E-2</v>
      </c>
      <c r="F109" s="18">
        <v>-0.14429012345679015</v>
      </c>
      <c r="G109" s="18">
        <v>-9.9410898379970525E-2</v>
      </c>
      <c r="H109" s="18">
        <v>-4.4233807266982672E-2</v>
      </c>
      <c r="I109" s="18">
        <v>-7.6299999999999993E-2</v>
      </c>
      <c r="J109" s="18">
        <v>-2.7799999999999998E-2</v>
      </c>
      <c r="K109" s="18">
        <v>-2.35E-2</v>
      </c>
      <c r="L109" s="18">
        <v>-7.3499999999999996E-2</v>
      </c>
      <c r="M109" s="18">
        <v>-6.4299999999999996E-2</v>
      </c>
      <c r="N109" s="18">
        <v>-9.5899999999999999E-2</v>
      </c>
      <c r="O109" s="18">
        <v>-5.2300000000000006E-2</v>
      </c>
      <c r="P109" s="18">
        <v>-5.5199999999999999E-2</v>
      </c>
      <c r="Q109" s="18">
        <v>-1.38E-2</v>
      </c>
      <c r="R109" s="18">
        <v>-5.3499999999999999E-2</v>
      </c>
      <c r="S109" s="18">
        <v>-1.5800000000000002E-2</v>
      </c>
      <c r="T109" s="18">
        <v>-7.0200000000000012E-2</v>
      </c>
      <c r="U109" s="18">
        <v>1.2999999999999999E-3</v>
      </c>
    </row>
    <row r="110" spans="2:21" s="11" customFormat="1" x14ac:dyDescent="0.25">
      <c r="B110" s="17">
        <v>37377</v>
      </c>
      <c r="C110" s="18">
        <v>-0.12873674059787843</v>
      </c>
      <c r="D110" s="18">
        <v>-7.4294670846394961E-2</v>
      </c>
      <c r="E110" s="18">
        <v>-0.1050776661010312</v>
      </c>
      <c r="F110" s="18">
        <v>4.3478260869565188E-2</v>
      </c>
      <c r="G110" s="18">
        <v>-6.9225496915695683E-2</v>
      </c>
      <c r="H110" s="18">
        <v>-4.5248868778280493E-2</v>
      </c>
      <c r="I110" s="18">
        <v>-6.480000000000001E-2</v>
      </c>
      <c r="J110" s="18">
        <v>-3.6699999999999997E-2</v>
      </c>
      <c r="K110" s="18">
        <v>-2.53E-2</v>
      </c>
      <c r="L110" s="18">
        <v>-1.37E-2</v>
      </c>
      <c r="M110" s="18">
        <v>1.2999999999999999E-3</v>
      </c>
      <c r="N110" s="18">
        <v>-2.7000000000000001E-3</v>
      </c>
      <c r="O110" s="18">
        <v>6.2E-2</v>
      </c>
      <c r="P110" s="18">
        <v>-3.1899999999999998E-2</v>
      </c>
      <c r="Q110" s="18">
        <v>-2.3E-2</v>
      </c>
      <c r="R110" s="18">
        <v>7.1500000000000008E-2</v>
      </c>
      <c r="S110" s="18">
        <v>1.21E-2</v>
      </c>
      <c r="T110" s="18">
        <v>-1.0499999999999999E-2</v>
      </c>
      <c r="U110" s="18">
        <v>1.4000000000000002E-3</v>
      </c>
    </row>
    <row r="111" spans="2:21" s="11" customFormat="1" x14ac:dyDescent="0.25">
      <c r="B111" s="17">
        <v>37347</v>
      </c>
      <c r="C111" s="18">
        <v>9.1004734350341732E-2</v>
      </c>
      <c r="D111" s="18">
        <v>5.2110817941952492E-2</v>
      </c>
      <c r="E111" s="18">
        <v>-3.7562814070351669E-2</v>
      </c>
      <c r="F111" s="18">
        <v>-0.14639175257731962</v>
      </c>
      <c r="G111" s="18">
        <v>-8.0655324511657134E-2</v>
      </c>
      <c r="H111" s="18">
        <v>-0.26086956521739135</v>
      </c>
      <c r="I111" s="18">
        <v>-3.56E-2</v>
      </c>
      <c r="J111" s="18">
        <v>2.7300000000000001E-2</v>
      </c>
      <c r="K111" s="18">
        <v>3.9300000000000002E-2</v>
      </c>
      <c r="L111" s="18">
        <v>-6.9199999999999998E-2</v>
      </c>
      <c r="M111" s="18">
        <v>-1.38E-2</v>
      </c>
      <c r="N111" s="18">
        <v>-5.9900000000000002E-2</v>
      </c>
      <c r="O111" s="18">
        <v>-1.1899999999999999E-2</v>
      </c>
      <c r="P111" s="18">
        <v>5.57E-2</v>
      </c>
      <c r="Q111" s="18">
        <v>5.1000000000000004E-3</v>
      </c>
      <c r="R111" s="18">
        <v>5.45E-2</v>
      </c>
      <c r="S111" s="18">
        <v>1.41E-2</v>
      </c>
      <c r="T111" s="18">
        <v>-4.9600000000000005E-2</v>
      </c>
      <c r="U111" s="18">
        <v>1.5E-3</v>
      </c>
    </row>
    <row r="112" spans="2:21" s="11" customFormat="1" x14ac:dyDescent="0.25">
      <c r="B112" s="17">
        <v>37316</v>
      </c>
      <c r="C112" s="18">
        <v>8.1342434584755541E-2</v>
      </c>
      <c r="D112" s="18">
        <v>-2.5706940874036022E-2</v>
      </c>
      <c r="E112" s="18">
        <v>-0.19465803318494546</v>
      </c>
      <c r="F112" s="18">
        <v>-0.21605603448275856</v>
      </c>
      <c r="G112" s="18">
        <v>-6.316410861865418E-2</v>
      </c>
      <c r="H112" s="18">
        <v>-0.1747930082796687</v>
      </c>
      <c r="I112" s="18">
        <v>8.9900000000000008E-2</v>
      </c>
      <c r="J112" s="18">
        <v>7.4900000000000008E-2</v>
      </c>
      <c r="K112" s="18">
        <v>0.1003</v>
      </c>
      <c r="L112" s="18">
        <v>3.6299999999999999E-2</v>
      </c>
      <c r="M112" s="18">
        <v>5.1799999999999999E-2</v>
      </c>
      <c r="N112" s="18">
        <v>4.8499999999999995E-2</v>
      </c>
      <c r="O112" s="18">
        <v>4.0800000000000003E-2</v>
      </c>
      <c r="P112" s="18">
        <v>5.5E-2</v>
      </c>
      <c r="Q112" s="18">
        <v>6.9199999999999998E-2</v>
      </c>
      <c r="R112" s="18">
        <v>6.3200000000000006E-2</v>
      </c>
      <c r="S112" s="18">
        <v>8.8900000000000007E-2</v>
      </c>
      <c r="T112" s="18">
        <v>4.4700000000000004E-2</v>
      </c>
      <c r="U112" s="18">
        <v>1.2999999999999999E-3</v>
      </c>
    </row>
    <row r="113" spans="2:21" s="11" customFormat="1" x14ac:dyDescent="0.25">
      <c r="B113" s="17">
        <v>37288</v>
      </c>
      <c r="C113" s="18">
        <v>2.8671737858396718E-2</v>
      </c>
      <c r="D113" s="18">
        <v>0.14664701547531322</v>
      </c>
      <c r="E113" s="18">
        <v>5.9946380697051049E-2</v>
      </c>
      <c r="F113" s="18">
        <v>8.1477457903311734E-3</v>
      </c>
      <c r="G113" s="18">
        <v>6.2068965517241503E-2</v>
      </c>
      <c r="H113" s="18">
        <v>5.5339805825242561E-2</v>
      </c>
      <c r="I113" s="18">
        <v>-8.1600000000000006E-2</v>
      </c>
      <c r="J113" s="18">
        <v>-1.2800000000000001E-2</v>
      </c>
      <c r="K113" s="18">
        <v>-4.5000000000000005E-3</v>
      </c>
      <c r="L113" s="18">
        <v>-2.6000000000000002E-2</v>
      </c>
      <c r="M113" s="18">
        <v>1.7000000000000001E-3</v>
      </c>
      <c r="N113" s="18">
        <v>-2.3900000000000001E-2</v>
      </c>
      <c r="O113" s="18">
        <v>4.7999999999999996E-3</v>
      </c>
      <c r="P113" s="18">
        <v>-3.3300000000000003E-2</v>
      </c>
      <c r="Q113" s="18">
        <v>1E-3</v>
      </c>
      <c r="R113" s="18">
        <v>4.2099999999999999E-2</v>
      </c>
      <c r="S113" s="18">
        <v>5.5899999999999998E-2</v>
      </c>
      <c r="T113" s="18">
        <v>-2.1700000000000001E-2</v>
      </c>
      <c r="U113" s="18">
        <v>1.2999999999999999E-3</v>
      </c>
    </row>
    <row r="114" spans="2:21" s="11" customFormat="1" x14ac:dyDescent="0.25">
      <c r="B114" s="17">
        <v>37257</v>
      </c>
      <c r="C114" s="18">
        <v>5.5589870290302601E-2</v>
      </c>
      <c r="D114" s="18">
        <v>1.6479400749063622E-2</v>
      </c>
      <c r="E114" s="18">
        <v>-8.935546875E-2</v>
      </c>
      <c r="F114" s="18">
        <v>-0.11405197305101067</v>
      </c>
      <c r="G114" s="18">
        <v>-2.5015634771733408E-3</v>
      </c>
      <c r="H114" s="18">
        <v>-2.0912547528517011E-2</v>
      </c>
      <c r="I114" s="18">
        <v>-5.1500000000000004E-2</v>
      </c>
      <c r="J114" s="18">
        <v>1.1299999999999999E-2</v>
      </c>
      <c r="K114" s="18">
        <v>2.7099999999999999E-2</v>
      </c>
      <c r="L114" s="18">
        <v>-8.6999999999999994E-3</v>
      </c>
      <c r="M114" s="18">
        <v>-1.8500000000000003E-2</v>
      </c>
      <c r="N114" s="18">
        <v>-1.7399999999999999E-2</v>
      </c>
      <c r="O114" s="18">
        <v>2.3E-3</v>
      </c>
      <c r="P114" s="18">
        <v>-1.4999999999999999E-2</v>
      </c>
      <c r="Q114" s="18">
        <v>-3.3700000000000001E-2</v>
      </c>
      <c r="R114" s="18">
        <v>-7.6399999999999996E-2</v>
      </c>
      <c r="S114" s="18">
        <v>-4.2199999999999994E-2</v>
      </c>
      <c r="T114" s="18">
        <v>-1.6100000000000003E-2</v>
      </c>
      <c r="U114" s="18">
        <v>1.4000000000000002E-3</v>
      </c>
    </row>
    <row r="115" spans="2:21" s="11" customFormat="1" x14ac:dyDescent="0.25">
      <c r="B115" s="17">
        <v>37226</v>
      </c>
      <c r="C115" s="18">
        <v>7.2185430463576283E-2</v>
      </c>
      <c r="D115" s="18">
        <v>-2.1260997067448772E-2</v>
      </c>
      <c r="E115" s="18">
        <v>-0.10809162964898522</v>
      </c>
      <c r="F115" s="18">
        <v>-4.415823367065308E-2</v>
      </c>
      <c r="G115" s="18">
        <v>9.6707818930041212E-2</v>
      </c>
      <c r="H115" s="18">
        <v>-0.11522287636669482</v>
      </c>
      <c r="I115" s="18">
        <v>6.6400000000000001E-2</v>
      </c>
      <c r="J115" s="18">
        <v>6.8000000000000005E-2</v>
      </c>
      <c r="K115" s="18">
        <v>6.8699999999999997E-2</v>
      </c>
      <c r="L115" s="18">
        <v>7.6E-3</v>
      </c>
      <c r="M115" s="18">
        <v>2.9300000000000003E-2</v>
      </c>
      <c r="N115" s="18">
        <v>1.3000000000000001E-2</v>
      </c>
      <c r="O115" s="18">
        <v>1.21E-2</v>
      </c>
      <c r="P115" s="18">
        <v>5.1100000000000007E-2</v>
      </c>
      <c r="Q115" s="18">
        <v>1.18E-2</v>
      </c>
      <c r="R115" s="18">
        <v>-8.1699999999999995E-2</v>
      </c>
      <c r="S115" s="18">
        <v>5.1299999999999998E-2</v>
      </c>
      <c r="T115" s="18">
        <v>1.78E-2</v>
      </c>
      <c r="U115" s="18">
        <v>1.5E-3</v>
      </c>
    </row>
    <row r="116" spans="2:21" s="11" customFormat="1" x14ac:dyDescent="0.25">
      <c r="B116" s="17">
        <v>37196</v>
      </c>
      <c r="C116" s="18">
        <v>5.3733426378227422E-2</v>
      </c>
      <c r="D116" s="18">
        <v>3.3100404560499896E-3</v>
      </c>
      <c r="E116" s="18">
        <v>4.6486190866830812E-2</v>
      </c>
      <c r="F116" s="18">
        <v>6.6208925944090113E-2</v>
      </c>
      <c r="G116" s="18">
        <v>5.2707581227436906E-2</v>
      </c>
      <c r="H116" s="18">
        <v>0.2308488612836439</v>
      </c>
      <c r="I116" s="18">
        <v>9.1999999999999998E-2</v>
      </c>
      <c r="J116" s="18">
        <v>7.1500000000000008E-2</v>
      </c>
      <c r="K116" s="18">
        <v>8.9600000000000013E-2</v>
      </c>
      <c r="L116" s="18">
        <v>8.2500000000000004E-2</v>
      </c>
      <c r="M116" s="18">
        <v>5.8899999999999994E-2</v>
      </c>
      <c r="N116" s="18">
        <v>0.1</v>
      </c>
      <c r="O116" s="18">
        <v>6.6900000000000001E-2</v>
      </c>
      <c r="P116" s="18">
        <v>0.10529999999999999</v>
      </c>
      <c r="Q116" s="18">
        <v>3.7599999999999995E-2</v>
      </c>
      <c r="R116" s="18">
        <v>3.0000000000000001E-3</v>
      </c>
      <c r="S116" s="18">
        <v>5.9699999999999996E-2</v>
      </c>
      <c r="T116" s="18">
        <v>7.8699999999999992E-2</v>
      </c>
      <c r="U116" s="18">
        <v>1.7000000000000001E-3</v>
      </c>
    </row>
    <row r="117" spans="2:21" s="11" customFormat="1" x14ac:dyDescent="0.25">
      <c r="B117" s="17">
        <v>37165</v>
      </c>
      <c r="C117" s="18">
        <v>-2.1843003412969297E-2</v>
      </c>
      <c r="D117" s="18">
        <v>-2.1238300935925158E-2</v>
      </c>
      <c r="E117" s="18">
        <v>7.0863836017569515E-2</v>
      </c>
      <c r="F117" s="18">
        <v>0.12156215621562172</v>
      </c>
      <c r="G117" s="18">
        <v>-1.6335227272727293E-2</v>
      </c>
      <c r="H117" s="18">
        <v>8.7837837837837718E-2</v>
      </c>
      <c r="I117" s="18">
        <v>0.1116</v>
      </c>
      <c r="J117" s="18">
        <v>5.04E-2</v>
      </c>
      <c r="K117" s="18">
        <v>4.4400000000000002E-2</v>
      </c>
      <c r="L117" s="18">
        <v>3.3000000000000002E-2</v>
      </c>
      <c r="M117" s="18">
        <v>8.6E-3</v>
      </c>
      <c r="N117" s="18">
        <v>-3.9900000000000005E-2</v>
      </c>
      <c r="O117" s="18">
        <v>8.3800000000000013E-2</v>
      </c>
      <c r="P117" s="18">
        <v>3.7499999999999999E-2</v>
      </c>
      <c r="Q117" s="18">
        <v>4.0899999999999999E-2</v>
      </c>
      <c r="R117" s="18">
        <v>5.4000000000000003E-3</v>
      </c>
      <c r="S117" s="18">
        <v>1.49E-2</v>
      </c>
      <c r="T117" s="18">
        <v>2.8000000000000001E-2</v>
      </c>
      <c r="U117" s="18">
        <v>2.2000000000000001E-3</v>
      </c>
    </row>
    <row r="118" spans="2:21" s="11" customFormat="1" x14ac:dyDescent="0.25">
      <c r="B118" s="17">
        <v>37135</v>
      </c>
      <c r="C118" s="18">
        <v>-0.10177805027590425</v>
      </c>
      <c r="D118" s="18">
        <v>-2.320675105485237E-2</v>
      </c>
      <c r="E118" s="18">
        <v>0.17826336975273138</v>
      </c>
      <c r="F118" s="18">
        <v>0.3107426099495314</v>
      </c>
      <c r="G118" s="18">
        <v>5.547226386806603E-2</v>
      </c>
      <c r="H118" s="18">
        <v>-3.3670033670032407E-3</v>
      </c>
      <c r="I118" s="18">
        <v>-0.17190000000000003</v>
      </c>
      <c r="J118" s="18">
        <v>-0.1293</v>
      </c>
      <c r="K118" s="18">
        <v>-0.14380000000000001</v>
      </c>
      <c r="L118" s="18">
        <v>-8.2899999999999988E-2</v>
      </c>
      <c r="M118" s="18">
        <v>-9.0399999999999994E-2</v>
      </c>
      <c r="N118" s="18">
        <v>-7.7300000000000008E-2</v>
      </c>
      <c r="O118" s="18">
        <v>-0.1153</v>
      </c>
      <c r="P118" s="18">
        <v>-0.13470000000000001</v>
      </c>
      <c r="Q118" s="18">
        <v>-0.1517</v>
      </c>
      <c r="R118" s="18">
        <v>-7.2800000000000004E-2</v>
      </c>
      <c r="S118" s="18">
        <v>-0.13849999999999998</v>
      </c>
      <c r="T118" s="18">
        <v>-9.1499999999999998E-2</v>
      </c>
      <c r="U118" s="18">
        <v>2.8000000000000004E-3</v>
      </c>
    </row>
    <row r="119" spans="2:21" s="11" customFormat="1" x14ac:dyDescent="0.25">
      <c r="B119" s="17">
        <v>37104</v>
      </c>
      <c r="C119" s="18">
        <v>8.3001328021248266E-2</v>
      </c>
      <c r="D119" s="18">
        <v>-9.6856144807875411E-2</v>
      </c>
      <c r="E119" s="18">
        <v>-8.2321899736147675E-2</v>
      </c>
      <c r="F119" s="18">
        <v>-5.734767025089571E-3</v>
      </c>
      <c r="G119" s="18">
        <v>-0.10828877005347604</v>
      </c>
      <c r="H119" s="18">
        <v>-0.16651075771749291</v>
      </c>
      <c r="I119" s="18">
        <v>-7.6399999999999996E-2</v>
      </c>
      <c r="J119" s="18">
        <v>-2.3399999999999997E-2</v>
      </c>
      <c r="K119" s="18">
        <v>-1.1899999999999999E-2</v>
      </c>
      <c r="L119" s="18">
        <v>-6.9400000000000003E-2</v>
      </c>
      <c r="M119" s="18">
        <v>-3.9800000000000002E-2</v>
      </c>
      <c r="N119" s="18">
        <v>-6.7000000000000004E-2</v>
      </c>
      <c r="O119" s="18">
        <v>2.1499999999999998E-2</v>
      </c>
      <c r="P119" s="18">
        <v>-6.0499999999999998E-2</v>
      </c>
      <c r="Q119" s="18">
        <v>-1.3999999999999999E-2</v>
      </c>
      <c r="R119" s="18">
        <v>-3.0800000000000001E-2</v>
      </c>
      <c r="S119" s="18">
        <v>-3.0600000000000002E-2</v>
      </c>
      <c r="T119" s="18">
        <v>-5.91E-2</v>
      </c>
      <c r="U119" s="18">
        <v>3.0999999999999999E-3</v>
      </c>
    </row>
    <row r="120" spans="2:21" s="11" customFormat="1" x14ac:dyDescent="0.25">
      <c r="B120" s="17">
        <v>37073</v>
      </c>
      <c r="C120" s="18">
        <v>7.5714285714285845E-2</v>
      </c>
      <c r="D120" s="18">
        <v>9.1507798960138498E-2</v>
      </c>
      <c r="E120" s="18">
        <v>-4.8694779116465803E-2</v>
      </c>
      <c r="F120" s="18">
        <v>-0.27832384893947226</v>
      </c>
      <c r="G120" s="18">
        <v>5.2779732582688199E-2</v>
      </c>
      <c r="H120" s="18">
        <v>-9.1758708581138548E-2</v>
      </c>
      <c r="I120" s="18">
        <v>-9.4299999999999995E-2</v>
      </c>
      <c r="J120" s="18">
        <v>-4.0099999999999997E-2</v>
      </c>
      <c r="K120" s="18">
        <v>-1.09E-2</v>
      </c>
      <c r="L120" s="18">
        <v>-1.6799999999999999E-2</v>
      </c>
      <c r="M120" s="18">
        <v>-1.2500000000000001E-2</v>
      </c>
      <c r="N120" s="18">
        <v>1.06E-2</v>
      </c>
      <c r="O120" s="18">
        <v>-4.9800000000000004E-2</v>
      </c>
      <c r="P120" s="18">
        <v>-1.9699999999999999E-2</v>
      </c>
      <c r="Q120" s="18">
        <v>2.06E-2</v>
      </c>
      <c r="R120" s="18">
        <v>-8.5000000000000006E-2</v>
      </c>
      <c r="S120" s="18">
        <v>1.2999999999999999E-3</v>
      </c>
      <c r="T120" s="18">
        <v>-1.83E-2</v>
      </c>
      <c r="U120" s="18">
        <v>3.0000000000000001E-3</v>
      </c>
    </row>
    <row r="121" spans="2:21" s="11" customFormat="1" x14ac:dyDescent="0.25">
      <c r="B121" s="17">
        <v>37043</v>
      </c>
      <c r="C121" s="18">
        <v>-1.6853932584269704E-2</v>
      </c>
      <c r="D121" s="18">
        <v>-3.6727879799666074E-2</v>
      </c>
      <c r="E121" s="18">
        <v>-7.3057235923685515E-2</v>
      </c>
      <c r="F121" s="18">
        <v>-1.7285205897305755E-2</v>
      </c>
      <c r="G121" s="18">
        <v>-1.182197496522952E-2</v>
      </c>
      <c r="H121" s="18">
        <v>-5.2334943639291476E-2</v>
      </c>
      <c r="I121" s="18">
        <v>6.4299999999999996E-2</v>
      </c>
      <c r="J121" s="18">
        <v>5.1799999999999999E-2</v>
      </c>
      <c r="K121" s="18">
        <v>2.1600000000000001E-2</v>
      </c>
      <c r="L121" s="18">
        <v>-1.9E-2</v>
      </c>
      <c r="M121" s="18">
        <v>-2.0099999999999996E-2</v>
      </c>
      <c r="N121" s="18">
        <v>-1.7899999999999999E-2</v>
      </c>
      <c r="O121" s="18">
        <v>2.81E-2</v>
      </c>
      <c r="P121" s="18">
        <v>-3.2400000000000005E-2</v>
      </c>
      <c r="Q121" s="18">
        <v>-4.8300000000000003E-2</v>
      </c>
      <c r="R121" s="18">
        <v>-5.7000000000000002E-2</v>
      </c>
      <c r="S121" s="18">
        <v>-3.44E-2</v>
      </c>
      <c r="T121" s="18">
        <v>-1.7499999999999998E-2</v>
      </c>
      <c r="U121" s="18">
        <v>2.8000000000000004E-3</v>
      </c>
    </row>
    <row r="122" spans="2:21" s="11" customFormat="1" x14ac:dyDescent="0.25">
      <c r="B122" s="17">
        <v>37012</v>
      </c>
      <c r="C122" s="18">
        <v>-8.1882656350741434E-2</v>
      </c>
      <c r="D122" s="18">
        <v>5.0140252454417888E-2</v>
      </c>
      <c r="E122" s="18">
        <v>1.5211640211640232E-2</v>
      </c>
      <c r="F122" s="18">
        <v>-0.24112654320987648</v>
      </c>
      <c r="G122" s="18">
        <v>1.6973125884016893E-2</v>
      </c>
      <c r="H122" s="18">
        <v>-0.20638977635782751</v>
      </c>
      <c r="I122" s="18">
        <v>4.0599999999999997E-2</v>
      </c>
      <c r="J122" s="18">
        <v>4.5199999999999997E-2</v>
      </c>
      <c r="K122" s="18">
        <v>6.3E-2</v>
      </c>
      <c r="L122" s="18">
        <v>4.0999999999999995E-3</v>
      </c>
      <c r="M122" s="18">
        <v>1.8100000000000002E-2</v>
      </c>
      <c r="N122" s="18">
        <v>3.78E-2</v>
      </c>
      <c r="O122" s="18">
        <v>8.8000000000000005E-3</v>
      </c>
      <c r="P122" s="18">
        <v>-8.5000000000000006E-3</v>
      </c>
      <c r="Q122" s="18">
        <v>-8.5900000000000004E-2</v>
      </c>
      <c r="R122" s="18">
        <v>-3.8E-3</v>
      </c>
      <c r="S122" s="18">
        <v>-2.4700000000000003E-2</v>
      </c>
      <c r="T122" s="18">
        <v>1.06E-2</v>
      </c>
      <c r="U122" s="18">
        <v>3.2000000000000002E-3</v>
      </c>
    </row>
    <row r="123" spans="2:21" s="11" customFormat="1" x14ac:dyDescent="0.25">
      <c r="B123" s="17">
        <v>36982</v>
      </c>
      <c r="C123" s="18">
        <v>1.6382699868938477E-2</v>
      </c>
      <c r="D123" s="18">
        <v>5.3954175905395418E-2</v>
      </c>
      <c r="E123" s="18">
        <v>-2.7831358500964409E-2</v>
      </c>
      <c r="F123" s="18">
        <v>-0.14455445544554457</v>
      </c>
      <c r="G123" s="18">
        <v>-2.8208744710859213E-3</v>
      </c>
      <c r="H123" s="18">
        <v>3.5052910052910224E-2</v>
      </c>
      <c r="I123" s="18">
        <v>0.10099999999999999</v>
      </c>
      <c r="J123" s="18">
        <v>4.9800000000000004E-2</v>
      </c>
      <c r="K123" s="18">
        <v>5.04E-2</v>
      </c>
      <c r="L123" s="18">
        <v>8.9099999999999999E-2</v>
      </c>
      <c r="M123" s="18">
        <v>5.4699999999999999E-2</v>
      </c>
      <c r="N123" s="18">
        <v>5.0300000000000004E-2</v>
      </c>
      <c r="O123" s="18">
        <v>0.10769999999999999</v>
      </c>
      <c r="P123" s="18">
        <v>1.8000000000000002E-2</v>
      </c>
      <c r="Q123" s="18">
        <v>5.3800000000000001E-2</v>
      </c>
      <c r="R123" s="18">
        <v>8.5900000000000004E-2</v>
      </c>
      <c r="S123" s="18">
        <v>7.3800000000000004E-2</v>
      </c>
      <c r="T123" s="18">
        <v>8.3900000000000002E-2</v>
      </c>
      <c r="U123" s="18">
        <v>3.9000000000000003E-3</v>
      </c>
    </row>
    <row r="124" spans="2:21" s="11" customFormat="1" x14ac:dyDescent="0.25">
      <c r="B124" s="17">
        <v>36951</v>
      </c>
      <c r="C124" s="18">
        <v>0.14307116104868922</v>
      </c>
      <c r="D124" s="18">
        <v>0.19999999999999996</v>
      </c>
      <c r="E124" s="18">
        <v>0.19703133589884558</v>
      </c>
      <c r="F124" s="18">
        <v>0.42454160789844853</v>
      </c>
      <c r="G124" s="18">
        <v>9.6674400618716128E-2</v>
      </c>
      <c r="H124" s="18">
        <v>-2.5145067698259194E-2</v>
      </c>
      <c r="I124" s="18">
        <v>-7.3399999999999993E-2</v>
      </c>
      <c r="J124" s="18">
        <v>-1.49E-2</v>
      </c>
      <c r="K124" s="18">
        <v>-1.2E-2</v>
      </c>
      <c r="L124" s="18">
        <v>-8.1699999999999995E-2</v>
      </c>
      <c r="M124" s="18">
        <v>-1.7600000000000001E-2</v>
      </c>
      <c r="N124" s="18">
        <v>-1.8500000000000003E-2</v>
      </c>
      <c r="O124" s="18">
        <v>-0.10949999999999999</v>
      </c>
      <c r="P124" s="18">
        <v>-0.10949999999999999</v>
      </c>
      <c r="Q124" s="18">
        <v>-6.9599999999999995E-2</v>
      </c>
      <c r="R124" s="18">
        <v>-3.49E-2</v>
      </c>
      <c r="S124" s="18">
        <v>-8.0799999999999997E-2</v>
      </c>
      <c r="T124" s="18">
        <v>-7.0300000000000001E-2</v>
      </c>
      <c r="U124" s="18">
        <v>4.4000000000000003E-3</v>
      </c>
    </row>
    <row r="125" spans="2:21" s="11" customFormat="1" x14ac:dyDescent="0.25">
      <c r="B125" s="17">
        <v>36923</v>
      </c>
      <c r="C125" s="18">
        <v>-0.11764705882352944</v>
      </c>
      <c r="D125" s="18">
        <v>-0.11360062893081768</v>
      </c>
      <c r="E125" s="18">
        <v>-3.7158585644717301E-2</v>
      </c>
      <c r="F125" s="18">
        <v>0.10207253886010359</v>
      </c>
      <c r="G125" s="18">
        <v>-1.44817073170731E-2</v>
      </c>
      <c r="H125" s="18">
        <v>-4.6125461254612699E-2</v>
      </c>
      <c r="I125" s="18">
        <v>-0.1222</v>
      </c>
      <c r="J125" s="18">
        <v>-4.6999999999999993E-3</v>
      </c>
      <c r="K125" s="18">
        <v>4.0000000000000001E-3</v>
      </c>
      <c r="L125" s="18">
        <v>-0.11609999999999999</v>
      </c>
      <c r="M125" s="18">
        <v>-3.7000000000000002E-3</v>
      </c>
      <c r="N125" s="18">
        <v>3.1800000000000002E-2</v>
      </c>
      <c r="O125" s="18">
        <v>-5.5500000000000001E-2</v>
      </c>
      <c r="P125" s="18">
        <v>-1.8100000000000002E-2</v>
      </c>
      <c r="Q125" s="18">
        <v>-0.10800000000000001</v>
      </c>
      <c r="R125" s="18">
        <v>-5.4900000000000004E-2</v>
      </c>
      <c r="S125" s="18">
        <v>-2.75E-2</v>
      </c>
      <c r="T125" s="18">
        <v>-9.9299999999999999E-2</v>
      </c>
      <c r="U125" s="18">
        <v>3.9000000000000003E-3</v>
      </c>
    </row>
    <row r="126" spans="2:21" s="11" customFormat="1" x14ac:dyDescent="0.25">
      <c r="B126" s="17">
        <v>36892</v>
      </c>
      <c r="C126" s="18">
        <v>4.705882352941182E-2</v>
      </c>
      <c r="D126" s="18">
        <v>1.3949780789159094E-2</v>
      </c>
      <c r="E126" s="18">
        <v>-0.10701455851767827</v>
      </c>
      <c r="F126" s="18">
        <v>-0.35944241619648187</v>
      </c>
      <c r="G126" s="18">
        <v>-1.3533834586466287E-2</v>
      </c>
      <c r="H126" s="18">
        <v>1.9435736677116067E-2</v>
      </c>
      <c r="I126" s="18">
        <v>0.1232</v>
      </c>
      <c r="J126" s="18">
        <v>5.2199999999999996E-2</v>
      </c>
      <c r="K126" s="18">
        <v>6.3799999999999996E-2</v>
      </c>
      <c r="L126" s="18">
        <v>3.73E-2</v>
      </c>
      <c r="M126" s="18">
        <v>1.09E-2</v>
      </c>
      <c r="N126" s="18">
        <v>-1.5700000000000002E-2</v>
      </c>
      <c r="O126" s="18">
        <v>3.9300000000000002E-2</v>
      </c>
      <c r="P126" s="18">
        <v>3.04E-2</v>
      </c>
      <c r="Q126" s="18">
        <v>2.4E-2</v>
      </c>
      <c r="R126" s="18">
        <v>-3.4000000000000002E-3</v>
      </c>
      <c r="S126" s="18">
        <v>3.7999999999999999E-2</v>
      </c>
      <c r="T126" s="18">
        <v>3.95E-2</v>
      </c>
      <c r="U126" s="18">
        <v>5.4000000000000003E-3</v>
      </c>
    </row>
    <row r="127" spans="2:21" s="11" customFormat="1" x14ac:dyDescent="0.25">
      <c r="B127" s="17">
        <v>36861</v>
      </c>
      <c r="C127" s="18">
        <v>-5.5555555555555691E-2</v>
      </c>
      <c r="D127" s="18">
        <v>-6.4155165982842211E-2</v>
      </c>
      <c r="E127" s="18">
        <v>0.31763826606875933</v>
      </c>
      <c r="F127" s="18">
        <v>-0.21042976939203351</v>
      </c>
      <c r="G127" s="18">
        <v>0.20253164556962022</v>
      </c>
      <c r="H127" s="18">
        <v>1.8844221105527303E-3</v>
      </c>
      <c r="I127" s="18">
        <v>2.75E-2</v>
      </c>
      <c r="J127" s="18">
        <v>9.1799999999999993E-2</v>
      </c>
      <c r="K127" s="18">
        <v>8.14E-2</v>
      </c>
      <c r="L127" s="18">
        <v>-2.7000000000000001E-3</v>
      </c>
      <c r="M127" s="18">
        <v>9.0999999999999998E-2</v>
      </c>
      <c r="N127" s="18">
        <v>6.5000000000000002E-2</v>
      </c>
      <c r="O127" s="18">
        <v>3.9800000000000002E-2</v>
      </c>
      <c r="P127" s="18">
        <v>0.1139</v>
      </c>
      <c r="Q127" s="18">
        <v>1.6899999999999998E-2</v>
      </c>
      <c r="R127" s="18">
        <v>-8.6099999999999996E-2</v>
      </c>
      <c r="S127" s="18">
        <v>6.6000000000000003E-2</v>
      </c>
      <c r="T127" s="18">
        <v>2.0300000000000002E-2</v>
      </c>
      <c r="U127" s="18">
        <v>5.0000000000000001E-3</v>
      </c>
    </row>
    <row r="128" spans="2:21" s="11" customFormat="1" x14ac:dyDescent="0.25">
      <c r="B128" s="17">
        <v>36831</v>
      </c>
      <c r="C128" s="18">
        <v>9.2077087794432577E-2</v>
      </c>
      <c r="D128" s="18">
        <v>0.27727489280609818</v>
      </c>
      <c r="E128" s="18">
        <v>-9.0929679537991137E-2</v>
      </c>
      <c r="F128" s="18">
        <v>1.7599999999999838E-2</v>
      </c>
      <c r="G128" s="18">
        <v>-3.1523642732048995E-2</v>
      </c>
      <c r="H128" s="18">
        <v>-3.0450669914738215E-2</v>
      </c>
      <c r="I128" s="18">
        <v>-0.1623</v>
      </c>
      <c r="J128" s="18">
        <v>-4.2599999999999999E-2</v>
      </c>
      <c r="K128" s="18">
        <v>-2.53E-2</v>
      </c>
      <c r="L128" s="18">
        <v>-0.1091</v>
      </c>
      <c r="M128" s="18">
        <v>-3.0800000000000001E-2</v>
      </c>
      <c r="N128" s="18">
        <v>3.7000000000000002E-3</v>
      </c>
      <c r="O128" s="18">
        <v>1.9699999999999999E-2</v>
      </c>
      <c r="P128" s="18">
        <v>-1.9400000000000001E-2</v>
      </c>
      <c r="Q128" s="18">
        <v>1.32E-2</v>
      </c>
      <c r="R128" s="18">
        <v>-2.6800000000000001E-2</v>
      </c>
      <c r="S128" s="18">
        <v>-3.56E-2</v>
      </c>
      <c r="T128" s="18">
        <v>-0.10250000000000001</v>
      </c>
      <c r="U128" s="18">
        <v>5.1000000000000004E-3</v>
      </c>
    </row>
    <row r="129" spans="2:21" s="11" customFormat="1" x14ac:dyDescent="0.25">
      <c r="B129" s="17">
        <v>36800</v>
      </c>
      <c r="C129" s="18">
        <v>0.12983870967741939</v>
      </c>
      <c r="D129" s="18">
        <v>2.1411192214111807E-2</v>
      </c>
      <c r="E129" s="18">
        <v>-4.9612569952647401E-2</v>
      </c>
      <c r="F129" s="18">
        <v>0</v>
      </c>
      <c r="G129" s="18">
        <v>-0.13089802130898021</v>
      </c>
      <c r="H129" s="18">
        <v>1.1083743842364768E-2</v>
      </c>
      <c r="I129" s="18">
        <v>-8.1099999999999992E-2</v>
      </c>
      <c r="J129" s="18">
        <v>-1.0700000000000001E-2</v>
      </c>
      <c r="K129" s="18">
        <v>-1.8700000000000001E-2</v>
      </c>
      <c r="L129" s="18">
        <v>-2.1899999999999999E-2</v>
      </c>
      <c r="M129" s="18">
        <v>6.6E-3</v>
      </c>
      <c r="N129" s="18">
        <v>1.29E-2</v>
      </c>
      <c r="O129" s="18">
        <v>-5.1200000000000002E-2</v>
      </c>
      <c r="P129" s="18">
        <v>-4.6300000000000001E-2</v>
      </c>
      <c r="Q129" s="18">
        <v>1.03E-2</v>
      </c>
      <c r="R129" s="18">
        <v>-6.7699999999999996E-2</v>
      </c>
      <c r="S129" s="18">
        <v>-2.8300000000000002E-2</v>
      </c>
      <c r="T129" s="18">
        <v>-2.46E-2</v>
      </c>
      <c r="U129" s="18">
        <v>5.6000000000000008E-3</v>
      </c>
    </row>
    <row r="130" spans="2:21" s="11" customFormat="1" x14ac:dyDescent="0.25">
      <c r="B130" s="17">
        <v>36770</v>
      </c>
      <c r="C130" s="18">
        <v>-0.12305516265912309</v>
      </c>
      <c r="D130" s="18">
        <v>-5.6040422599908046E-2</v>
      </c>
      <c r="E130" s="18">
        <v>-0.12529417302080392</v>
      </c>
      <c r="F130" s="18">
        <v>4.5733407696597839E-2</v>
      </c>
      <c r="G130" s="18">
        <v>1.4671814671814776E-2</v>
      </c>
      <c r="H130" s="18">
        <v>-3.1026252983293756E-2</v>
      </c>
      <c r="I130" s="18">
        <v>-7.0800000000000002E-2</v>
      </c>
      <c r="J130" s="18">
        <v>-2E-3</v>
      </c>
      <c r="K130" s="18">
        <v>-9.7999999999999997E-3</v>
      </c>
      <c r="L130" s="18">
        <v>-6.1900000000000004E-2</v>
      </c>
      <c r="M130" s="18">
        <v>1.8700000000000001E-2</v>
      </c>
      <c r="N130" s="18">
        <v>1.43E-2</v>
      </c>
      <c r="O130" s="18">
        <v>-5.7500000000000002E-2</v>
      </c>
      <c r="P130" s="18">
        <v>-4.1299999999999996E-2</v>
      </c>
      <c r="Q130" s="18">
        <v>-5.6500000000000002E-2</v>
      </c>
      <c r="R130" s="18">
        <v>-4.2900000000000001E-2</v>
      </c>
      <c r="S130" s="18">
        <v>-2.29E-2</v>
      </c>
      <c r="T130" s="18">
        <v>-5.11E-2</v>
      </c>
      <c r="U130" s="18">
        <v>5.1000000000000004E-3</v>
      </c>
    </row>
    <row r="131" spans="2:21" s="11" customFormat="1" x14ac:dyDescent="0.25">
      <c r="B131" s="17">
        <v>36739</v>
      </c>
      <c r="C131" s="18">
        <v>-4.3948613928329827E-2</v>
      </c>
      <c r="D131" s="18">
        <v>-5.5531453362256067E-2</v>
      </c>
      <c r="E131" s="18">
        <v>-0.14695254155625148</v>
      </c>
      <c r="F131" s="18">
        <v>-8.6602139582272031E-2</v>
      </c>
      <c r="G131" s="18">
        <v>-1.9682059046177258E-2</v>
      </c>
      <c r="H131" s="18">
        <v>-0.11040339702760071</v>
      </c>
      <c r="I131" s="18">
        <v>8.4499999999999992E-2</v>
      </c>
      <c r="J131" s="18">
        <v>5.5099999999999996E-2</v>
      </c>
      <c r="K131" s="18">
        <v>6.2600000000000003E-2</v>
      </c>
      <c r="L131" s="18">
        <v>7.5499999999999998E-2</v>
      </c>
      <c r="M131" s="18">
        <v>8.9399999999999993E-2</v>
      </c>
      <c r="N131" s="18">
        <v>7.0599999999999996E-2</v>
      </c>
      <c r="O131" s="18">
        <v>-1.1999999999999999E-3</v>
      </c>
      <c r="P131" s="18">
        <v>5.8400000000000001E-2</v>
      </c>
      <c r="Q131" s="18">
        <v>-4.6999999999999993E-3</v>
      </c>
      <c r="R131" s="18">
        <v>6.3600000000000004E-2</v>
      </c>
      <c r="S131" s="18">
        <v>6.5000000000000002E-2</v>
      </c>
      <c r="T131" s="18">
        <v>7.6399999999999996E-2</v>
      </c>
      <c r="U131" s="18">
        <v>5.0000000000000001E-3</v>
      </c>
    </row>
    <row r="132" spans="2:21" s="11" customFormat="1" x14ac:dyDescent="0.25">
      <c r="B132" s="17">
        <v>36708</v>
      </c>
      <c r="C132" s="18">
        <v>6.7658998646824564E-4</v>
      </c>
      <c r="D132" s="18">
        <v>2.2626441881100412E-2</v>
      </c>
      <c r="E132" s="18">
        <v>0.17736598279285243</v>
      </c>
      <c r="F132" s="18">
        <v>1.7098445595854939E-2</v>
      </c>
      <c r="G132" s="18">
        <v>4.0977147360126143E-2</v>
      </c>
      <c r="H132" s="18">
        <v>-3.3350436121087679E-2</v>
      </c>
      <c r="I132" s="18">
        <v>-7.2300000000000003E-2</v>
      </c>
      <c r="J132" s="18">
        <v>1.4999999999999999E-2</v>
      </c>
      <c r="K132" s="18">
        <v>2.2200000000000001E-2</v>
      </c>
      <c r="L132" s="18">
        <v>-2.9700000000000001E-2</v>
      </c>
      <c r="M132" s="18">
        <v>3.6699999999999997E-2</v>
      </c>
      <c r="N132" s="18">
        <v>4.3700000000000003E-2</v>
      </c>
      <c r="O132" s="18">
        <v>-4.3099999999999999E-2</v>
      </c>
      <c r="P132" s="18">
        <v>6.6100000000000006E-2</v>
      </c>
      <c r="Q132" s="18">
        <v>-3.5499999999999997E-2</v>
      </c>
      <c r="R132" s="18">
        <v>-0.11259999999999999</v>
      </c>
      <c r="S132" s="18">
        <v>-1.7399999999999999E-2</v>
      </c>
      <c r="T132" s="18">
        <v>-1.7100000000000001E-2</v>
      </c>
      <c r="U132" s="18">
        <v>4.7999999999999996E-3</v>
      </c>
    </row>
    <row r="133" spans="2:21" s="11" customFormat="1" x14ac:dyDescent="0.25">
      <c r="B133" s="17">
        <v>36678</v>
      </c>
      <c r="C133" s="18">
        <v>-0.12284866468842737</v>
      </c>
      <c r="D133" s="18">
        <v>-0.17193240264511389</v>
      </c>
      <c r="E133" s="18">
        <v>2.4605250411702029E-2</v>
      </c>
      <c r="F133" s="18">
        <v>-0.12866817155756194</v>
      </c>
      <c r="G133" s="18">
        <v>-8.5734870317002998E-2</v>
      </c>
      <c r="H133" s="18">
        <v>-4.3670264965652628E-2</v>
      </c>
      <c r="I133" s="18">
        <v>0.17149999999999999</v>
      </c>
      <c r="J133" s="18">
        <v>9.0299999999999991E-2</v>
      </c>
      <c r="K133" s="18">
        <v>7.8600000000000003E-2</v>
      </c>
      <c r="L133" s="18">
        <v>4.9299999999999997E-2</v>
      </c>
      <c r="M133" s="18">
        <v>-5.8700000000000002E-2</v>
      </c>
      <c r="N133" s="18">
        <v>-5.4000000000000006E-2</v>
      </c>
      <c r="O133" s="18">
        <v>0.12770000000000001</v>
      </c>
      <c r="P133" s="18">
        <v>8.6699999999999999E-2</v>
      </c>
      <c r="Q133" s="18">
        <v>5.6799999999999996E-2</v>
      </c>
      <c r="R133" s="18">
        <v>6.7299999999999999E-2</v>
      </c>
      <c r="S133" s="18">
        <v>0.10099999999999999</v>
      </c>
      <c r="T133" s="18">
        <v>5.1599999999999993E-2</v>
      </c>
      <c r="U133" s="18">
        <v>4.0000000000000001E-3</v>
      </c>
    </row>
    <row r="134" spans="2:21" s="11" customFormat="1" x14ac:dyDescent="0.25">
      <c r="B134" s="17">
        <v>36647</v>
      </c>
      <c r="C134" s="18">
        <v>2.9761904761904656E-3</v>
      </c>
      <c r="D134" s="18">
        <v>7.0292267850535772E-3</v>
      </c>
      <c r="E134" s="18">
        <v>2.0967263376520773E-2</v>
      </c>
      <c r="F134" s="18">
        <v>-2.8934677772906592E-2</v>
      </c>
      <c r="G134" s="18">
        <v>0.1802721088435375</v>
      </c>
      <c r="H134" s="18">
        <v>0.16059225512528474</v>
      </c>
      <c r="I134" s="18">
        <v>-7.7699999999999991E-2</v>
      </c>
      <c r="J134" s="18">
        <v>-5.4600000000000003E-2</v>
      </c>
      <c r="K134" s="18">
        <v>-3.6400000000000002E-2</v>
      </c>
      <c r="L134" s="18">
        <v>-3.39E-2</v>
      </c>
      <c r="M134" s="18">
        <v>8.8000000000000005E-3</v>
      </c>
      <c r="N134" s="18">
        <v>-2.9999999999999997E-4</v>
      </c>
      <c r="O134" s="18">
        <v>-3.1600000000000003E-2</v>
      </c>
      <c r="P134" s="18">
        <v>-0.1003</v>
      </c>
      <c r="Q134" s="18">
        <v>2.8399999999999998E-2</v>
      </c>
      <c r="R134" s="18">
        <v>-7.0900000000000005E-2</v>
      </c>
      <c r="S134" s="18">
        <v>3.8900000000000004E-2</v>
      </c>
      <c r="T134" s="18">
        <v>-3.9000000000000007E-2</v>
      </c>
      <c r="U134" s="18">
        <v>5.0000000000000001E-3</v>
      </c>
    </row>
    <row r="135" spans="2:21" s="11" customFormat="1" x14ac:dyDescent="0.25">
      <c r="B135" s="17">
        <v>36617</v>
      </c>
      <c r="C135" s="18">
        <v>8.4570690768237533E-2</v>
      </c>
      <c r="D135" s="18">
        <v>-4.284702549575059E-2</v>
      </c>
      <c r="E135" s="18">
        <v>-3.6405222529305337E-2</v>
      </c>
      <c r="F135" s="18">
        <v>-7.2387149247661653E-2</v>
      </c>
      <c r="G135" s="18">
        <v>-0.17183098591549295</v>
      </c>
      <c r="H135" s="18">
        <v>4.0284360189573487E-2</v>
      </c>
      <c r="I135" s="18">
        <v>-0.1424</v>
      </c>
      <c r="J135" s="18">
        <v>-5.4600000000000003E-2</v>
      </c>
      <c r="K135" s="18">
        <v>-4.4699999999999997E-2</v>
      </c>
      <c r="L135" s="18">
        <v>-4.2699999999999995E-2</v>
      </c>
      <c r="M135" s="18">
        <v>-1.1399999999999999E-2</v>
      </c>
      <c r="N135" s="18">
        <v>4.0999999999999995E-2</v>
      </c>
      <c r="O135" s="18">
        <v>-3.1699999999999999E-2</v>
      </c>
      <c r="P135" s="18">
        <v>-9.2300000000000007E-2</v>
      </c>
      <c r="Q135" s="18">
        <v>-6.4399999999999999E-2</v>
      </c>
      <c r="R135" s="18">
        <v>-8.0199999999999994E-2</v>
      </c>
      <c r="S135" s="18">
        <v>-7.3800000000000004E-2</v>
      </c>
      <c r="T135" s="18">
        <v>-5.9500000000000004E-2</v>
      </c>
      <c r="U135" s="18">
        <v>4.5999999999999999E-3</v>
      </c>
    </row>
    <row r="136" spans="2:21" s="11" customFormat="1" x14ac:dyDescent="0.25">
      <c r="B136" s="17">
        <v>36586</v>
      </c>
      <c r="C136" s="18">
        <v>7.1230982019363731E-2</v>
      </c>
      <c r="D136" s="18">
        <v>5.8867641544806837E-2</v>
      </c>
      <c r="E136" s="18">
        <v>-5.8078994614003565E-2</v>
      </c>
      <c r="F136" s="18">
        <v>1.0063668104333567E-2</v>
      </c>
      <c r="G136" s="18">
        <v>-0.11746426351771289</v>
      </c>
      <c r="H136" s="18">
        <v>-8.8060507833603641E-2</v>
      </c>
      <c r="I136" s="18">
        <v>-0.13619999999999999</v>
      </c>
      <c r="J136" s="18">
        <v>-3.7400000000000003E-2</v>
      </c>
      <c r="K136" s="18">
        <v>-1.0200000000000001E-2</v>
      </c>
      <c r="L136" s="18">
        <v>8.6999999999999994E-2</v>
      </c>
      <c r="M136" s="18">
        <v>0.1066</v>
      </c>
      <c r="N136" s="18">
        <v>0.1198</v>
      </c>
      <c r="O136" s="18">
        <v>-1.1299999999999999E-2</v>
      </c>
      <c r="P136" s="18">
        <v>4.1299999999999996E-2</v>
      </c>
      <c r="Q136" s="18">
        <v>-7.22E-2</v>
      </c>
      <c r="R136" s="18">
        <v>7.8700000000000006E-2</v>
      </c>
      <c r="S136" s="18">
        <v>1.0800000000000001E-2</v>
      </c>
      <c r="T136" s="18">
        <v>5.3499999999999992E-2</v>
      </c>
      <c r="U136" s="18">
        <v>4.6999999999999993E-3</v>
      </c>
    </row>
    <row r="137" spans="2:21" s="11" customFormat="1" x14ac:dyDescent="0.25">
      <c r="B137" s="17">
        <v>36557</v>
      </c>
      <c r="C137" s="18">
        <v>-3.7924151696606678E-2</v>
      </c>
      <c r="D137" s="18">
        <v>0.10986267166042452</v>
      </c>
      <c r="E137" s="18">
        <v>0.15201654601861425</v>
      </c>
      <c r="F137" s="18">
        <v>0.12240663900414916</v>
      </c>
      <c r="G137" s="18">
        <v>1.6424510423246996E-2</v>
      </c>
      <c r="H137" s="18">
        <v>-1.6181229773462036E-3</v>
      </c>
      <c r="I137" s="18">
        <v>0.28589999999999999</v>
      </c>
      <c r="J137" s="18">
        <v>0.1535</v>
      </c>
      <c r="K137" s="18">
        <v>0.1144</v>
      </c>
      <c r="L137" s="18">
        <v>1.21E-2</v>
      </c>
      <c r="M137" s="18">
        <v>-4.4800000000000006E-2</v>
      </c>
      <c r="N137" s="18">
        <v>-6.9699999999999998E-2</v>
      </c>
      <c r="O137" s="18">
        <v>-2.5399999999999999E-2</v>
      </c>
      <c r="P137" s="18">
        <v>3.0600000000000002E-2</v>
      </c>
      <c r="Q137" s="18">
        <v>0.1704</v>
      </c>
      <c r="R137" s="18">
        <v>-2.2700000000000001E-2</v>
      </c>
      <c r="S137" s="18">
        <v>6.7000000000000002E-3</v>
      </c>
      <c r="T137" s="18">
        <v>3.1699999999999999E-2</v>
      </c>
      <c r="U137" s="18">
        <v>4.3E-3</v>
      </c>
    </row>
    <row r="138" spans="2:21" s="11" customFormat="1" x14ac:dyDescent="0.25">
      <c r="B138" s="17">
        <v>36526</v>
      </c>
      <c r="C138" s="18">
        <v>-3.9761431411531323E-3</v>
      </c>
      <c r="D138" s="18">
        <v>-0.11459100957995572</v>
      </c>
      <c r="E138" s="18">
        <v>-8.3672889225812508E-2</v>
      </c>
      <c r="F138" s="18">
        <v>7.2965619589413944E-2</v>
      </c>
      <c r="G138" s="18">
        <v>0.23478939157566292</v>
      </c>
      <c r="H138" s="18">
        <v>1.8681318681318615E-2</v>
      </c>
      <c r="I138" s="18">
        <v>6.5000000000000006E-3</v>
      </c>
      <c r="J138" s="18">
        <v>-2.5000000000000001E-3</v>
      </c>
      <c r="K138" s="18">
        <v>2.3999999999999998E-3</v>
      </c>
      <c r="L138" s="18">
        <v>-4.7800000000000002E-2</v>
      </c>
      <c r="M138" s="18">
        <v>-3.7999999999999999E-2</v>
      </c>
      <c r="N138" s="18">
        <v>-3.9399999999999998E-2</v>
      </c>
      <c r="O138" s="18">
        <v>-4.1399999999999999E-2</v>
      </c>
      <c r="P138" s="18">
        <v>-7.5300000000000006E-2</v>
      </c>
      <c r="Q138" s="18">
        <v>-5.1500000000000004E-2</v>
      </c>
      <c r="R138" s="18">
        <v>-5.5300000000000002E-2</v>
      </c>
      <c r="S138" s="18">
        <v>-7.5899999999999995E-2</v>
      </c>
      <c r="T138" s="18">
        <v>-3.9799999999999995E-2</v>
      </c>
      <c r="U138" s="18">
        <v>4.0999999999999995E-3</v>
      </c>
    </row>
    <row r="139" spans="2:21" s="11" customFormat="1" x14ac:dyDescent="0.25">
      <c r="B139" s="17">
        <v>36495</v>
      </c>
      <c r="C139" s="18">
        <v>-7.4233128834355844E-2</v>
      </c>
      <c r="D139" s="18">
        <v>-0.10694307337940112</v>
      </c>
      <c r="E139" s="18">
        <v>4.0627157085100229E-2</v>
      </c>
      <c r="F139" s="18">
        <v>-3.1616766467065904E-2</v>
      </c>
      <c r="G139" s="18">
        <v>-5.3175775480059029E-2</v>
      </c>
      <c r="H139" s="18">
        <v>-4.9111807732497459E-2</v>
      </c>
      <c r="I139" s="18">
        <v>0.1797</v>
      </c>
      <c r="J139" s="18">
        <v>8.43E-2</v>
      </c>
      <c r="K139" s="18">
        <v>5.7500000000000002E-2</v>
      </c>
      <c r="L139" s="18">
        <v>7.8200000000000006E-2</v>
      </c>
      <c r="M139" s="18">
        <v>1.9699999999999999E-2</v>
      </c>
      <c r="N139" s="18">
        <v>1.8600000000000002E-2</v>
      </c>
      <c r="O139" s="18">
        <v>5.5899999999999998E-2</v>
      </c>
      <c r="P139" s="18">
        <v>9.6999999999999989E-2</v>
      </c>
      <c r="Q139" s="18">
        <v>0.20440000000000003</v>
      </c>
      <c r="R139" s="18">
        <v>5.0799999999999998E-2</v>
      </c>
      <c r="S139" s="18">
        <v>0.1134</v>
      </c>
      <c r="T139" s="18">
        <v>8.3900000000000002E-2</v>
      </c>
      <c r="U139" s="18">
        <v>4.4000000000000003E-3</v>
      </c>
    </row>
    <row r="140" spans="2:21" s="11" customFormat="1" x14ac:dyDescent="0.25">
      <c r="B140" s="17">
        <v>36465</v>
      </c>
      <c r="C140" s="18">
        <v>-1.7480409885473169E-2</v>
      </c>
      <c r="D140" s="18">
        <v>-2.5961538461538369E-2</v>
      </c>
      <c r="E140" s="18">
        <v>4.6650841160078338E-2</v>
      </c>
      <c r="F140" s="18">
        <v>0.36482510624387054</v>
      </c>
      <c r="G140" s="18">
        <v>0.2198198198198198</v>
      </c>
      <c r="H140" s="18">
        <v>-4.0601503759398416E-2</v>
      </c>
      <c r="I140" s="18">
        <v>0.1278</v>
      </c>
      <c r="J140" s="18">
        <v>6.1100000000000002E-2</v>
      </c>
      <c r="K140" s="18">
        <v>3.32E-2</v>
      </c>
      <c r="L140" s="18">
        <v>4.1399999999999999E-2</v>
      </c>
      <c r="M140" s="18">
        <v>-2.5000000000000001E-2</v>
      </c>
      <c r="N140" s="18">
        <v>-1.9699999999999999E-2</v>
      </c>
      <c r="O140" s="18">
        <v>6.5700000000000008E-2</v>
      </c>
      <c r="P140" s="18">
        <v>0.1143</v>
      </c>
      <c r="Q140" s="18">
        <v>3.7100000000000001E-2</v>
      </c>
      <c r="R140" s="18">
        <v>7.6299999999999993E-2</v>
      </c>
      <c r="S140" s="18">
        <v>4.0500000000000001E-2</v>
      </c>
      <c r="T140" s="18">
        <v>3.6900000000000002E-2</v>
      </c>
      <c r="U140" s="18">
        <v>3.5999999999999999E-3</v>
      </c>
    </row>
    <row r="141" spans="2:21" s="11" customFormat="1" x14ac:dyDescent="0.25">
      <c r="B141" s="17">
        <v>36434</v>
      </c>
      <c r="C141" s="18">
        <v>-6.5868263473053412E-3</v>
      </c>
      <c r="D141" s="18">
        <v>7.1428571428571397E-2</v>
      </c>
      <c r="E141" s="18">
        <v>5.0411968777103189E-2</v>
      </c>
      <c r="F141" s="18">
        <v>0.21148514851485145</v>
      </c>
      <c r="G141" s="18">
        <v>8.2926829268292757E-2</v>
      </c>
      <c r="H141" s="18">
        <v>-2.5000000000000577E-3</v>
      </c>
      <c r="I141" s="18">
        <v>1.1299999999999999E-2</v>
      </c>
      <c r="J141" s="18">
        <v>-5.7999999999999996E-3</v>
      </c>
      <c r="K141" s="18">
        <v>-3.0200000000000001E-2</v>
      </c>
      <c r="L141" s="18">
        <v>7.0099999999999996E-2</v>
      </c>
      <c r="M141" s="18">
        <v>5.7000000000000002E-2</v>
      </c>
      <c r="N141" s="18">
        <v>4.8399999999999999E-2</v>
      </c>
      <c r="O141" s="18">
        <v>-2.18E-2</v>
      </c>
      <c r="P141" s="18">
        <v>3.6200000000000003E-2</v>
      </c>
      <c r="Q141" s="18">
        <v>-2.7999999999999997E-2</v>
      </c>
      <c r="R141" s="18">
        <v>6.8900000000000003E-2</v>
      </c>
      <c r="S141" s="18">
        <v>-4.6199999999999998E-2</v>
      </c>
      <c r="T141" s="18">
        <v>6.2E-2</v>
      </c>
      <c r="U141" s="18">
        <v>3.9000000000000003E-3</v>
      </c>
    </row>
    <row r="142" spans="2:21" s="11" customFormat="1" x14ac:dyDescent="0.25">
      <c r="B142" s="17">
        <v>36404</v>
      </c>
      <c r="C142" s="18">
        <v>-0.15784165405950579</v>
      </c>
      <c r="D142" s="18">
        <v>-1.7140898183064524E-3</v>
      </c>
      <c r="E142" s="18">
        <v>-0.18802816901408448</v>
      </c>
      <c r="F142" s="18">
        <v>0.28564154786150708</v>
      </c>
      <c r="G142" s="18">
        <v>0.19883040935672502</v>
      </c>
      <c r="H142" s="18">
        <v>-2.9910269192422456E-3</v>
      </c>
      <c r="I142" s="18">
        <v>8.199999999999999E-3</v>
      </c>
      <c r="J142" s="18">
        <v>-8.0000000000000002E-3</v>
      </c>
      <c r="K142" s="18">
        <v>-2.5499999999999998E-2</v>
      </c>
      <c r="L142" s="18">
        <v>-1.9599999999999999E-2</v>
      </c>
      <c r="M142" s="18">
        <v>-5.6600000000000004E-2</v>
      </c>
      <c r="N142" s="18">
        <v>-4.7800000000000002E-2</v>
      </c>
      <c r="O142" s="18">
        <v>9.4999999999999998E-3</v>
      </c>
      <c r="P142" s="18">
        <v>-4.6199999999999998E-2</v>
      </c>
      <c r="Q142" s="18">
        <v>1.7399999999999999E-2</v>
      </c>
      <c r="R142" s="18">
        <v>6.7699999999999996E-2</v>
      </c>
      <c r="S142" s="18">
        <v>1.1599999999999999E-2</v>
      </c>
      <c r="T142" s="18">
        <v>-2.2799999999999997E-2</v>
      </c>
      <c r="U142" s="18">
        <v>3.9000000000000003E-3</v>
      </c>
    </row>
    <row r="143" spans="2:21" s="11" customFormat="1" x14ac:dyDescent="0.25">
      <c r="B143" s="17">
        <v>36373</v>
      </c>
      <c r="C143" s="18">
        <v>0.12224108658743615</v>
      </c>
      <c r="D143" s="18">
        <v>-8.6439085499530166E-2</v>
      </c>
      <c r="E143" s="18">
        <v>-2.8644719965797427E-2</v>
      </c>
      <c r="F143" s="18">
        <v>7.4986316365626804E-2</v>
      </c>
      <c r="G143" s="18">
        <v>-3.6076662908680834E-2</v>
      </c>
      <c r="H143" s="18">
        <v>-7.9129574678535874E-3</v>
      </c>
      <c r="I143" s="18">
        <v>-2.8799999999999999E-2</v>
      </c>
      <c r="J143" s="18">
        <v>-3.0600000000000002E-2</v>
      </c>
      <c r="K143" s="18">
        <v>-2.8399999999999998E-2</v>
      </c>
      <c r="L143" s="18">
        <v>-2.5999999999999999E-3</v>
      </c>
      <c r="M143" s="18">
        <v>-2.6200000000000001E-2</v>
      </c>
      <c r="N143" s="18">
        <v>-2.1600000000000001E-2</v>
      </c>
      <c r="O143" s="18">
        <v>-5.04E-2</v>
      </c>
      <c r="P143" s="18">
        <v>4.8999999999999998E-3</v>
      </c>
      <c r="Q143" s="18">
        <v>1.8600000000000002E-2</v>
      </c>
      <c r="R143" s="18">
        <v>2.3799999999999998E-2</v>
      </c>
      <c r="S143" s="18">
        <v>2.8799999999999999E-2</v>
      </c>
      <c r="T143" s="18">
        <v>-9.9999999999999985E-3</v>
      </c>
      <c r="U143" s="18">
        <v>3.9000000000000003E-3</v>
      </c>
    </row>
    <row r="144" spans="2:21" s="11" customFormat="1" x14ac:dyDescent="0.25">
      <c r="B144" s="17">
        <v>36342</v>
      </c>
      <c r="C144" s="18">
        <v>4.3709391612522186E-2</v>
      </c>
      <c r="D144" s="18">
        <v>-4.5726240286909747E-2</v>
      </c>
      <c r="E144" s="18">
        <v>-7.9735346509457461E-3</v>
      </c>
      <c r="F144" s="18">
        <v>-1.7213555675094194E-2</v>
      </c>
      <c r="G144" s="18">
        <v>-1.4444444444444482E-2</v>
      </c>
      <c r="H144" s="18">
        <v>-2.694898941289714E-2</v>
      </c>
      <c r="I144" s="18">
        <v>-1.24E-2</v>
      </c>
      <c r="J144" s="18">
        <v>-8.6E-3</v>
      </c>
      <c r="K144" s="18">
        <v>-5.1999999999999998E-3</v>
      </c>
      <c r="L144" s="18">
        <v>-3.1300000000000001E-2</v>
      </c>
      <c r="M144" s="18">
        <v>-3.5200000000000002E-2</v>
      </c>
      <c r="N144" s="18">
        <v>-2.7200000000000002E-2</v>
      </c>
      <c r="O144" s="18">
        <v>-3.5999999999999999E-3</v>
      </c>
      <c r="P144" s="18">
        <v>-2.7799999999999998E-2</v>
      </c>
      <c r="Q144" s="18">
        <v>-2.4E-2</v>
      </c>
      <c r="R144" s="18">
        <v>0.10349999999999999</v>
      </c>
      <c r="S144" s="18">
        <v>4.07E-2</v>
      </c>
      <c r="T144" s="18">
        <v>-3.0599999999999999E-2</v>
      </c>
      <c r="U144" s="18">
        <v>3.8E-3</v>
      </c>
    </row>
    <row r="145" spans="2:21" s="11" customFormat="1" x14ac:dyDescent="0.25">
      <c r="B145" s="17">
        <v>36312</v>
      </c>
      <c r="C145" s="18">
        <v>-4.1878890775325472E-2</v>
      </c>
      <c r="D145" s="18">
        <v>1.3939393939393918E-2</v>
      </c>
      <c r="E145" s="18">
        <v>-2.7550936236905077E-2</v>
      </c>
      <c r="F145" s="18">
        <v>-7.0964517741129551E-2</v>
      </c>
      <c r="G145" s="18">
        <v>-6.542056074766367E-2</v>
      </c>
      <c r="H145" s="18">
        <v>6.7282999486389494E-2</v>
      </c>
      <c r="I145" s="18">
        <v>6.4699999999999994E-2</v>
      </c>
      <c r="J145" s="18">
        <v>0.06</v>
      </c>
      <c r="K145" s="18">
        <v>5.9699999999999996E-2</v>
      </c>
      <c r="L145" s="18">
        <v>6.8000000000000005E-2</v>
      </c>
      <c r="M145" s="18">
        <v>2.6600000000000002E-2</v>
      </c>
      <c r="N145" s="18">
        <v>-8.6E-3</v>
      </c>
      <c r="O145" s="18">
        <v>5.4199999999999998E-2</v>
      </c>
      <c r="P145" s="18">
        <v>0.1027</v>
      </c>
      <c r="Q145" s="18">
        <v>-2.1099999999999997E-2</v>
      </c>
      <c r="R145" s="18">
        <v>9.6199999999999994E-2</v>
      </c>
      <c r="S145" s="18">
        <v>-1.41E-2</v>
      </c>
      <c r="T145" s="18">
        <v>5.1000000000000004E-2</v>
      </c>
      <c r="U145" s="18">
        <v>4.0000000000000001E-3</v>
      </c>
    </row>
    <row r="146" spans="2:21" s="11" customFormat="1" x14ac:dyDescent="0.25">
      <c r="B146" s="17">
        <v>36281</v>
      </c>
      <c r="C146" s="18">
        <v>0.12333121424030513</v>
      </c>
      <c r="D146" s="18">
        <v>-2.048085485307205E-2</v>
      </c>
      <c r="E146" s="18">
        <v>0.11424632352941178</v>
      </c>
      <c r="F146" s="18">
        <v>0.28516377649325642</v>
      </c>
      <c r="G146" s="18">
        <v>1.5822784810126667E-2</v>
      </c>
      <c r="H146" s="18">
        <v>-9.819360815192224E-2</v>
      </c>
      <c r="I146" s="18">
        <v>1.34E-2</v>
      </c>
      <c r="J146" s="18">
        <v>1.5700000000000002E-2</v>
      </c>
      <c r="K146" s="18">
        <v>4.4500000000000005E-2</v>
      </c>
      <c r="L146" s="18">
        <v>-2.5600000000000001E-2</v>
      </c>
      <c r="M146" s="18">
        <v>-9.0000000000000011E-3</v>
      </c>
      <c r="N146" s="18">
        <v>-2.3E-3</v>
      </c>
      <c r="O146" s="18">
        <v>-7.6200000000000004E-2</v>
      </c>
      <c r="P146" s="18">
        <v>-7.6299999999999993E-2</v>
      </c>
      <c r="Q146" s="18">
        <v>-4.1500000000000002E-2</v>
      </c>
      <c r="R146" s="18">
        <v>-4.41E-2</v>
      </c>
      <c r="S146" s="18">
        <v>-2.5600000000000001E-2</v>
      </c>
      <c r="T146" s="18">
        <v>-2.07E-2</v>
      </c>
      <c r="U146" s="18">
        <v>3.4000000000000002E-3</v>
      </c>
    </row>
    <row r="147" spans="2:21" s="11" customFormat="1" x14ac:dyDescent="0.25">
      <c r="B147" s="17">
        <v>36251</v>
      </c>
      <c r="C147" s="18">
        <v>-0.132377275234418</v>
      </c>
      <c r="D147" s="18">
        <v>-6.9337016574585797E-2</v>
      </c>
      <c r="E147" s="18">
        <v>0.11031737932442098</v>
      </c>
      <c r="F147" s="18">
        <v>-3.948180135718693E-2</v>
      </c>
      <c r="G147" s="18">
        <v>5.5679287305122394E-2</v>
      </c>
      <c r="H147" s="18">
        <v>1.3139371187236071E-2</v>
      </c>
      <c r="I147" s="18">
        <v>0.1003</v>
      </c>
      <c r="J147" s="18">
        <v>9.7699999999999995E-2</v>
      </c>
      <c r="K147" s="18">
        <v>8.6599999999999996E-2</v>
      </c>
      <c r="L147" s="18">
        <v>1.78E-2</v>
      </c>
      <c r="M147" s="18">
        <v>8.8000000000000009E-2</v>
      </c>
      <c r="N147" s="18">
        <v>8.1900000000000001E-2</v>
      </c>
      <c r="O147" s="18">
        <v>9.820000000000001E-2</v>
      </c>
      <c r="P147" s="18">
        <v>0.21879999999999999</v>
      </c>
      <c r="Q147" s="18">
        <v>-2.3399999999999997E-2</v>
      </c>
      <c r="R147" s="18">
        <v>4.9299999999999997E-2</v>
      </c>
      <c r="S147" s="18">
        <v>7.46E-2</v>
      </c>
      <c r="T147" s="18">
        <v>4.9000000000000002E-2</v>
      </c>
      <c r="U147" s="18">
        <v>3.7000000000000002E-3</v>
      </c>
    </row>
    <row r="148" spans="2:21" s="11" customFormat="1" x14ac:dyDescent="0.25">
      <c r="B148" s="17">
        <v>36220</v>
      </c>
      <c r="C148" s="18">
        <v>0.17880364109232749</v>
      </c>
      <c r="D148" s="18">
        <v>0.12457284871078</v>
      </c>
      <c r="E148" s="18">
        <v>0.1801758400578104</v>
      </c>
      <c r="F148" s="18">
        <v>-4.7591069330199742E-2</v>
      </c>
      <c r="G148" s="18">
        <v>0.14687100893997451</v>
      </c>
      <c r="H148" s="18">
        <v>0.32442510876320685</v>
      </c>
      <c r="I148" s="18">
        <v>2.9999999999999997E-4</v>
      </c>
      <c r="J148" s="18">
        <v>2E-3</v>
      </c>
      <c r="K148" s="18">
        <v>-2.7400000000000001E-2</v>
      </c>
      <c r="L148" s="18">
        <v>4.2000000000000003E-2</v>
      </c>
      <c r="M148" s="18">
        <v>3.6900000000000002E-2</v>
      </c>
      <c r="N148" s="18">
        <v>1.06E-2</v>
      </c>
      <c r="O148" s="18">
        <v>5.3200000000000004E-2</v>
      </c>
      <c r="P148" s="18">
        <v>0.12740000000000001</v>
      </c>
      <c r="Q148" s="18">
        <v>3.6400000000000002E-2</v>
      </c>
      <c r="R148" s="18">
        <v>0.1464</v>
      </c>
      <c r="S148" s="18">
        <v>0.10390000000000001</v>
      </c>
      <c r="T148" s="18">
        <v>3.7899999999999996E-2</v>
      </c>
      <c r="U148" s="18">
        <v>4.3E-3</v>
      </c>
    </row>
    <row r="149" spans="2:21" s="11" customFormat="1" x14ac:dyDescent="0.25">
      <c r="B149" s="17">
        <v>36192</v>
      </c>
      <c r="C149" s="18">
        <v>-3.5131744040150514E-2</v>
      </c>
      <c r="D149" s="18">
        <v>8.3109017496635129E-2</v>
      </c>
      <c r="E149" s="18">
        <v>4.4139839034205375E-2</v>
      </c>
      <c r="F149" s="18">
        <v>0.15546503733876427</v>
      </c>
      <c r="G149" s="18">
        <v>0.16172106824925803</v>
      </c>
      <c r="H149" s="18">
        <v>8.8633288227334184E-2</v>
      </c>
      <c r="I149" s="18">
        <v>-9.3100000000000002E-2</v>
      </c>
      <c r="J149" s="18">
        <v>-6.93E-2</v>
      </c>
      <c r="K149" s="18">
        <v>-8.1199999999999994E-2</v>
      </c>
      <c r="L149" s="18">
        <v>-4.4800000000000006E-2</v>
      </c>
      <c r="M149" s="18">
        <v>-6.6E-3</v>
      </c>
      <c r="N149" s="18">
        <v>-2.1499999999999998E-2</v>
      </c>
      <c r="O149" s="18">
        <v>-2.8799999999999999E-2</v>
      </c>
      <c r="P149" s="18">
        <v>5.7999999999999996E-3</v>
      </c>
      <c r="Q149" s="18">
        <v>-1.55E-2</v>
      </c>
      <c r="R149" s="18">
        <v>-2.8199999999999999E-2</v>
      </c>
      <c r="S149" s="18">
        <v>-9.1600000000000001E-2</v>
      </c>
      <c r="T149" s="18">
        <v>-3.8099999999999995E-2</v>
      </c>
      <c r="U149" s="18">
        <v>3.4999999999999996E-3</v>
      </c>
    </row>
    <row r="150" spans="2:21" s="11" customFormat="1" x14ac:dyDescent="0.25">
      <c r="B150" s="17">
        <v>36161</v>
      </c>
      <c r="C150" s="18">
        <v>-7.2176949941792801E-2</v>
      </c>
      <c r="D150" s="18">
        <v>0.24040066777963265</v>
      </c>
      <c r="E150" s="18">
        <v>-7.2436719934678706E-2</v>
      </c>
      <c r="F150" s="18">
        <v>-5.8785942492012744E-2</v>
      </c>
      <c r="G150" s="18">
        <v>0.11774461028192373</v>
      </c>
      <c r="H150" s="18">
        <v>-8.3126550868486415E-2</v>
      </c>
      <c r="I150" s="18">
        <v>4.6300000000000001E-2</v>
      </c>
      <c r="J150" s="18">
        <v>1.26E-2</v>
      </c>
      <c r="K150" s="18">
        <v>4.5000000000000005E-3</v>
      </c>
      <c r="L150" s="18">
        <v>5.6600000000000004E-2</v>
      </c>
      <c r="M150" s="18">
        <v>-3.4000000000000002E-3</v>
      </c>
      <c r="N150" s="18">
        <v>-1.0700000000000001E-2</v>
      </c>
      <c r="O150" s="18">
        <v>7.17E-2</v>
      </c>
      <c r="P150" s="18">
        <v>-8.2500000000000004E-2</v>
      </c>
      <c r="Q150" s="18">
        <v>-4.36E-2</v>
      </c>
      <c r="R150" s="18">
        <v>7.3000000000000001E-3</v>
      </c>
      <c r="S150" s="18">
        <v>0.11650000000000001</v>
      </c>
      <c r="T150" s="18">
        <v>3.8300000000000001E-2</v>
      </c>
      <c r="U150" s="18">
        <v>3.4999999999999996E-3</v>
      </c>
    </row>
    <row r="151" spans="2:21" s="11" customFormat="1" x14ac:dyDescent="0.25">
      <c r="B151" s="17">
        <v>36130</v>
      </c>
      <c r="C151" s="18">
        <v>-2.2196926579396759E-2</v>
      </c>
      <c r="D151" s="18">
        <v>-0.1601822642832107</v>
      </c>
      <c r="E151" s="18">
        <v>-6.1442151634593101E-3</v>
      </c>
      <c r="F151" s="18">
        <v>0.19648318042813462</v>
      </c>
      <c r="G151" s="18">
        <v>5.0522648083623611E-2</v>
      </c>
      <c r="H151" s="18">
        <v>0.14083510261854215</v>
      </c>
      <c r="I151" s="18">
        <v>6.7699999999999996E-2</v>
      </c>
      <c r="J151" s="18">
        <v>3.3000000000000002E-2</v>
      </c>
      <c r="K151" s="18">
        <v>2.7699999999999999E-2</v>
      </c>
      <c r="L151" s="18">
        <v>8.8100000000000012E-2</v>
      </c>
      <c r="M151" s="18">
        <v>1.83E-2</v>
      </c>
      <c r="N151" s="18">
        <v>2.7400000000000001E-2</v>
      </c>
      <c r="O151" s="18">
        <v>-1E-4</v>
      </c>
      <c r="P151" s="18">
        <v>-2.0199999999999999E-2</v>
      </c>
      <c r="Q151" s="18">
        <v>7.5300000000000006E-2</v>
      </c>
      <c r="R151" s="18">
        <v>3.5499999999999997E-2</v>
      </c>
      <c r="S151" s="18">
        <v>-5.8700000000000002E-2</v>
      </c>
      <c r="T151" s="18">
        <v>6.3100000000000003E-2</v>
      </c>
      <c r="U151" s="18">
        <v>3.8E-3</v>
      </c>
    </row>
    <row r="152" spans="2:21" s="11" customFormat="1" x14ac:dyDescent="0.25">
      <c r="B152" s="17">
        <v>36100</v>
      </c>
      <c r="C152" s="18">
        <v>-2.4972253052164217E-2</v>
      </c>
      <c r="D152" s="18">
        <v>5.0441826215022134E-2</v>
      </c>
      <c r="E152" s="18">
        <v>0.11663430420711984</v>
      </c>
      <c r="F152" s="18">
        <v>0.22932330827067671</v>
      </c>
      <c r="G152" s="18">
        <v>5.5147058823529438E-2</v>
      </c>
      <c r="H152" s="18">
        <v>-6.1129568106312315E-2</v>
      </c>
      <c r="I152" s="18">
        <v>9.0700000000000003E-2</v>
      </c>
      <c r="J152" s="18">
        <v>5.4800000000000001E-2</v>
      </c>
      <c r="K152" s="18">
        <v>5.4000000000000006E-2</v>
      </c>
      <c r="L152" s="18">
        <v>7.0000000000000007E-2</v>
      </c>
      <c r="M152" s="18">
        <v>5.74E-2</v>
      </c>
      <c r="N152" s="18">
        <v>3.8900000000000004E-2</v>
      </c>
      <c r="O152" s="18">
        <v>6.6699999999999995E-2</v>
      </c>
      <c r="P152" s="18">
        <v>7.000000000000001E-4</v>
      </c>
      <c r="Q152" s="18">
        <v>0.10980000000000001</v>
      </c>
      <c r="R152" s="18">
        <v>4.2300000000000004E-2</v>
      </c>
      <c r="S152" s="18">
        <v>-7.8600000000000003E-2</v>
      </c>
      <c r="T152" s="18">
        <v>6.1999999999999993E-2</v>
      </c>
      <c r="U152" s="18">
        <v>3.0999999999999999E-3</v>
      </c>
    </row>
    <row r="153" spans="2:21" s="11" customFormat="1" x14ac:dyDescent="0.25">
      <c r="B153" s="17">
        <v>36069</v>
      </c>
      <c r="C153" s="18">
        <v>-5.6544502617801085E-2</v>
      </c>
      <c r="D153" s="18">
        <v>5.1490514905149221E-2</v>
      </c>
      <c r="E153" s="18">
        <v>0.11359377252414582</v>
      </c>
      <c r="F153" s="18">
        <v>5.3465346534653513E-2</v>
      </c>
      <c r="G153" s="18">
        <v>-0.11688311688311681</v>
      </c>
      <c r="H153" s="18">
        <v>3.5788024776324923E-2</v>
      </c>
      <c r="I153" s="18">
        <v>4.8499999999999995E-2</v>
      </c>
      <c r="J153" s="18">
        <v>3.5799999999999998E-2</v>
      </c>
      <c r="K153" s="18">
        <v>2.8399999999999998E-2</v>
      </c>
      <c r="L153" s="18">
        <v>8.2299999999999998E-2</v>
      </c>
      <c r="M153" s="18">
        <v>7.7899999999999997E-2</v>
      </c>
      <c r="N153" s="18">
        <v>4.8499999999999995E-2</v>
      </c>
      <c r="O153" s="18">
        <v>8.539999999999999E-2</v>
      </c>
      <c r="P153" s="18">
        <v>0.32179999999999997</v>
      </c>
      <c r="Q153" s="18">
        <v>6.2699999999999992E-2</v>
      </c>
      <c r="R153" s="18">
        <v>0.16739999999999999</v>
      </c>
      <c r="S153" s="18">
        <v>0.1517</v>
      </c>
      <c r="T153" s="18">
        <v>7.4399999999999994E-2</v>
      </c>
      <c r="U153" s="18">
        <v>3.2000000000000002E-3</v>
      </c>
    </row>
    <row r="154" spans="2:21" s="11" customFormat="1" x14ac:dyDescent="0.25">
      <c r="B154" s="17">
        <v>36039</v>
      </c>
      <c r="C154" s="18">
        <v>6.8830442081701193E-2</v>
      </c>
      <c r="D154" s="18">
        <v>0.13888888888888884</v>
      </c>
      <c r="E154" s="18">
        <v>0.1555888722305514</v>
      </c>
      <c r="F154" s="18">
        <v>0.18823529411764706</v>
      </c>
      <c r="G154" s="18">
        <v>0.19844357976653715</v>
      </c>
      <c r="H154" s="18">
        <v>0.11255742725880546</v>
      </c>
      <c r="I154" s="18">
        <v>8.6899999999999991E-2</v>
      </c>
      <c r="J154" s="18">
        <v>5.57E-2</v>
      </c>
      <c r="K154" s="18">
        <v>2.7999999999999997E-2</v>
      </c>
      <c r="L154" s="18">
        <v>7.7800000000000008E-2</v>
      </c>
      <c r="M154" s="18">
        <v>3.95E-2</v>
      </c>
      <c r="N154" s="18">
        <v>5.62E-2</v>
      </c>
      <c r="O154" s="18">
        <v>8.5600000000000009E-2</v>
      </c>
      <c r="P154" s="18">
        <v>0.1711</v>
      </c>
      <c r="Q154" s="18">
        <v>-5.0799999999999998E-2</v>
      </c>
      <c r="R154" s="18">
        <v>-2.0499999999999997E-2</v>
      </c>
      <c r="S154" s="18">
        <v>-1.9900000000000001E-2</v>
      </c>
      <c r="T154" s="18">
        <v>6.3799999999999996E-2</v>
      </c>
      <c r="U154" s="18">
        <v>4.5999999999999999E-3</v>
      </c>
    </row>
    <row r="155" spans="2:21" s="11" customFormat="1" x14ac:dyDescent="0.25">
      <c r="B155" s="17">
        <v>36008</v>
      </c>
      <c r="C155" s="18">
        <v>0.53919035314384178</v>
      </c>
      <c r="D155" s="18">
        <v>0.27702702702702697</v>
      </c>
      <c r="E155" s="18">
        <v>0.14103782550845856</v>
      </c>
      <c r="F155" s="18">
        <v>0.17241379310344818</v>
      </c>
      <c r="G155" s="18">
        <v>0.24455205811138003</v>
      </c>
      <c r="H155" s="18">
        <v>0.17551755175517569</v>
      </c>
      <c r="I155" s="18">
        <v>-0.2412</v>
      </c>
      <c r="J155" s="18">
        <v>-0.18729999999999999</v>
      </c>
      <c r="K155" s="18">
        <v>-0.17129999999999998</v>
      </c>
      <c r="L155" s="18">
        <v>-0.14319999999999999</v>
      </c>
      <c r="M155" s="18">
        <v>-0.17710000000000001</v>
      </c>
      <c r="N155" s="18">
        <v>-0.1119</v>
      </c>
      <c r="O155" s="18">
        <v>-0.1318</v>
      </c>
      <c r="P155" s="18">
        <v>-7.4099999999999999E-2</v>
      </c>
      <c r="Q155" s="18">
        <v>-0.13970000000000002</v>
      </c>
      <c r="R155" s="18">
        <v>-0.1072</v>
      </c>
      <c r="S155" s="18">
        <v>-0.2823</v>
      </c>
      <c r="T155" s="18">
        <v>-0.15770000000000001</v>
      </c>
      <c r="U155" s="18">
        <v>4.3E-3</v>
      </c>
    </row>
    <row r="156" spans="2:21" s="11" customFormat="1" x14ac:dyDescent="0.25">
      <c r="B156" s="17">
        <v>35977</v>
      </c>
      <c r="C156" s="18">
        <v>-0.20642515379357496</v>
      </c>
      <c r="D156" s="18">
        <v>-4.4133476856835108E-2</v>
      </c>
      <c r="E156" s="18">
        <v>-0.14856772940605278</v>
      </c>
      <c r="F156" s="18">
        <v>-0.23442449841605073</v>
      </c>
      <c r="G156" s="18">
        <v>-0.28422876949740028</v>
      </c>
      <c r="H156" s="18">
        <v>-0.23590096286107287</v>
      </c>
      <c r="I156" s="18">
        <v>-7.6700000000000004E-2</v>
      </c>
      <c r="J156" s="18">
        <v>-7.7899999999999997E-2</v>
      </c>
      <c r="K156" s="18">
        <v>-6.6100000000000006E-2</v>
      </c>
      <c r="L156" s="18">
        <v>-5.0000000000000001E-3</v>
      </c>
      <c r="M156" s="18">
        <v>-3.04E-2</v>
      </c>
      <c r="N156" s="18">
        <v>-3.9100000000000003E-2</v>
      </c>
      <c r="O156" s="18">
        <v>-1.5E-3</v>
      </c>
      <c r="P156" s="18">
        <v>-7.7199999999999991E-2</v>
      </c>
      <c r="Q156" s="18">
        <v>9.7500000000000003E-2</v>
      </c>
      <c r="R156" s="18">
        <v>-1.0200000000000001E-2</v>
      </c>
      <c r="S156" s="18">
        <v>1.3899999999999999E-2</v>
      </c>
      <c r="T156" s="18">
        <v>-2.3300000000000001E-2</v>
      </c>
      <c r="U156" s="18">
        <v>4.0000000000000001E-3</v>
      </c>
    </row>
    <row r="157" spans="2:21" s="11" customFormat="1" x14ac:dyDescent="0.25">
      <c r="B157" s="17">
        <v>35947</v>
      </c>
      <c r="C157" s="18">
        <v>-0.14941860465116275</v>
      </c>
      <c r="D157" s="18">
        <v>-0.15043438500228634</v>
      </c>
      <c r="E157" s="18">
        <v>0.15409039970115801</v>
      </c>
      <c r="F157" s="18">
        <v>0.19873417721518982</v>
      </c>
      <c r="G157" s="18">
        <v>3.5906642728904758E-2</v>
      </c>
      <c r="H157" s="18">
        <v>-2.7424749163879603E-2</v>
      </c>
      <c r="I157" s="18">
        <v>7.4000000000000003E-3</v>
      </c>
      <c r="J157" s="18">
        <v>-9.0000000000000011E-3</v>
      </c>
      <c r="K157" s="18">
        <v>3.2000000000000002E-3</v>
      </c>
      <c r="L157" s="18">
        <v>5.8400000000000001E-2</v>
      </c>
      <c r="M157" s="18">
        <v>1.5700000000000002E-2</v>
      </c>
      <c r="N157" s="18">
        <v>2.4300000000000002E-2</v>
      </c>
      <c r="O157" s="18">
        <v>-1.1999999999999999E-3</v>
      </c>
      <c r="P157" s="18">
        <v>-6.88E-2</v>
      </c>
      <c r="Q157" s="18">
        <v>-5.74E-2</v>
      </c>
      <c r="R157" s="18">
        <v>6.8999999999999999E-3</v>
      </c>
      <c r="S157" s="18">
        <v>-3.3599999999999998E-2</v>
      </c>
      <c r="T157" s="18">
        <v>3.2000000000000001E-2</v>
      </c>
      <c r="U157" s="18">
        <v>4.0999999999999995E-3</v>
      </c>
    </row>
    <row r="158" spans="2:21" s="11" customFormat="1" x14ac:dyDescent="0.25">
      <c r="B158" s="17">
        <v>35916</v>
      </c>
      <c r="C158" s="18">
        <v>0</v>
      </c>
      <c r="D158" s="18">
        <v>2.5316455696202667E-2</v>
      </c>
      <c r="E158" s="18">
        <v>-2.2814382186530424E-2</v>
      </c>
      <c r="F158" s="18">
        <v>0.12056737588652489</v>
      </c>
      <c r="G158" s="18">
        <v>2.2018348623853212E-2</v>
      </c>
      <c r="H158" s="18">
        <v>-3.3613445378151363E-2</v>
      </c>
      <c r="I158" s="18">
        <v>-7.4400000000000008E-2</v>
      </c>
      <c r="J158" s="18">
        <v>-4.6399999999999997E-2</v>
      </c>
      <c r="K158" s="18">
        <v>-2.5699999999999997E-2</v>
      </c>
      <c r="L158" s="18">
        <v>-2.58E-2</v>
      </c>
      <c r="M158" s="18">
        <v>-2.3599999999999999E-2</v>
      </c>
      <c r="N158" s="18">
        <v>1.0200000000000001E-2</v>
      </c>
      <c r="O158" s="18">
        <v>-4.5499999999999999E-2</v>
      </c>
      <c r="P158" s="18">
        <v>-0.14249999999999999</v>
      </c>
      <c r="Q158" s="18">
        <v>4.9599999999999998E-2</v>
      </c>
      <c r="R158" s="18">
        <v>-4.8099999999999997E-2</v>
      </c>
      <c r="S158" s="18">
        <v>-8.4900000000000003E-2</v>
      </c>
      <c r="T158" s="18">
        <v>-2.58E-2</v>
      </c>
      <c r="U158" s="18">
        <v>4.0000000000000001E-3</v>
      </c>
    </row>
    <row r="159" spans="2:21" s="11" customFormat="1" x14ac:dyDescent="0.25">
      <c r="B159" s="17">
        <v>35886</v>
      </c>
      <c r="C159" s="18">
        <v>-0.13393756294058412</v>
      </c>
      <c r="D159" s="18">
        <v>-6.0577819198509575E-3</v>
      </c>
      <c r="E159" s="18">
        <v>1.5946597441127475E-2</v>
      </c>
      <c r="F159" s="18">
        <v>-2.8925619834710758E-2</v>
      </c>
      <c r="G159" s="18">
        <v>-0.16153846153846152</v>
      </c>
      <c r="H159" s="18">
        <v>-0.10214741729541499</v>
      </c>
      <c r="I159" s="18">
        <v>7.8000000000000005E-3</v>
      </c>
      <c r="J159" s="18">
        <v>1.4999999999999999E-2</v>
      </c>
      <c r="K159" s="18">
        <v>2.1700000000000001E-2</v>
      </c>
      <c r="L159" s="18">
        <v>1.1899999999999999E-2</v>
      </c>
      <c r="M159" s="18">
        <v>1.5800000000000002E-2</v>
      </c>
      <c r="N159" s="18">
        <v>4.0000000000000001E-3</v>
      </c>
      <c r="O159" s="18">
        <v>-1.4800000000000001E-2</v>
      </c>
      <c r="P159" s="18">
        <v>-0.1056</v>
      </c>
      <c r="Q159" s="18">
        <v>-3.2599999999999997E-2</v>
      </c>
      <c r="R159" s="18">
        <v>-8.5000000000000006E-3</v>
      </c>
      <c r="S159" s="18">
        <v>5.3699999999999998E-2</v>
      </c>
      <c r="T159" s="18">
        <v>1.09E-2</v>
      </c>
      <c r="U159" s="18">
        <v>4.3E-3</v>
      </c>
    </row>
    <row r="160" spans="2:21" s="11" customFormat="1" x14ac:dyDescent="0.25">
      <c r="B160" s="17">
        <v>35855</v>
      </c>
      <c r="C160" s="18">
        <v>3.7617554858934144E-2</v>
      </c>
      <c r="D160" s="18">
        <v>6.5666041275798115E-3</v>
      </c>
      <c r="E160" s="18">
        <v>0.11540847983453983</v>
      </c>
      <c r="F160" s="18">
        <v>0.23890784982935154</v>
      </c>
      <c r="G160" s="18">
        <v>4.6367851622874934E-3</v>
      </c>
      <c r="H160" s="18">
        <v>2.6206075044669541E-2</v>
      </c>
      <c r="I160" s="18">
        <v>4.4500000000000005E-2</v>
      </c>
      <c r="J160" s="18">
        <v>4.5400000000000003E-2</v>
      </c>
      <c r="K160" s="18">
        <v>4.7400000000000005E-2</v>
      </c>
      <c r="L160" s="18">
        <v>4.5899999999999996E-2</v>
      </c>
      <c r="M160" s="18">
        <v>5.1699999999999996E-2</v>
      </c>
      <c r="N160" s="18">
        <v>7.6299999999999993E-2</v>
      </c>
      <c r="O160" s="18">
        <v>-4.4000000000000003E-3</v>
      </c>
      <c r="P160" s="18">
        <v>-2.4799999999999999E-2</v>
      </c>
      <c r="Q160" s="18">
        <v>0.2122</v>
      </c>
      <c r="R160" s="18">
        <v>-6.7900000000000002E-2</v>
      </c>
      <c r="S160" s="18">
        <v>8.7300000000000003E-2</v>
      </c>
      <c r="T160" s="18">
        <v>5.1300000000000005E-2</v>
      </c>
      <c r="U160" s="18">
        <v>3.9000000000000003E-3</v>
      </c>
    </row>
    <row r="161" spans="2:21" s="11" customFormat="1" x14ac:dyDescent="0.25">
      <c r="B161" s="17">
        <v>35827</v>
      </c>
      <c r="C161" s="18">
        <v>0.11995318899941498</v>
      </c>
      <c r="D161" s="18">
        <v>0.19977490151941479</v>
      </c>
      <c r="E161" s="18">
        <v>-5.3486936844270305E-3</v>
      </c>
      <c r="F161" s="18">
        <v>8.5185185185185253E-2</v>
      </c>
      <c r="G161" s="18">
        <v>0.11937716262975773</v>
      </c>
      <c r="H161" s="18">
        <v>7.4903969270166515E-2</v>
      </c>
      <c r="I161" s="18">
        <v>8.2899999999999988E-2</v>
      </c>
      <c r="J161" s="18">
        <v>7.0699999999999999E-2</v>
      </c>
      <c r="K161" s="18">
        <v>7.1800000000000003E-2</v>
      </c>
      <c r="L161" s="18">
        <v>7.22E-2</v>
      </c>
      <c r="M161" s="18">
        <v>7.7600000000000002E-2</v>
      </c>
      <c r="N161" s="18">
        <v>6.8699999999999997E-2</v>
      </c>
      <c r="O161" s="18">
        <v>2.5600000000000001E-2</v>
      </c>
      <c r="P161" s="18">
        <v>0.21690000000000001</v>
      </c>
      <c r="Q161" s="18">
        <v>4.7100000000000003E-2</v>
      </c>
      <c r="R161" s="18">
        <v>5.6999999999999993E-3</v>
      </c>
      <c r="S161" s="18">
        <v>3.9300000000000002E-2</v>
      </c>
      <c r="T161" s="18">
        <v>7.3200000000000001E-2</v>
      </c>
      <c r="U161" s="18">
        <v>3.9000000000000003E-3</v>
      </c>
    </row>
    <row r="162" spans="2:21" s="11" customFormat="1" x14ac:dyDescent="0.25">
      <c r="B162" s="17">
        <v>35796</v>
      </c>
      <c r="C162" s="18">
        <v>-3.4985422740524408E-3</v>
      </c>
      <c r="D162" s="18">
        <v>0.13764404609475034</v>
      </c>
      <c r="E162" s="18">
        <v>5.9734030957052653E-2</v>
      </c>
      <c r="F162" s="18">
        <v>0.32678132678132688</v>
      </c>
      <c r="G162" s="18">
        <v>3.0303030303030276E-2</v>
      </c>
      <c r="H162" s="18">
        <v>4.621567314132613E-2</v>
      </c>
      <c r="I162" s="18">
        <v>-3.2000000000000002E-3</v>
      </c>
      <c r="J162" s="18">
        <v>-1.52E-2</v>
      </c>
      <c r="K162" s="18">
        <v>-7.1999999999999998E-3</v>
      </c>
      <c r="L162" s="18">
        <v>2.9600000000000001E-2</v>
      </c>
      <c r="M162" s="18">
        <v>-2.1899999999999999E-2</v>
      </c>
      <c r="N162" s="18">
        <v>-2.3E-3</v>
      </c>
      <c r="O162" s="18">
        <v>6.4899999999999999E-2</v>
      </c>
      <c r="P162" s="18">
        <v>-0.155</v>
      </c>
      <c r="Q162" s="18">
        <v>0.1116</v>
      </c>
      <c r="R162" s="18">
        <v>9.5899999999999999E-2</v>
      </c>
      <c r="S162" s="18">
        <v>-7.0499999999999993E-2</v>
      </c>
      <c r="T162" s="18">
        <v>4.4999999999999997E-3</v>
      </c>
      <c r="U162" s="18">
        <v>4.3E-3</v>
      </c>
    </row>
    <row r="163" spans="2:21" s="11" customFormat="1" x14ac:dyDescent="0.25">
      <c r="B163" s="17">
        <v>35765</v>
      </c>
      <c r="C163" s="18">
        <v>4.0024257125530704E-2</v>
      </c>
      <c r="D163" s="18">
        <v>-3.2817337461300222E-2</v>
      </c>
      <c r="E163" s="18">
        <v>-5.6172839506172911E-2</v>
      </c>
      <c r="F163" s="18">
        <v>9.1152815013404886E-2</v>
      </c>
      <c r="G163" s="18">
        <v>-0.12206572769953039</v>
      </c>
      <c r="H163" s="18">
        <v>-0.10971973762671439</v>
      </c>
      <c r="I163" s="18">
        <v>-2.1600000000000001E-2</v>
      </c>
      <c r="J163" s="18">
        <v>1.0800000000000001E-2</v>
      </c>
      <c r="K163" s="18">
        <v>2.18E-2</v>
      </c>
      <c r="L163" s="18">
        <v>9.8999999999999991E-3</v>
      </c>
      <c r="M163" s="18">
        <v>2.9300000000000003E-2</v>
      </c>
      <c r="N163" s="18">
        <v>4.1799999999999997E-2</v>
      </c>
      <c r="O163" s="18">
        <v>2.1700000000000001E-2</v>
      </c>
      <c r="P163" s="18">
        <v>1.55E-2</v>
      </c>
      <c r="Q163" s="18">
        <v>7.8399999999999997E-2</v>
      </c>
      <c r="R163" s="18">
        <v>-6.6000000000000003E-2</v>
      </c>
      <c r="S163" s="18">
        <v>-5.6000000000000008E-3</v>
      </c>
      <c r="T163" s="18">
        <v>1.78E-2</v>
      </c>
      <c r="U163" s="18">
        <v>4.7999999999999996E-3</v>
      </c>
    </row>
    <row r="164" spans="2:21" s="11" customFormat="1" x14ac:dyDescent="0.25">
      <c r="B164" s="17">
        <v>35735</v>
      </c>
      <c r="C164" s="18">
        <v>0.12482946793997263</v>
      </c>
      <c r="D164" s="18">
        <v>-0.11506849315068501</v>
      </c>
      <c r="E164" s="18">
        <v>-4.4623550226066344E-2</v>
      </c>
      <c r="F164" s="18">
        <v>-0.16367713004484308</v>
      </c>
      <c r="G164" s="18">
        <v>0.14107142857142851</v>
      </c>
      <c r="H164" s="18">
        <v>1.6979987871437396E-2</v>
      </c>
      <c r="I164" s="18">
        <v>-3.0499999999999999E-2</v>
      </c>
      <c r="J164" s="18">
        <v>-8.3000000000000001E-3</v>
      </c>
      <c r="K164" s="18">
        <v>4.0000000000000001E-3</v>
      </c>
      <c r="L164" s="18">
        <v>4.8000000000000001E-2</v>
      </c>
      <c r="M164" s="18">
        <v>3.4099999999999998E-2</v>
      </c>
      <c r="N164" s="18">
        <v>3.2599999999999997E-2</v>
      </c>
      <c r="O164" s="18">
        <v>-2.4199999999999999E-2</v>
      </c>
      <c r="P164" s="18">
        <v>-2.3300000000000001E-2</v>
      </c>
      <c r="Q164" s="18">
        <v>1.7000000000000001E-2</v>
      </c>
      <c r="R164" s="18">
        <v>-6.54E-2</v>
      </c>
      <c r="S164" s="18">
        <v>-6.7599999999999993E-2</v>
      </c>
      <c r="T164" s="18">
        <v>3.0500000000000003E-2</v>
      </c>
      <c r="U164" s="18">
        <v>3.9000000000000003E-3</v>
      </c>
    </row>
    <row r="165" spans="2:21" s="11" customFormat="1" x14ac:dyDescent="0.25">
      <c r="B165" s="17">
        <v>35704</v>
      </c>
      <c r="C165" s="18">
        <v>-0.1869107043815863</v>
      </c>
      <c r="D165" s="18">
        <v>1.9553072625698498E-2</v>
      </c>
      <c r="E165" s="18">
        <v>0.11386030216772491</v>
      </c>
      <c r="F165" s="18">
        <v>-5.7082452431289732E-2</v>
      </c>
      <c r="G165" s="18">
        <v>0.14754098360655732</v>
      </c>
      <c r="H165" s="18">
        <v>5.7729313662604254E-2</v>
      </c>
      <c r="I165" s="18">
        <v>-6.0899999999999996E-2</v>
      </c>
      <c r="J165" s="18">
        <v>-3.39E-2</v>
      </c>
      <c r="K165" s="18">
        <v>-2.3E-2</v>
      </c>
      <c r="L165" s="18">
        <v>-3.4599999999999999E-2</v>
      </c>
      <c r="M165" s="18">
        <v>-3.1099999999999999E-2</v>
      </c>
      <c r="N165" s="18">
        <v>-2.7000000000000003E-2</v>
      </c>
      <c r="O165" s="18">
        <v>-0.1298</v>
      </c>
      <c r="P165" s="18">
        <v>-0.28600000000000003</v>
      </c>
      <c r="Q165" s="18">
        <v>-5.4600000000000003E-2</v>
      </c>
      <c r="R165" s="18">
        <v>-8.4100000000000008E-2</v>
      </c>
      <c r="S165" s="18">
        <v>-3.1800000000000002E-2</v>
      </c>
      <c r="T165" s="18">
        <v>-3.4499999999999996E-2</v>
      </c>
      <c r="U165" s="18">
        <v>4.1999999999999997E-3</v>
      </c>
    </row>
    <row r="166" spans="2:21" s="11" customFormat="1" x14ac:dyDescent="0.25">
      <c r="B166" s="17">
        <v>35674</v>
      </c>
      <c r="C166" s="18">
        <v>-0.16720554272517307</v>
      </c>
      <c r="D166" s="18">
        <v>5.7294743059657316E-2</v>
      </c>
      <c r="E166" s="18">
        <v>-7.0614570614570549E-2</v>
      </c>
      <c r="F166" s="18">
        <v>-5.9642147117296207E-2</v>
      </c>
      <c r="G166" s="18">
        <v>-0.16438356164383561</v>
      </c>
      <c r="H166" s="18">
        <v>-0.13099219620958757</v>
      </c>
      <c r="I166" s="18">
        <v>8.9700000000000002E-2</v>
      </c>
      <c r="J166" s="18">
        <v>7.8700000000000006E-2</v>
      </c>
      <c r="K166" s="18">
        <v>7.8200000000000006E-2</v>
      </c>
      <c r="L166" s="18">
        <v>5.0900000000000001E-2</v>
      </c>
      <c r="M166" s="18">
        <v>5.9500000000000004E-2</v>
      </c>
      <c r="N166" s="18">
        <v>5.6799999999999996E-2</v>
      </c>
      <c r="O166" s="18">
        <v>6.4299999999999996E-2</v>
      </c>
      <c r="P166" s="18">
        <v>5.62E-2</v>
      </c>
      <c r="Q166" s="18">
        <v>0.14949999999999999</v>
      </c>
      <c r="R166" s="18">
        <v>-1.9099999999999999E-2</v>
      </c>
      <c r="S166" s="18">
        <v>0.10589999999999999</v>
      </c>
      <c r="T166" s="18">
        <v>5.8400000000000007E-2</v>
      </c>
      <c r="U166" s="18">
        <v>4.4000000000000003E-3</v>
      </c>
    </row>
    <row r="167" spans="2:21" s="11" customFormat="1" x14ac:dyDescent="0.25">
      <c r="B167" s="17">
        <v>35643</v>
      </c>
      <c r="C167" s="18">
        <v>8.5213032581453518E-2</v>
      </c>
      <c r="D167" s="18">
        <v>2.1726010863005296E-2</v>
      </c>
      <c r="E167" s="18">
        <v>4.5531914893617076E-2</v>
      </c>
      <c r="F167" s="18">
        <v>0.21204819277108422</v>
      </c>
      <c r="G167" s="18">
        <v>0.13840155945419097</v>
      </c>
      <c r="H167" s="18">
        <v>0.13043478260869579</v>
      </c>
      <c r="I167" s="18">
        <v>3.85E-2</v>
      </c>
      <c r="J167" s="18">
        <v>3.2300000000000002E-2</v>
      </c>
      <c r="K167" s="18">
        <v>3.1899999999999998E-2</v>
      </c>
      <c r="L167" s="18">
        <v>-5.7699999999999994E-2</v>
      </c>
      <c r="M167" s="18">
        <v>-3.3399999999999999E-2</v>
      </c>
      <c r="N167" s="18">
        <v>-2.9600000000000001E-2</v>
      </c>
      <c r="O167" s="18">
        <v>-6.83E-2</v>
      </c>
      <c r="P167" s="18">
        <v>-0.13239999999999999</v>
      </c>
      <c r="Q167" s="18">
        <v>-2.2700000000000001E-2</v>
      </c>
      <c r="R167" s="18">
        <v>-8.9600000000000013E-2</v>
      </c>
      <c r="S167" s="18">
        <v>6.0000000000000001E-3</v>
      </c>
      <c r="T167" s="18">
        <v>-3.6299999999999999E-2</v>
      </c>
      <c r="U167" s="18">
        <v>4.0999999999999995E-3</v>
      </c>
    </row>
    <row r="168" spans="2:21" s="11" customFormat="1" x14ac:dyDescent="0.25">
      <c r="B168" s="17">
        <v>35612</v>
      </c>
      <c r="C168" s="18">
        <v>-2.9985007496252658E-3</v>
      </c>
      <c r="D168" s="18">
        <v>-5.1516886090440694E-2</v>
      </c>
      <c r="E168" s="18">
        <v>-3.9640375970576125E-2</v>
      </c>
      <c r="F168" s="18">
        <v>-9.5860566448801587E-2</v>
      </c>
      <c r="G168" s="18">
        <v>-0.17258064516129035</v>
      </c>
      <c r="H168" s="18">
        <v>1.4705882352941124E-2</v>
      </c>
      <c r="I168" s="18">
        <v>4.9299999999999997E-2</v>
      </c>
      <c r="J168" s="18">
        <v>5.4600000000000003E-2</v>
      </c>
      <c r="K168" s="18">
        <v>5.4699999999999999E-2</v>
      </c>
      <c r="L168" s="18">
        <v>7.7499999999999999E-2</v>
      </c>
      <c r="M168" s="18">
        <v>9.0299999999999991E-2</v>
      </c>
      <c r="N168" s="18">
        <v>6.4000000000000001E-2</v>
      </c>
      <c r="O168" s="18">
        <v>-5.5000000000000005E-3</v>
      </c>
      <c r="P168" s="18">
        <v>5.9699999999999996E-2</v>
      </c>
      <c r="Q168" s="18">
        <v>5.3399999999999996E-2</v>
      </c>
      <c r="R168" s="18">
        <v>-3.0099999999999998E-2</v>
      </c>
      <c r="S168" s="18">
        <v>1.95E-2</v>
      </c>
      <c r="T168" s="18">
        <v>7.6499999999999999E-2</v>
      </c>
      <c r="U168" s="18">
        <v>4.3E-3</v>
      </c>
    </row>
    <row r="169" spans="2:21" s="11" customFormat="1" x14ac:dyDescent="0.25">
      <c r="B169" s="17">
        <v>35582</v>
      </c>
      <c r="C169" s="18">
        <v>4.3274244004171125E-2</v>
      </c>
      <c r="D169" s="18">
        <v>1.2166859791425066E-2</v>
      </c>
      <c r="E169" s="18">
        <v>0.1719348659003832</v>
      </c>
      <c r="F169" s="18">
        <v>0.16202531645569618</v>
      </c>
      <c r="G169" s="18">
        <v>0.15671641791044766</v>
      </c>
      <c r="H169" s="18">
        <v>5.1075268817204256E-2</v>
      </c>
      <c r="I169" s="18">
        <v>3.8199999999999998E-2</v>
      </c>
      <c r="J169" s="18">
        <v>5.7200000000000001E-2</v>
      </c>
      <c r="K169" s="18">
        <v>6.4899999999999999E-2</v>
      </c>
      <c r="L169" s="18">
        <v>4.1599999999999998E-2</v>
      </c>
      <c r="M169" s="18">
        <v>4.6399999999999997E-2</v>
      </c>
      <c r="N169" s="18">
        <v>2.7200000000000002E-2</v>
      </c>
      <c r="O169" s="18">
        <v>4.0800000000000003E-2</v>
      </c>
      <c r="P169" s="18">
        <v>4.4600000000000001E-2</v>
      </c>
      <c r="Q169" s="18">
        <v>9.2699999999999991E-2</v>
      </c>
      <c r="R169" s="18">
        <v>6.7400000000000002E-2</v>
      </c>
      <c r="S169" s="18">
        <v>1.7600000000000001E-2</v>
      </c>
      <c r="T169" s="18">
        <v>4.41E-2</v>
      </c>
      <c r="U169" s="18">
        <v>3.7000000000000002E-3</v>
      </c>
    </row>
    <row r="170" spans="2:21" s="11" customFormat="1" x14ac:dyDescent="0.25">
      <c r="B170" s="17">
        <v>35551</v>
      </c>
      <c r="C170" s="18">
        <v>-0.13369467028003612</v>
      </c>
      <c r="D170" s="18">
        <v>-2.4307518371961545E-2</v>
      </c>
      <c r="E170" s="18">
        <v>4.3217586809892516E-2</v>
      </c>
      <c r="F170" s="18">
        <v>0.11581920903954801</v>
      </c>
      <c r="G170" s="18">
        <v>9.1649694501018342E-2</v>
      </c>
      <c r="H170" s="18">
        <v>2.9045643153526868E-2</v>
      </c>
      <c r="I170" s="18">
        <v>0.1537</v>
      </c>
      <c r="J170" s="18">
        <v>9.7599999999999992E-2</v>
      </c>
      <c r="K170" s="18">
        <v>7.8600000000000003E-2</v>
      </c>
      <c r="L170" s="18">
        <v>7.0099999999999996E-2</v>
      </c>
      <c r="M170" s="18">
        <v>5.8700000000000002E-2</v>
      </c>
      <c r="N170" s="18">
        <v>5.91E-2</v>
      </c>
      <c r="O170" s="18">
        <v>2.7999999999999997E-2</v>
      </c>
      <c r="P170" s="18">
        <v>0.12269999999999999</v>
      </c>
      <c r="Q170" s="18">
        <v>-3.5999999999999999E-3</v>
      </c>
      <c r="R170" s="18">
        <v>0.1305</v>
      </c>
      <c r="S170" s="18">
        <v>5.3899999999999997E-2</v>
      </c>
      <c r="T170" s="18">
        <v>7.1599999999999997E-2</v>
      </c>
      <c r="U170" s="18">
        <v>4.8999999999999998E-3</v>
      </c>
    </row>
    <row r="171" spans="2:21" s="11" customFormat="1" x14ac:dyDescent="0.25">
      <c r="B171" s="17">
        <v>35521</v>
      </c>
      <c r="C171" s="18">
        <v>0.13538461538461544</v>
      </c>
      <c r="D171" s="18">
        <v>5.675029868578263E-2</v>
      </c>
      <c r="E171" s="18">
        <v>7.7813677975228979E-2</v>
      </c>
      <c r="F171" s="18">
        <v>2.3121387283236983E-2</v>
      </c>
      <c r="G171" s="18">
        <v>7.4398249452954035E-2</v>
      </c>
      <c r="H171" s="18">
        <v>8.9675960813865974E-2</v>
      </c>
      <c r="I171" s="18">
        <v>-3.1E-2</v>
      </c>
      <c r="J171" s="18">
        <v>5.8999999999999999E-3</v>
      </c>
      <c r="K171" s="18">
        <v>-1.1999999999999999E-3</v>
      </c>
      <c r="L171" s="18">
        <v>6.7299999999999999E-2</v>
      </c>
      <c r="M171" s="18">
        <v>4.4500000000000005E-2</v>
      </c>
      <c r="N171" s="18">
        <v>1.67E-2</v>
      </c>
      <c r="O171" s="18">
        <v>2.9700000000000001E-2</v>
      </c>
      <c r="P171" s="18">
        <v>1.44E-2</v>
      </c>
      <c r="Q171" s="18">
        <v>1.4499999999999999E-2</v>
      </c>
      <c r="R171" s="18">
        <v>2.6600000000000002E-2</v>
      </c>
      <c r="S171" s="18">
        <v>-5.1500000000000004E-2</v>
      </c>
      <c r="T171" s="18">
        <v>4.2299999999999997E-2</v>
      </c>
      <c r="U171" s="18">
        <v>4.3E-3</v>
      </c>
    </row>
    <row r="172" spans="2:21" s="11" customFormat="1" x14ac:dyDescent="0.25">
      <c r="B172" s="17">
        <v>35490</v>
      </c>
      <c r="C172" s="18">
        <v>-5.7971014492753548E-2</v>
      </c>
      <c r="D172" s="18">
        <v>6.5563335455123939E-2</v>
      </c>
      <c r="E172" s="18">
        <v>0.16939546599496214</v>
      </c>
      <c r="F172" s="18">
        <v>0.10897435897435903</v>
      </c>
      <c r="G172" s="18">
        <v>7.0257611241217877E-2</v>
      </c>
      <c r="H172" s="18">
        <v>4.2419481539669901E-2</v>
      </c>
      <c r="I172" s="18">
        <v>-8.4199999999999997E-2</v>
      </c>
      <c r="J172" s="18">
        <v>-3.2300000000000002E-2</v>
      </c>
      <c r="K172" s="18">
        <v>-1.77E-2</v>
      </c>
      <c r="L172" s="18">
        <v>-5.5E-2</v>
      </c>
      <c r="M172" s="18">
        <v>-2.5899999999999999E-2</v>
      </c>
      <c r="N172" s="18">
        <v>-4.4000000000000004E-2</v>
      </c>
      <c r="O172" s="18">
        <v>8.0000000000000004E-4</v>
      </c>
      <c r="P172" s="18">
        <v>-6.3899999999999998E-2</v>
      </c>
      <c r="Q172" s="18">
        <v>2.8199999999999999E-2</v>
      </c>
      <c r="R172" s="18">
        <v>-2.98E-2</v>
      </c>
      <c r="S172" s="18">
        <v>2.5899999999999999E-2</v>
      </c>
      <c r="T172" s="18">
        <v>-4.4800000000000006E-2</v>
      </c>
      <c r="U172" s="18">
        <v>4.3E-3</v>
      </c>
    </row>
    <row r="173" spans="2:21" s="11" customFormat="1" x14ac:dyDescent="0.25">
      <c r="B173" s="17">
        <v>35462</v>
      </c>
      <c r="C173" s="18">
        <v>-0.15922014622258329</v>
      </c>
      <c r="D173" s="18">
        <v>2.2786458333333481E-2</v>
      </c>
      <c r="E173" s="18">
        <v>-4.5099218280216347E-2</v>
      </c>
      <c r="F173" s="18">
        <v>-3.1948881789136685E-3</v>
      </c>
      <c r="G173" s="18">
        <v>-9.2807424593968069E-3</v>
      </c>
      <c r="H173" s="18">
        <v>-4.6911649726347759E-3</v>
      </c>
      <c r="I173" s="18">
        <v>-6.13E-2</v>
      </c>
      <c r="J173" s="18">
        <v>-2.8000000000000004E-3</v>
      </c>
      <c r="K173" s="18">
        <v>1.21E-2</v>
      </c>
      <c r="L173" s="18">
        <v>0</v>
      </c>
      <c r="M173" s="18">
        <v>4.0000000000000001E-3</v>
      </c>
      <c r="N173" s="18">
        <v>2.1000000000000001E-2</v>
      </c>
      <c r="O173" s="18">
        <v>3.3099999999999997E-2</v>
      </c>
      <c r="P173" s="18">
        <v>8.0000000000000004E-4</v>
      </c>
      <c r="Q173" s="18">
        <v>-0.10390000000000001</v>
      </c>
      <c r="R173" s="18">
        <v>2.1499999999999998E-2</v>
      </c>
      <c r="S173" s="18">
        <v>-4.53E-2</v>
      </c>
      <c r="T173" s="18">
        <v>-1.0999999999999998E-3</v>
      </c>
      <c r="U173" s="18">
        <v>3.9000000000000003E-3</v>
      </c>
    </row>
    <row r="174" spans="2:21" s="11" customFormat="1" x14ac:dyDescent="0.25">
      <c r="B174" s="17">
        <v>35431</v>
      </c>
      <c r="C174" s="18">
        <v>5.1238257899231421E-2</v>
      </c>
      <c r="D174" s="18">
        <v>-0.5844155844155845</v>
      </c>
      <c r="E174" s="18">
        <v>-8.1469207401270394E-2</v>
      </c>
      <c r="F174" s="18">
        <v>-0.12569832402234637</v>
      </c>
      <c r="G174" s="18">
        <v>3.3573141486810565E-2</v>
      </c>
      <c r="H174" s="18">
        <v>-3.7622272385252065E-2</v>
      </c>
      <c r="I174" s="18">
        <v>4.2300000000000004E-2</v>
      </c>
      <c r="J174" s="18">
        <v>2.8300000000000002E-2</v>
      </c>
      <c r="K174" s="18">
        <v>3.1699999999999999E-2</v>
      </c>
      <c r="L174" s="18">
        <v>6.59E-2</v>
      </c>
      <c r="M174" s="18">
        <v>5.1900000000000002E-2</v>
      </c>
      <c r="N174" s="18">
        <v>3.0200000000000001E-2</v>
      </c>
      <c r="O174" s="18">
        <v>-3.8599999999999995E-2</v>
      </c>
      <c r="P174" s="18">
        <v>-2.46E-2</v>
      </c>
      <c r="Q174" s="18">
        <v>0.1158</v>
      </c>
      <c r="R174" s="18">
        <v>-0.10869999999999999</v>
      </c>
      <c r="S174" s="18">
        <v>7.8600000000000003E-2</v>
      </c>
      <c r="T174" s="18">
        <v>5.3400000000000003E-2</v>
      </c>
      <c r="U174" s="18">
        <v>4.5000000000000005E-3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3"/>
  <sheetViews>
    <sheetView zoomScaleNormal="100" workbookViewId="0">
      <selection activeCell="AD37" sqref="AD37"/>
    </sheetView>
  </sheetViews>
  <sheetFormatPr defaultRowHeight="15" x14ac:dyDescent="0.25"/>
  <cols>
    <col min="2" max="2" width="11.42578125" customWidth="1"/>
  </cols>
  <sheetData>
    <row r="1" spans="1:15" x14ac:dyDescent="0.25">
      <c r="A1" t="s">
        <v>28</v>
      </c>
      <c r="B1" cm="1">
        <f t="array" ref="B1:G6">i!O17:T22</f>
        <v>2.5042644530812314E-3</v>
      </c>
      <c r="C1">
        <v>2.3904419502801121E-3</v>
      </c>
      <c r="D1">
        <v>1.5460553109243702E-3</v>
      </c>
      <c r="E1">
        <v>1.6855515070028006E-3</v>
      </c>
      <c r="F1">
        <v>2.2106705840336128E-3</v>
      </c>
      <c r="G1">
        <v>1.5686000679271705E-3</v>
      </c>
      <c r="I1" t="s">
        <v>29</v>
      </c>
      <c r="J1" cm="1">
        <f t="array" ref="J1:O6">MINVERSE(_xlfn.ANCHORARRAY(B1))</f>
        <v>1081.7055068149643</v>
      </c>
      <c r="K1">
        <v>-144.37771406362623</v>
      </c>
      <c r="L1">
        <v>-72.1159013290942</v>
      </c>
      <c r="M1">
        <v>-219.02291141624798</v>
      </c>
      <c r="N1">
        <v>-210.61287202896887</v>
      </c>
      <c r="O1">
        <v>-266.15124026888606</v>
      </c>
    </row>
    <row r="2" spans="1:15" x14ac:dyDescent="0.25">
      <c r="B2">
        <v>2.3904419502801121E-3</v>
      </c>
      <c r="C2">
        <v>6.1372293942577021E-3</v>
      </c>
      <c r="D2">
        <v>1.5154608403361344E-3</v>
      </c>
      <c r="E2">
        <v>2.1542568627450982E-3</v>
      </c>
      <c r="F2">
        <v>2.5858944747899153E-3</v>
      </c>
      <c r="G2">
        <v>2.1564129236694681E-3</v>
      </c>
      <c r="J2">
        <v>-144.37771406362612</v>
      </c>
      <c r="K2">
        <v>301.66134094102392</v>
      </c>
      <c r="L2">
        <v>55.258627674457259</v>
      </c>
      <c r="M2">
        <v>-45.068118783730036</v>
      </c>
      <c r="N2">
        <v>-31.779875195976608</v>
      </c>
      <c r="O2">
        <v>-190.46114884343214</v>
      </c>
    </row>
    <row r="3" spans="1:15" x14ac:dyDescent="0.25">
      <c r="B3">
        <v>1.5460553109243702E-3</v>
      </c>
      <c r="C3">
        <v>1.5154608403361344E-3</v>
      </c>
      <c r="D3">
        <v>4.009131025210084E-3</v>
      </c>
      <c r="E3">
        <v>8.5191114285714301E-4</v>
      </c>
      <c r="F3">
        <v>2.3767913613445373E-3</v>
      </c>
      <c r="G3">
        <v>1.7932840000000005E-3</v>
      </c>
      <c r="J3">
        <v>-72.115901329094086</v>
      </c>
      <c r="K3">
        <v>55.258627674457252</v>
      </c>
      <c r="L3">
        <v>455.21172416093208</v>
      </c>
      <c r="M3">
        <v>61.514998127053225</v>
      </c>
      <c r="N3">
        <v>-119.71854907289865</v>
      </c>
      <c r="O3">
        <v>-315.12569095608029</v>
      </c>
    </row>
    <row r="4" spans="1:15" x14ac:dyDescent="0.25">
      <c r="B4">
        <v>1.6855515070028006E-3</v>
      </c>
      <c r="C4">
        <v>2.1542568627450982E-3</v>
      </c>
      <c r="D4">
        <v>8.5191114285714301E-4</v>
      </c>
      <c r="E4">
        <v>3.4913814677871146E-3</v>
      </c>
      <c r="F4">
        <v>1.6375592941176463E-3</v>
      </c>
      <c r="G4">
        <v>1.2820670140056022E-3</v>
      </c>
      <c r="J4">
        <v>-219.02291141624789</v>
      </c>
      <c r="K4">
        <v>-45.068118783730029</v>
      </c>
      <c r="L4">
        <v>61.514998127053261</v>
      </c>
      <c r="M4">
        <v>450.34509689040078</v>
      </c>
      <c r="N4">
        <v>-19.676458726545675</v>
      </c>
      <c r="O4">
        <v>-98.472050150588103</v>
      </c>
    </row>
    <row r="5" spans="1:15" x14ac:dyDescent="0.25">
      <c r="B5">
        <v>2.2106705840336128E-3</v>
      </c>
      <c r="C5">
        <v>2.5858944747899153E-3</v>
      </c>
      <c r="D5">
        <v>2.3767913613445373E-3</v>
      </c>
      <c r="E5">
        <v>1.6375592941176463E-3</v>
      </c>
      <c r="F5">
        <v>4.593320647058822E-3</v>
      </c>
      <c r="G5">
        <v>1.9555388949579837E-3</v>
      </c>
      <c r="J5">
        <v>-210.61287202896884</v>
      </c>
      <c r="K5">
        <v>-31.77987519597659</v>
      </c>
      <c r="L5">
        <v>-119.71854907289863</v>
      </c>
      <c r="M5">
        <v>-19.676458726545679</v>
      </c>
      <c r="N5">
        <v>457.2963775022381</v>
      </c>
      <c r="O5">
        <v>-120.66567820789618</v>
      </c>
    </row>
    <row r="6" spans="1:15" x14ac:dyDescent="0.25">
      <c r="B6">
        <v>1.5686000679271705E-3</v>
      </c>
      <c r="C6">
        <v>2.1564129236694681E-3</v>
      </c>
      <c r="D6">
        <v>1.7932840000000005E-3</v>
      </c>
      <c r="E6">
        <v>1.2820670140056022E-3</v>
      </c>
      <c r="F6">
        <v>1.9555388949579837E-3</v>
      </c>
      <c r="G6">
        <v>2.1169818984593837E-3</v>
      </c>
      <c r="J6">
        <v>-266.15124026888628</v>
      </c>
      <c r="K6">
        <v>-190.46114884343208</v>
      </c>
      <c r="L6">
        <v>-315.12569095608029</v>
      </c>
      <c r="M6">
        <v>-98.472050150588004</v>
      </c>
      <c r="N6">
        <v>-120.66567820789608</v>
      </c>
      <c r="O6">
        <v>1301.6274689429222</v>
      </c>
    </row>
    <row r="8" spans="1:15" x14ac:dyDescent="0.25">
      <c r="A8" t="s">
        <v>30</v>
      </c>
      <c r="B8" cm="1">
        <f t="array" ref="B8:B13">TRANSPOSE(_xlfn.ANCHORARRAY(J8))</f>
        <v>1.1499166666666663E-2</v>
      </c>
      <c r="I8" t="s">
        <v>31</v>
      </c>
      <c r="J8" cm="1">
        <f t="array" ref="J8:O8">i!O49:T49</f>
        <v>1.1499166666666663E-2</v>
      </c>
      <c r="K8">
        <v>7.9208333333333318E-3</v>
      </c>
      <c r="L8">
        <v>1.3619999999999993E-2</v>
      </c>
      <c r="M8">
        <v>4.1933333333333293E-3</v>
      </c>
      <c r="N8">
        <v>1.3995000000000002E-2</v>
      </c>
      <c r="O8">
        <v>8.1808333333333316E-3</v>
      </c>
    </row>
    <row r="9" spans="1:15" x14ac:dyDescent="0.25">
      <c r="B9">
        <v>7.9208333333333318E-3</v>
      </c>
    </row>
    <row r="10" spans="1:15" x14ac:dyDescent="0.25">
      <c r="B10">
        <v>1.3619999999999993E-2</v>
      </c>
    </row>
    <row r="11" spans="1:15" x14ac:dyDescent="0.25">
      <c r="B11">
        <v>4.1933333333333293E-3</v>
      </c>
    </row>
    <row r="12" spans="1:15" x14ac:dyDescent="0.25">
      <c r="B12">
        <v>1.3995000000000002E-2</v>
      </c>
    </row>
    <row r="13" spans="1:15" x14ac:dyDescent="0.25">
      <c r="B13">
        <v>8.1808333333333316E-3</v>
      </c>
    </row>
    <row r="15" spans="1:15" x14ac:dyDescent="0.25">
      <c r="A15">
        <v>1</v>
      </c>
      <c r="B15" cm="1">
        <f t="array" ref="B15:B20">TRANSPOSE(J15:O15)</f>
        <v>1</v>
      </c>
      <c r="I15">
        <v>1</v>
      </c>
      <c r="J15">
        <v>1</v>
      </c>
      <c r="K15">
        <v>1</v>
      </c>
      <c r="L15">
        <v>1</v>
      </c>
      <c r="M15">
        <v>1</v>
      </c>
      <c r="N15">
        <v>1</v>
      </c>
      <c r="O15">
        <v>1</v>
      </c>
    </row>
    <row r="16" spans="1:15" x14ac:dyDescent="0.25">
      <c r="B16">
        <v>1</v>
      </c>
    </row>
    <row r="17" spans="1:6" x14ac:dyDescent="0.25">
      <c r="B17">
        <v>1</v>
      </c>
    </row>
    <row r="18" spans="1:6" x14ac:dyDescent="0.25">
      <c r="B18">
        <v>1</v>
      </c>
    </row>
    <row r="19" spans="1:6" x14ac:dyDescent="0.25">
      <c r="B19">
        <v>1</v>
      </c>
    </row>
    <row r="20" spans="1:6" x14ac:dyDescent="0.25">
      <c r="B20">
        <v>1</v>
      </c>
    </row>
    <row r="22" spans="1:6" x14ac:dyDescent="0.25">
      <c r="A22" t="s">
        <v>32</v>
      </c>
      <c r="B22" cm="1">
        <f t="array" ref="B22">MMULT(_xlfn.ANCHORARRAY(J8),MMULT(_xlfn.ANCHORARRAY(J1),_xlfn.ANCHORARRAY(B8)))</f>
        <v>7.4793081727422953E-2</v>
      </c>
    </row>
    <row r="23" spans="1:6" x14ac:dyDescent="0.25">
      <c r="A23" t="s">
        <v>33</v>
      </c>
      <c r="B23" cm="1">
        <f t="array" ref="B23">MMULT(J15:O15,MMULT(_xlfn.ANCHORARRAY(J1),_xlfn.ANCHORARRAY(B8)))</f>
        <v>4.8538654839693631</v>
      </c>
    </row>
    <row r="24" spans="1:6" x14ac:dyDescent="0.25">
      <c r="A24" t="s">
        <v>34</v>
      </c>
      <c r="B24" cm="1">
        <f t="array" ref="B24">MMULT(J15:O15,MMULT(_xlfn.ANCHORARRAY(J1),_xlfn.ANCHORARRAY(B15)))</f>
        <v>574.89834876756095</v>
      </c>
    </row>
    <row r="25" spans="1:6" x14ac:dyDescent="0.25">
      <c r="A25" t="s">
        <v>35</v>
      </c>
      <c r="B25">
        <f>B22*B24-B23^2</f>
        <v>19.438409047863551</v>
      </c>
    </row>
    <row r="27" spans="1:6" x14ac:dyDescent="0.25">
      <c r="A27" s="27" t="s">
        <v>36</v>
      </c>
      <c r="B27" s="27"/>
      <c r="C27" s="27"/>
      <c r="D27" s="27"/>
      <c r="E27" s="27"/>
      <c r="F27" s="27"/>
    </row>
    <row r="28" spans="1:6" x14ac:dyDescent="0.25">
      <c r="A28" s="27"/>
      <c r="B28" s="27"/>
      <c r="C28" s="27"/>
      <c r="D28" s="27"/>
      <c r="E28" s="27"/>
      <c r="F28" s="27"/>
    </row>
    <row r="29" spans="1:6" x14ac:dyDescent="0.25">
      <c r="A29" s="27"/>
      <c r="B29" s="27"/>
      <c r="C29" s="27"/>
      <c r="D29" s="27"/>
      <c r="E29" s="27"/>
      <c r="F29" s="27"/>
    </row>
    <row r="30" spans="1:6" x14ac:dyDescent="0.25">
      <c r="A30" s="27"/>
      <c r="B30" s="27"/>
      <c r="C30" s="27"/>
      <c r="D30" s="27"/>
      <c r="E30" s="27"/>
      <c r="F30" s="27"/>
    </row>
    <row r="32" spans="1:6" x14ac:dyDescent="0.25">
      <c r="A32" t="s">
        <v>41</v>
      </c>
    </row>
    <row r="37" spans="1:21" x14ac:dyDescent="0.25">
      <c r="A37" t="s">
        <v>42</v>
      </c>
      <c r="J37" t="s">
        <v>43</v>
      </c>
    </row>
    <row r="42" spans="1:21" ht="15.75" thickBot="1" x14ac:dyDescent="0.3"/>
    <row r="43" spans="1:21" x14ac:dyDescent="0.25">
      <c r="A43" s="29" t="s">
        <v>38</v>
      </c>
      <c r="B43" s="29" t="s">
        <v>39</v>
      </c>
      <c r="C43" s="29" t="s">
        <v>37</v>
      </c>
      <c r="M43" s="58" t="s">
        <v>87</v>
      </c>
      <c r="N43" s="59"/>
      <c r="O43" s="59"/>
      <c r="P43" s="59"/>
      <c r="Q43" s="59"/>
      <c r="R43" s="59"/>
      <c r="S43" s="59"/>
      <c r="T43" s="59"/>
      <c r="U43" s="60"/>
    </row>
    <row r="44" spans="1:21" x14ac:dyDescent="0.25">
      <c r="A44" s="30">
        <f>B23/B24</f>
        <v>8.4429977827816752E-3</v>
      </c>
      <c r="B44" s="30">
        <f>B23/B24</f>
        <v>8.4429977827816752E-3</v>
      </c>
      <c r="C44" s="30">
        <f>SQRT((B24*B44^2-2*B23*B44+B22)/B25)</f>
        <v>4.170656951713634E-2</v>
      </c>
      <c r="D44" s="28" t="s">
        <v>40</v>
      </c>
      <c r="M44" s="61"/>
      <c r="N44" s="62"/>
      <c r="O44" s="62"/>
      <c r="P44" s="62"/>
      <c r="Q44" s="62"/>
      <c r="R44" s="62"/>
      <c r="S44" s="62"/>
      <c r="T44" s="62"/>
      <c r="U44" s="63"/>
    </row>
    <row r="45" spans="1:21" x14ac:dyDescent="0.25">
      <c r="A45" s="29">
        <f t="shared" ref="A45:A76" si="0">$B$23/$B$24-SQRT(($B$25*$C45^2+$B$23^2/$B$24-$B$22)/$B$24)</f>
        <v>7.5316855207177109E-3</v>
      </c>
      <c r="B45" s="29">
        <f t="shared" ref="B45:B76" si="1">$B$23/$B$24+SQRT(($B$25*$C45^2+$B$23^2/$B$24-$B$22)/$B$24)</f>
        <v>9.3543100448456387E-3</v>
      </c>
      <c r="C45" s="29">
        <v>4.2000000000000003E-2</v>
      </c>
      <c r="M45" s="61"/>
      <c r="N45" s="62"/>
      <c r="O45" s="62"/>
      <c r="P45" s="62"/>
      <c r="Q45" s="62"/>
      <c r="R45" s="62"/>
      <c r="S45" s="62"/>
      <c r="T45" s="62"/>
      <c r="U45" s="63"/>
    </row>
    <row r="46" spans="1:21" x14ac:dyDescent="0.25">
      <c r="A46" s="29">
        <f t="shared" si="0"/>
        <v>6.5182894758692225E-3</v>
      </c>
      <c r="B46" s="29">
        <f t="shared" si="1"/>
        <v>1.0367706089694128E-2</v>
      </c>
      <c r="C46" s="29">
        <v>4.2999999999999997E-2</v>
      </c>
      <c r="M46" s="61"/>
      <c r="N46" s="62"/>
      <c r="O46" s="62"/>
      <c r="P46" s="62"/>
      <c r="Q46" s="62"/>
      <c r="R46" s="62"/>
      <c r="S46" s="62"/>
      <c r="T46" s="62"/>
      <c r="U46" s="63"/>
    </row>
    <row r="47" spans="1:21" x14ac:dyDescent="0.25">
      <c r="A47" s="29">
        <f t="shared" si="0"/>
        <v>5.8649873276391488E-3</v>
      </c>
      <c r="B47" s="29">
        <f t="shared" si="1"/>
        <v>1.1021008237924202E-2</v>
      </c>
      <c r="C47" s="29">
        <v>4.3999999999999997E-2</v>
      </c>
      <c r="M47" s="61"/>
      <c r="N47" s="62"/>
      <c r="O47" s="62"/>
      <c r="P47" s="62"/>
      <c r="Q47" s="62"/>
      <c r="R47" s="62"/>
      <c r="S47" s="62"/>
      <c r="T47" s="62"/>
      <c r="U47" s="63"/>
    </row>
    <row r="48" spans="1:21" x14ac:dyDescent="0.25">
      <c r="A48" s="29">
        <f t="shared" si="0"/>
        <v>5.3356842229092183E-3</v>
      </c>
      <c r="B48" s="29">
        <f t="shared" si="1"/>
        <v>1.1550311342654131E-2</v>
      </c>
      <c r="C48" s="29">
        <v>4.4999999999999998E-2</v>
      </c>
      <c r="M48" s="61"/>
      <c r="N48" s="62"/>
      <c r="O48" s="62"/>
      <c r="P48" s="62"/>
      <c r="Q48" s="62"/>
      <c r="R48" s="62"/>
      <c r="S48" s="62"/>
      <c r="T48" s="62"/>
      <c r="U48" s="63"/>
    </row>
    <row r="49" spans="1:21" x14ac:dyDescent="0.25">
      <c r="A49" s="29">
        <f t="shared" si="0"/>
        <v>4.8747655840133521E-3</v>
      </c>
      <c r="B49" s="29">
        <f t="shared" si="1"/>
        <v>1.2011229981549999E-2</v>
      </c>
      <c r="C49" s="29">
        <v>4.5999999999999999E-2</v>
      </c>
      <c r="M49" s="61"/>
      <c r="N49" s="62"/>
      <c r="O49" s="62"/>
      <c r="P49" s="62"/>
      <c r="Q49" s="62"/>
      <c r="R49" s="62"/>
      <c r="S49" s="62"/>
      <c r="T49" s="62"/>
      <c r="U49" s="63"/>
    </row>
    <row r="50" spans="1:21" x14ac:dyDescent="0.25">
      <c r="A50" s="29">
        <f t="shared" si="0"/>
        <v>4.45842901041703E-3</v>
      </c>
      <c r="B50" s="29">
        <f t="shared" si="1"/>
        <v>1.2427566555146321E-2</v>
      </c>
      <c r="C50" s="29">
        <v>4.7E-2</v>
      </c>
      <c r="M50" s="61"/>
      <c r="N50" s="62"/>
      <c r="O50" s="62"/>
      <c r="P50" s="62"/>
      <c r="Q50" s="62"/>
      <c r="R50" s="62"/>
      <c r="S50" s="62"/>
      <c r="T50" s="62"/>
      <c r="U50" s="63"/>
    </row>
    <row r="51" spans="1:21" x14ac:dyDescent="0.25">
      <c r="A51" s="29">
        <f t="shared" si="0"/>
        <v>4.0739109913003405E-3</v>
      </c>
      <c r="B51" s="29">
        <f t="shared" si="1"/>
        <v>1.281208457426301E-2</v>
      </c>
      <c r="C51" s="29">
        <v>4.8000000000000001E-2</v>
      </c>
      <c r="M51" s="61"/>
      <c r="N51" s="62"/>
      <c r="O51" s="62"/>
      <c r="P51" s="62"/>
      <c r="Q51" s="62"/>
      <c r="R51" s="62"/>
      <c r="S51" s="62"/>
      <c r="T51" s="62"/>
      <c r="U51" s="63"/>
    </row>
    <row r="52" spans="1:21" x14ac:dyDescent="0.25">
      <c r="A52" s="29">
        <f t="shared" si="0"/>
        <v>3.7134444958732259E-3</v>
      </c>
      <c r="B52" s="29">
        <f t="shared" si="1"/>
        <v>1.3172551069690125E-2</v>
      </c>
      <c r="C52" s="29">
        <v>4.9000000000000002E-2</v>
      </c>
      <c r="M52" s="61"/>
      <c r="N52" s="62"/>
      <c r="O52" s="62"/>
      <c r="P52" s="62"/>
      <c r="Q52" s="62"/>
      <c r="R52" s="62"/>
      <c r="S52" s="62"/>
      <c r="T52" s="62"/>
      <c r="U52" s="63"/>
    </row>
    <row r="53" spans="1:21" x14ac:dyDescent="0.25">
      <c r="A53" s="29">
        <f t="shared" si="0"/>
        <v>3.3718979998614953E-3</v>
      </c>
      <c r="B53" s="29">
        <f t="shared" si="1"/>
        <v>1.3514097565701856E-2</v>
      </c>
      <c r="C53" s="29">
        <v>0.05</v>
      </c>
      <c r="M53" s="61"/>
      <c r="N53" s="62"/>
      <c r="O53" s="62"/>
      <c r="P53" s="62"/>
      <c r="Q53" s="62"/>
      <c r="R53" s="62"/>
      <c r="S53" s="62"/>
      <c r="T53" s="62"/>
      <c r="U53" s="63"/>
    </row>
    <row r="54" spans="1:21" x14ac:dyDescent="0.25">
      <c r="A54" s="29">
        <f t="shared" si="0"/>
        <v>3.0456784911910492E-3</v>
      </c>
      <c r="B54" s="29">
        <f t="shared" si="1"/>
        <v>1.3840317074372301E-2</v>
      </c>
      <c r="C54" s="29">
        <v>5.0999999999999997E-2</v>
      </c>
      <c r="M54" s="61"/>
      <c r="N54" s="62"/>
      <c r="O54" s="62"/>
      <c r="P54" s="62"/>
      <c r="Q54" s="62"/>
      <c r="R54" s="62"/>
      <c r="S54" s="62"/>
      <c r="T54" s="62"/>
      <c r="U54" s="63"/>
    </row>
    <row r="55" spans="1:21" x14ac:dyDescent="0.25">
      <c r="A55" s="29">
        <f t="shared" si="0"/>
        <v>2.7321588010876269E-3</v>
      </c>
      <c r="B55" s="29">
        <f t="shared" si="1"/>
        <v>1.4153836764475724E-2</v>
      </c>
      <c r="C55" s="29">
        <v>5.1999999999999998E-2</v>
      </c>
      <c r="M55" s="61"/>
      <c r="N55" s="62"/>
      <c r="O55" s="62"/>
      <c r="P55" s="62"/>
      <c r="Q55" s="62"/>
      <c r="R55" s="62"/>
      <c r="S55" s="62"/>
      <c r="T55" s="62"/>
      <c r="U55" s="63"/>
    </row>
    <row r="56" spans="1:21" x14ac:dyDescent="0.25">
      <c r="A56" s="29">
        <f t="shared" si="0"/>
        <v>2.429352297162078E-3</v>
      </c>
      <c r="B56" s="29">
        <f t="shared" si="1"/>
        <v>1.4456643268401272E-2</v>
      </c>
      <c r="C56" s="29">
        <v>5.2999999999999999E-2</v>
      </c>
      <c r="M56" s="61"/>
      <c r="N56" s="62"/>
      <c r="O56" s="62"/>
      <c r="P56" s="62"/>
      <c r="Q56" s="62"/>
      <c r="R56" s="62"/>
      <c r="S56" s="62"/>
      <c r="T56" s="62"/>
      <c r="U56" s="63"/>
    </row>
    <row r="57" spans="1:21" x14ac:dyDescent="0.25">
      <c r="A57" s="29">
        <f t="shared" si="0"/>
        <v>2.1357158015312492E-3</v>
      </c>
      <c r="B57" s="29">
        <f t="shared" si="1"/>
        <v>1.4750279764032101E-2</v>
      </c>
      <c r="C57" s="29">
        <v>5.3999999999999999E-2</v>
      </c>
      <c r="M57" s="61"/>
      <c r="N57" s="62"/>
      <c r="O57" s="62"/>
      <c r="P57" s="62"/>
      <c r="Q57" s="62"/>
      <c r="R57" s="62"/>
      <c r="S57" s="62"/>
      <c r="T57" s="62"/>
      <c r="U57" s="63"/>
    </row>
    <row r="58" spans="1:21" x14ac:dyDescent="0.25">
      <c r="A58" s="29">
        <f t="shared" si="0"/>
        <v>1.8500239645630424E-3</v>
      </c>
      <c r="B58" s="29">
        <f t="shared" si="1"/>
        <v>1.5035971601000307E-2</v>
      </c>
      <c r="C58" s="29">
        <v>5.5E-2</v>
      </c>
      <c r="M58" s="61"/>
      <c r="N58" s="62"/>
      <c r="O58" s="62"/>
      <c r="P58" s="62"/>
      <c r="Q58" s="62"/>
      <c r="R58" s="62"/>
      <c r="S58" s="62"/>
      <c r="T58" s="62"/>
      <c r="U58" s="63"/>
    </row>
    <row r="59" spans="1:21" x14ac:dyDescent="0.25">
      <c r="A59" s="29">
        <f t="shared" si="0"/>
        <v>1.5712858158229938E-3</v>
      </c>
      <c r="B59" s="29">
        <f t="shared" si="1"/>
        <v>1.5314709749740356E-2</v>
      </c>
      <c r="C59" s="29">
        <v>5.6000000000000001E-2</v>
      </c>
      <c r="M59" s="61"/>
      <c r="N59" s="62"/>
      <c r="O59" s="62"/>
      <c r="P59" s="62"/>
      <c r="Q59" s="62"/>
      <c r="R59" s="62"/>
      <c r="S59" s="62"/>
      <c r="T59" s="62"/>
      <c r="U59" s="63"/>
    </row>
    <row r="60" spans="1:21" x14ac:dyDescent="0.25">
      <c r="A60" s="29">
        <f t="shared" si="0"/>
        <v>1.2986874060982407E-3</v>
      </c>
      <c r="B60" s="29">
        <f t="shared" si="1"/>
        <v>1.5587308159465109E-2</v>
      </c>
      <c r="C60" s="29">
        <v>5.7000000000000002E-2</v>
      </c>
      <c r="M60" s="61"/>
      <c r="N60" s="62"/>
      <c r="O60" s="62"/>
      <c r="P60" s="62"/>
      <c r="Q60" s="62"/>
      <c r="R60" s="62"/>
      <c r="S60" s="62"/>
      <c r="T60" s="62"/>
      <c r="U60" s="63"/>
    </row>
    <row r="61" spans="1:21" x14ac:dyDescent="0.25">
      <c r="A61" s="29">
        <f t="shared" si="0"/>
        <v>1.0315512321853121E-3</v>
      </c>
      <c r="B61" s="29">
        <f t="shared" si="1"/>
        <v>1.5854444333378039E-2</v>
      </c>
      <c r="C61" s="29">
        <v>5.8000000000000003E-2</v>
      </c>
      <c r="M61" s="61"/>
      <c r="N61" s="62"/>
      <c r="O61" s="62"/>
      <c r="P61" s="62"/>
      <c r="Q61" s="62"/>
      <c r="R61" s="62"/>
      <c r="S61" s="62"/>
      <c r="T61" s="62"/>
      <c r="U61" s="63"/>
    </row>
    <row r="62" spans="1:21" ht="15.75" thickBot="1" x14ac:dyDescent="0.3">
      <c r="A62" s="29">
        <f t="shared" si="0"/>
        <v>7.6930681957996638E-4</v>
      </c>
      <c r="B62" s="29">
        <f t="shared" si="1"/>
        <v>1.6116688745983383E-2</v>
      </c>
      <c r="C62" s="29">
        <v>5.8999999999999997E-2</v>
      </c>
      <c r="M62" s="64"/>
      <c r="N62" s="65"/>
      <c r="O62" s="65"/>
      <c r="P62" s="65"/>
      <c r="Q62" s="65"/>
      <c r="R62" s="65"/>
      <c r="S62" s="65"/>
      <c r="T62" s="65"/>
      <c r="U62" s="66"/>
    </row>
    <row r="63" spans="1:21" x14ac:dyDescent="0.25">
      <c r="A63" s="29">
        <f t="shared" si="0"/>
        <v>5.1146893661859101E-4</v>
      </c>
      <c r="B63" s="29">
        <f t="shared" si="1"/>
        <v>1.6374526628944758E-2</v>
      </c>
      <c r="C63" s="29">
        <v>0.06</v>
      </c>
    </row>
    <row r="64" spans="1:21" x14ac:dyDescent="0.25">
      <c r="A64" s="29">
        <f t="shared" si="0"/>
        <v>2.5762115804855469E-4</v>
      </c>
      <c r="B64" s="29">
        <f t="shared" si="1"/>
        <v>1.6628374407514794E-2</v>
      </c>
      <c r="C64" s="29">
        <v>6.0999999999999999E-2</v>
      </c>
    </row>
    <row r="65" spans="1:3" x14ac:dyDescent="0.25">
      <c r="A65" s="29">
        <f t="shared" si="0"/>
        <v>7.4032600254816255E-6</v>
      </c>
      <c r="B65" s="29">
        <f t="shared" si="1"/>
        <v>1.6878592305537871E-2</v>
      </c>
      <c r="C65" s="29">
        <v>6.2E-2</v>
      </c>
    </row>
    <row r="66" spans="1:3" x14ac:dyDescent="0.25">
      <c r="A66" s="29">
        <f t="shared" si="0"/>
        <v>-2.3949858798623727E-4</v>
      </c>
      <c r="B66" s="29">
        <f t="shared" si="1"/>
        <v>1.7125494153549588E-2</v>
      </c>
      <c r="C66" s="29">
        <v>6.3E-2</v>
      </c>
    </row>
    <row r="67" spans="1:3" x14ac:dyDescent="0.25">
      <c r="A67" s="29">
        <f t="shared" si="0"/>
        <v>-4.8335955472494398E-4</v>
      </c>
      <c r="B67" s="29">
        <f t="shared" si="1"/>
        <v>1.7369355120288296E-2</v>
      </c>
      <c r="C67" s="29">
        <v>6.4000000000000001E-2</v>
      </c>
    </row>
    <row r="68" spans="1:3" x14ac:dyDescent="0.25">
      <c r="A68" s="29">
        <f t="shared" si="0"/>
        <v>-7.2442231328326626E-4</v>
      </c>
      <c r="B68" s="29">
        <f t="shared" si="1"/>
        <v>1.7610417878846617E-2</v>
      </c>
      <c r="C68" s="29">
        <v>6.5000000000000002E-2</v>
      </c>
    </row>
    <row r="69" spans="1:3" x14ac:dyDescent="0.25">
      <c r="A69" s="29">
        <f t="shared" si="0"/>
        <v>-9.6290201101950634E-4</v>
      </c>
      <c r="B69" s="29">
        <f t="shared" si="1"/>
        <v>1.7848897576582857E-2</v>
      </c>
      <c r="C69" s="29">
        <v>6.6000000000000003E-2</v>
      </c>
    </row>
    <row r="70" spans="1:3" x14ac:dyDescent="0.25">
      <c r="A70" s="29">
        <f t="shared" si="0"/>
        <v>-1.1989903139097702E-3</v>
      </c>
      <c r="B70" s="29">
        <f t="shared" si="1"/>
        <v>1.8084985879473121E-2</v>
      </c>
      <c r="C70" s="29">
        <v>6.7000000000000004E-2</v>
      </c>
    </row>
    <row r="71" spans="1:3" x14ac:dyDescent="0.25">
      <c r="A71" s="29">
        <f t="shared" si="0"/>
        <v>-1.4328587266491215E-3</v>
      </c>
      <c r="B71" s="29">
        <f t="shared" si="1"/>
        <v>1.8318854292212472E-2</v>
      </c>
      <c r="C71" s="29">
        <v>6.8000000000000005E-2</v>
      </c>
    </row>
    <row r="72" spans="1:3" x14ac:dyDescent="0.25">
      <c r="A72" s="29">
        <f t="shared" si="0"/>
        <v>-1.6646613401513129E-3</v>
      </c>
      <c r="B72" s="29">
        <f t="shared" si="1"/>
        <v>1.8550656905714662E-2</v>
      </c>
      <c r="C72" s="29">
        <v>6.9000000000000006E-2</v>
      </c>
    </row>
    <row r="73" spans="1:3" x14ac:dyDescent="0.25">
      <c r="A73" s="29">
        <f t="shared" si="0"/>
        <v>-1.8945371220382839E-3</v>
      </c>
      <c r="B73" s="29">
        <f t="shared" si="1"/>
        <v>1.8780532687601634E-2</v>
      </c>
      <c r="C73" s="29">
        <v>7.0000000000000007E-2</v>
      </c>
    </row>
    <row r="74" spans="1:3" x14ac:dyDescent="0.25">
      <c r="A74" s="29">
        <f t="shared" si="0"/>
        <v>-2.1226118391827926E-3</v>
      </c>
      <c r="B74" s="29">
        <f t="shared" si="1"/>
        <v>1.9008607404746143E-2</v>
      </c>
      <c r="C74" s="29">
        <v>7.0999999999999994E-2</v>
      </c>
    </row>
    <row r="75" spans="1:3" x14ac:dyDescent="0.25">
      <c r="A75" s="29">
        <f t="shared" si="0"/>
        <v>-2.3489996816149009E-3</v>
      </c>
      <c r="B75" s="29">
        <f t="shared" si="1"/>
        <v>1.9234995247178251E-2</v>
      </c>
      <c r="C75" s="29">
        <v>7.1999999999999995E-2</v>
      </c>
    </row>
    <row r="76" spans="1:3" x14ac:dyDescent="0.25">
      <c r="A76" s="29">
        <f t="shared" si="0"/>
        <v>-2.5738046422304345E-3</v>
      </c>
      <c r="B76" s="29">
        <f t="shared" si="1"/>
        <v>1.9459800207793785E-2</v>
      </c>
      <c r="C76" s="29">
        <v>7.2999999999999995E-2</v>
      </c>
    </row>
    <row r="77" spans="1:3" x14ac:dyDescent="0.25">
      <c r="A77" s="29">
        <f t="shared" ref="A77:A108" si="2">$B$23/$B$24-SQRT(($B$25*$C77^2+$B$23^2/$B$24-$B$22)/$B$24)</f>
        <v>-2.7971216954258415E-3</v>
      </c>
      <c r="B77" s="29">
        <f t="shared" ref="B77:B108" si="3">$B$23/$B$24+SQRT(($B$25*$C77^2+$B$23^2/$B$24-$B$22)/$B$24)</f>
        <v>1.9683117260989192E-2</v>
      </c>
      <c r="C77" s="29">
        <v>7.3999999999999996E-2</v>
      </c>
    </row>
    <row r="78" spans="1:3" x14ac:dyDescent="0.25">
      <c r="A78" s="29">
        <f t="shared" si="2"/>
        <v>-3.0190378090939711E-3</v>
      </c>
      <c r="B78" s="29">
        <f t="shared" si="3"/>
        <v>1.9905033374657322E-2</v>
      </c>
      <c r="C78" s="29">
        <v>7.4999999999999997E-2</v>
      </c>
    </row>
    <row r="79" spans="1:3" x14ac:dyDescent="0.25">
      <c r="A79" s="29">
        <f t="shared" si="2"/>
        <v>-3.239632817681767E-3</v>
      </c>
      <c r="B79" s="29">
        <f t="shared" si="3"/>
        <v>2.0125628383245116E-2</v>
      </c>
      <c r="C79" s="29">
        <v>7.5999999999999998E-2</v>
      </c>
    </row>
    <row r="80" spans="1:3" x14ac:dyDescent="0.25">
      <c r="A80" s="29">
        <f t="shared" si="2"/>
        <v>-3.4589801787490142E-3</v>
      </c>
      <c r="B80" s="29">
        <f t="shared" si="3"/>
        <v>2.0344975744312363E-2</v>
      </c>
      <c r="C80" s="29">
        <v>7.6999999999999999E-2</v>
      </c>
    </row>
    <row r="81" spans="1:3" x14ac:dyDescent="0.25">
      <c r="A81" s="29">
        <f t="shared" si="2"/>
        <v>-3.6771476313235685E-3</v>
      </c>
      <c r="B81" s="29">
        <f t="shared" si="3"/>
        <v>2.0563143196886919E-2</v>
      </c>
      <c r="C81" s="29">
        <v>7.8E-2</v>
      </c>
    </row>
    <row r="82" spans="1:3" x14ac:dyDescent="0.25">
      <c r="A82" s="29">
        <f t="shared" si="2"/>
        <v>-3.8941977710614736E-3</v>
      </c>
      <c r="B82" s="29">
        <f t="shared" si="3"/>
        <v>2.0780193336624824E-2</v>
      </c>
      <c r="C82" s="29">
        <v>7.9000000000000001E-2</v>
      </c>
    </row>
    <row r="83" spans="1:3" x14ac:dyDescent="0.25">
      <c r="A83" s="29">
        <f t="shared" si="2"/>
        <v>-4.1101885545947719E-3</v>
      </c>
      <c r="B83" s="29">
        <f t="shared" si="3"/>
        <v>2.0996184120158121E-2</v>
      </c>
      <c r="C83" s="29">
        <v>0.08</v>
      </c>
    </row>
    <row r="84" spans="1:3" x14ac:dyDescent="0.25">
      <c r="A84" s="29">
        <f t="shared" si="2"/>
        <v>-4.3251737433390048E-3</v>
      </c>
      <c r="B84" s="29">
        <f t="shared" si="3"/>
        <v>2.1211169308902357E-2</v>
      </c>
      <c r="C84" s="29">
        <v>8.1000000000000003E-2</v>
      </c>
    </row>
    <row r="85" spans="1:3" x14ac:dyDescent="0.25">
      <c r="A85" s="29">
        <f t="shared" si="2"/>
        <v>-4.5392032953252195E-3</v>
      </c>
      <c r="B85" s="29">
        <f t="shared" si="3"/>
        <v>2.1425198860888568E-2</v>
      </c>
      <c r="C85" s="29">
        <v>8.2000000000000003E-2</v>
      </c>
    </row>
    <row r="86" spans="1:3" x14ac:dyDescent="0.25">
      <c r="A86" s="29">
        <f t="shared" si="2"/>
        <v>-4.7523237122322828E-3</v>
      </c>
      <c r="B86" s="29">
        <f t="shared" si="3"/>
        <v>2.1638319277795633E-2</v>
      </c>
      <c r="C86" s="29">
        <v>8.3000000000000004E-2</v>
      </c>
    </row>
    <row r="87" spans="1:3" x14ac:dyDescent="0.25">
      <c r="A87" s="29">
        <f t="shared" si="2"/>
        <v>-4.9645783476593396E-3</v>
      </c>
      <c r="B87" s="29">
        <f t="shared" si="3"/>
        <v>2.185057391322269E-2</v>
      </c>
      <c r="C87" s="29">
        <v>8.4000000000000005E-2</v>
      </c>
    </row>
    <row r="88" spans="1:3" x14ac:dyDescent="0.25">
      <c r="A88" s="29">
        <f t="shared" si="2"/>
        <v>-5.1760076817440933E-3</v>
      </c>
      <c r="B88" s="29">
        <f t="shared" si="3"/>
        <v>2.2062003247307442E-2</v>
      </c>
      <c r="C88" s="29">
        <v>8.5000000000000006E-2</v>
      </c>
    </row>
    <row r="89" spans="1:3" x14ac:dyDescent="0.25">
      <c r="A89" s="29">
        <f t="shared" si="2"/>
        <v>-5.3866495664608317E-3</v>
      </c>
      <c r="B89" s="29">
        <f t="shared" si="3"/>
        <v>2.2272645132024184E-2</v>
      </c>
      <c r="C89" s="29">
        <v>8.5999999999999993E-2</v>
      </c>
    </row>
    <row r="90" spans="1:3" x14ac:dyDescent="0.25">
      <c r="A90" s="29">
        <f t="shared" si="2"/>
        <v>-5.5965394452915772E-3</v>
      </c>
      <c r="B90" s="29">
        <f t="shared" si="3"/>
        <v>2.2482535010854926E-2</v>
      </c>
      <c r="C90" s="29">
        <v>8.6999999999999994E-2</v>
      </c>
    </row>
    <row r="91" spans="1:3" x14ac:dyDescent="0.25">
      <c r="A91" s="29">
        <f t="shared" si="2"/>
        <v>-5.8057105504292963E-3</v>
      </c>
      <c r="B91" s="29">
        <f t="shared" si="3"/>
        <v>2.2691706115992645E-2</v>
      </c>
      <c r="C91" s="29">
        <v>8.7999999999999995E-2</v>
      </c>
    </row>
    <row r="92" spans="1:3" x14ac:dyDescent="0.25">
      <c r="A92" s="29">
        <f t="shared" si="2"/>
        <v>-6.0141940802252488E-3</v>
      </c>
      <c r="B92" s="29">
        <f t="shared" si="3"/>
        <v>2.2900189645788598E-2</v>
      </c>
      <c r="C92" s="29">
        <v>8.8999999999999996E-2</v>
      </c>
    </row>
    <row r="93" spans="1:3" x14ac:dyDescent="0.25">
      <c r="A93" s="29">
        <f t="shared" si="2"/>
        <v>-6.2220193592160862E-3</v>
      </c>
      <c r="B93" s="29">
        <f t="shared" si="3"/>
        <v>2.3108014924779437E-2</v>
      </c>
      <c r="C93" s="29">
        <v>0.09</v>
      </c>
    </row>
    <row r="94" spans="1:3" x14ac:dyDescent="0.25">
      <c r="A94" s="29">
        <f t="shared" si="2"/>
        <v>-6.4292139827493485E-3</v>
      </c>
      <c r="B94" s="29">
        <f t="shared" si="3"/>
        <v>2.3315209548312697E-2</v>
      </c>
      <c r="C94" s="29">
        <v>9.0999999999999998E-2</v>
      </c>
    </row>
    <row r="95" spans="1:3" x14ac:dyDescent="0.25">
      <c r="A95" s="29">
        <f t="shared" si="2"/>
        <v>-6.6358039479569846E-3</v>
      </c>
      <c r="B95" s="29">
        <f t="shared" si="3"/>
        <v>2.3521799513520333E-2</v>
      </c>
      <c r="C95" s="29">
        <v>9.1999999999999998E-2</v>
      </c>
    </row>
    <row r="96" spans="1:3" x14ac:dyDescent="0.25">
      <c r="A96" s="29">
        <f t="shared" si="2"/>
        <v>-6.841813772598123E-3</v>
      </c>
      <c r="B96" s="29">
        <f t="shared" si="3"/>
        <v>2.3727809338161474E-2</v>
      </c>
      <c r="C96" s="29">
        <v>9.2999999999999999E-2</v>
      </c>
    </row>
    <row r="97" spans="1:3" x14ac:dyDescent="0.25">
      <c r="A97" s="29">
        <f t="shared" si="2"/>
        <v>-7.0472666030973827E-3</v>
      </c>
      <c r="B97" s="29">
        <f t="shared" si="3"/>
        <v>2.3933262168660735E-2</v>
      </c>
      <c r="C97" s="29">
        <v>9.4E-2</v>
      </c>
    </row>
    <row r="98" spans="1:3" x14ac:dyDescent="0.25">
      <c r="A98" s="29">
        <f t="shared" si="2"/>
        <v>-7.2521843129383697E-3</v>
      </c>
      <c r="B98" s="29">
        <f t="shared" si="3"/>
        <v>2.4138179878501718E-2</v>
      </c>
      <c r="C98" s="29">
        <v>9.5000000000000001E-2</v>
      </c>
    </row>
    <row r="99" spans="1:3" x14ac:dyDescent="0.25">
      <c r="A99" s="29">
        <f t="shared" si="2"/>
        <v>-7.4565875924287681E-3</v>
      </c>
      <c r="B99" s="29">
        <f t="shared" si="3"/>
        <v>2.434258315799212E-2</v>
      </c>
      <c r="C99" s="29">
        <v>9.6000000000000002E-2</v>
      </c>
    </row>
    <row r="100" spans="1:3" x14ac:dyDescent="0.25">
      <c r="A100" s="29">
        <f t="shared" si="2"/>
        <v>-7.6604960307302596E-3</v>
      </c>
      <c r="B100" s="29">
        <f t="shared" si="3"/>
        <v>2.4546491596293608E-2</v>
      </c>
      <c r="C100" s="29">
        <v>9.7000000000000003E-2</v>
      </c>
    </row>
    <row r="101" spans="1:3" x14ac:dyDescent="0.25">
      <c r="A101" s="29">
        <f t="shared" si="2"/>
        <v>-7.8639281909402056E-3</v>
      </c>
      <c r="B101" s="29">
        <f t="shared" si="3"/>
        <v>2.4749923756503554E-2</v>
      </c>
      <c r="C101" s="29">
        <v>9.8000000000000004E-2</v>
      </c>
    </row>
    <row r="102" spans="1:3" x14ac:dyDescent="0.25">
      <c r="A102" s="29">
        <f t="shared" si="2"/>
        <v>-8.0669016789197811E-3</v>
      </c>
      <c r="B102" s="29">
        <f t="shared" si="3"/>
        <v>2.495289724448313E-2</v>
      </c>
      <c r="C102" s="29">
        <v>9.9000000000000005E-2</v>
      </c>
    </row>
    <row r="103" spans="1:3" x14ac:dyDescent="0.25">
      <c r="A103" s="29">
        <f t="shared" si="2"/>
        <v>-8.2694332064835192E-3</v>
      </c>
      <c r="B103" s="29">
        <f t="shared" si="3"/>
        <v>2.5155428772046871E-2</v>
      </c>
      <c r="C103" s="29">
        <v>0.1</v>
      </c>
    </row>
    <row r="104" spans="1:3" x14ac:dyDescent="0.25">
      <c r="A104" s="29">
        <f t="shared" si="2"/>
        <v>-8.471538649495439E-3</v>
      </c>
      <c r="B104" s="29">
        <f t="shared" si="3"/>
        <v>2.5357534215058791E-2</v>
      </c>
      <c r="C104" s="29">
        <v>0.10100000000000001</v>
      </c>
    </row>
    <row r="105" spans="1:3" x14ac:dyDescent="0.25">
      <c r="A105" s="29">
        <f t="shared" si="2"/>
        <v>-8.673233101356469E-3</v>
      </c>
      <c r="B105" s="29">
        <f t="shared" si="3"/>
        <v>2.5559228666919821E-2</v>
      </c>
      <c r="C105" s="29">
        <v>0.10199999999999999</v>
      </c>
    </row>
    <row r="106" spans="1:3" x14ac:dyDescent="0.25">
      <c r="A106" s="29">
        <f t="shared" si="2"/>
        <v>-8.8745309223146763E-3</v>
      </c>
      <c r="B106" s="29">
        <f t="shared" si="3"/>
        <v>2.5760526487878029E-2</v>
      </c>
      <c r="C106" s="29">
        <v>0.10299999999999999</v>
      </c>
    </row>
    <row r="107" spans="1:3" x14ac:dyDescent="0.25">
      <c r="A107" s="29">
        <f t="shared" si="2"/>
        <v>-9.0754457849832517E-3</v>
      </c>
      <c r="B107" s="29">
        <f t="shared" si="3"/>
        <v>2.59614413505466E-2</v>
      </c>
      <c r="C107" s="29">
        <v>0.104</v>
      </c>
    </row>
    <row r="108" spans="1:3" x14ac:dyDescent="0.25">
      <c r="A108" s="29">
        <f t="shared" si="2"/>
        <v>-9.2759907164106353E-3</v>
      </c>
      <c r="B108" s="29">
        <f t="shared" si="3"/>
        <v>2.6161986281973984E-2</v>
      </c>
      <c r="C108" s="29">
        <v>0.105</v>
      </c>
    </row>
    <row r="109" spans="1:3" x14ac:dyDescent="0.25">
      <c r="A109" s="29">
        <f t="shared" ref="A109:A140" si="4">$B$23/$B$24-SQRT(($B$25*$C109^2+$B$23^2/$B$24-$B$22)/$B$24)</f>
        <v>-9.4761781370108124E-3</v>
      </c>
      <c r="B109" s="29">
        <f t="shared" ref="B109:B140" si="5">$B$23/$B$24+SQRT(($B$25*$C109^2+$B$23^2/$B$24-$B$22)/$B$24)</f>
        <v>2.6362173702574161E-2</v>
      </c>
      <c r="C109" s="29">
        <v>0.106</v>
      </c>
    </row>
    <row r="110" spans="1:3" x14ac:dyDescent="0.25">
      <c r="A110" s="29">
        <f t="shared" si="4"/>
        <v>-9.6760198966304566E-3</v>
      </c>
      <c r="B110" s="29">
        <f t="shared" si="5"/>
        <v>2.6562015462193805E-2</v>
      </c>
      <c r="C110" s="29">
        <v>0.107</v>
      </c>
    </row>
    <row r="111" spans="1:3" x14ac:dyDescent="0.25">
      <c r="A111" s="29">
        <f t="shared" si="4"/>
        <v>-9.8755273080012741E-3</v>
      </c>
      <c r="B111" s="29">
        <f t="shared" si="5"/>
        <v>2.6761522873564626E-2</v>
      </c>
      <c r="C111" s="29">
        <v>0.108</v>
      </c>
    </row>
    <row r="112" spans="1:3" x14ac:dyDescent="0.25">
      <c r="A112" s="29">
        <f t="shared" si="4"/>
        <v>-1.0074711177801331E-2</v>
      </c>
      <c r="B112" s="29">
        <f t="shared" si="5"/>
        <v>2.6960706743364683E-2</v>
      </c>
      <c r="C112" s="29">
        <v>0.109</v>
      </c>
    </row>
    <row r="113" spans="1:3" x14ac:dyDescent="0.25">
      <c r="A113" s="29">
        <f t="shared" si="4"/>
        <v>-1.0273581835526917E-2</v>
      </c>
      <c r="B113" s="29">
        <f t="shared" si="5"/>
        <v>2.7159577401090269E-2</v>
      </c>
      <c r="C113" s="29">
        <v>0.11</v>
      </c>
    </row>
    <row r="114" spans="1:3" x14ac:dyDescent="0.25">
      <c r="A114" s="29">
        <f t="shared" si="4"/>
        <v>-1.0472149160357038E-2</v>
      </c>
      <c r="B114" s="29">
        <f t="shared" si="5"/>
        <v>2.7358144725920387E-2</v>
      </c>
      <c r="C114" s="29">
        <v>0.111</v>
      </c>
    </row>
    <row r="115" spans="1:3" x14ac:dyDescent="0.25">
      <c r="A115" s="29">
        <f t="shared" si="4"/>
        <v>-1.0670422606175184E-2</v>
      </c>
      <c r="B115" s="29">
        <f t="shared" si="5"/>
        <v>2.7556418171738532E-2</v>
      </c>
      <c r="C115" s="29">
        <v>0.112</v>
      </c>
    </row>
    <row r="116" spans="1:3" x14ac:dyDescent="0.25">
      <c r="A116" s="29">
        <f t="shared" si="4"/>
        <v>-1.0868411224897448E-2</v>
      </c>
      <c r="B116" s="29">
        <f t="shared" si="5"/>
        <v>2.7754406790460796E-2</v>
      </c>
      <c r="C116" s="29">
        <v>0.113</v>
      </c>
    </row>
    <row r="117" spans="1:3" x14ac:dyDescent="0.25">
      <c r="A117" s="29">
        <f t="shared" si="4"/>
        <v>-1.1066123688242219E-2</v>
      </c>
      <c r="B117" s="29">
        <f t="shared" si="5"/>
        <v>2.7952119253805571E-2</v>
      </c>
      <c r="C117" s="29">
        <v>0.114</v>
      </c>
    </row>
    <row r="118" spans="1:3" x14ac:dyDescent="0.25">
      <c r="A118" s="29">
        <f t="shared" si="4"/>
        <v>-1.1263568308064223E-2</v>
      </c>
      <c r="B118" s="29">
        <f t="shared" si="5"/>
        <v>2.8149563873627576E-2</v>
      </c>
      <c r="C118" s="29">
        <v>0.115</v>
      </c>
    </row>
    <row r="119" spans="1:3" x14ac:dyDescent="0.25">
      <c r="A119" s="29">
        <f t="shared" si="4"/>
        <v>-1.1460753055364535E-2</v>
      </c>
      <c r="B119" s="29">
        <f t="shared" si="5"/>
        <v>2.8346748620927883E-2</v>
      </c>
      <c r="C119" s="29">
        <v>0.11600000000000001</v>
      </c>
    </row>
    <row r="120" spans="1:3" x14ac:dyDescent="0.25">
      <c r="A120" s="29">
        <f t="shared" si="4"/>
        <v>-1.1657685578078258E-2</v>
      </c>
      <c r="B120" s="29">
        <f t="shared" si="5"/>
        <v>2.8543681143641607E-2</v>
      </c>
      <c r="C120" s="29">
        <v>0.11700000000000001</v>
      </c>
    </row>
    <row r="121" spans="1:3" x14ac:dyDescent="0.25">
      <c r="A121" s="29">
        <f t="shared" si="4"/>
        <v>-1.1854373217732491E-2</v>
      </c>
      <c r="B121" s="29">
        <f t="shared" si="5"/>
        <v>2.874036878329584E-2</v>
      </c>
      <c r="C121" s="29">
        <v>0.11799999999999999</v>
      </c>
    </row>
    <row r="122" spans="1:3" x14ac:dyDescent="0.25">
      <c r="A122" s="29">
        <f t="shared" si="4"/>
        <v>-1.2050823025059212E-2</v>
      </c>
      <c r="B122" s="29">
        <f t="shared" si="5"/>
        <v>2.8936818590622561E-2</v>
      </c>
      <c r="C122" s="29">
        <v>0.11899999999999999</v>
      </c>
    </row>
    <row r="123" spans="1:3" x14ac:dyDescent="0.25">
      <c r="A123" s="29">
        <f t="shared" si="4"/>
        <v>-1.2247041774640333E-2</v>
      </c>
      <c r="B123" s="29">
        <f t="shared" si="5"/>
        <v>2.9133037340203685E-2</v>
      </c>
      <c r="C123" s="29">
        <v>0.12</v>
      </c>
    </row>
    <row r="124" spans="1:3" x14ac:dyDescent="0.25">
      <c r="A124" s="29">
        <f t="shared" si="4"/>
        <v>-1.2443035978655649E-2</v>
      </c>
      <c r="B124" s="29">
        <f t="shared" si="5"/>
        <v>2.9329031544219002E-2</v>
      </c>
      <c r="C124" s="29">
        <v>0.121</v>
      </c>
    </row>
    <row r="125" spans="1:3" x14ac:dyDescent="0.25">
      <c r="A125" s="29">
        <f t="shared" si="4"/>
        <v>-1.2638811899798439E-2</v>
      </c>
      <c r="B125" s="29">
        <f t="shared" si="5"/>
        <v>2.9524807465361791E-2</v>
      </c>
      <c r="C125" s="29">
        <v>0.122</v>
      </c>
    </row>
    <row r="126" spans="1:3" x14ac:dyDescent="0.25">
      <c r="A126" s="29">
        <f t="shared" si="4"/>
        <v>-1.2834375563418135E-2</v>
      </c>
      <c r="B126" s="29">
        <f t="shared" si="5"/>
        <v>2.9720371128981488E-2</v>
      </c>
      <c r="C126" s="29">
        <v>0.123</v>
      </c>
    </row>
    <row r="127" spans="1:3" x14ac:dyDescent="0.25">
      <c r="A127" s="29">
        <f t="shared" si="4"/>
        <v>-1.3029732768944537E-2</v>
      </c>
      <c r="B127" s="29">
        <f t="shared" si="5"/>
        <v>2.9915728334507889E-2</v>
      </c>
      <c r="C127" s="29">
        <v>0.124</v>
      </c>
    </row>
    <row r="128" spans="1:3" x14ac:dyDescent="0.25">
      <c r="A128" s="29">
        <f t="shared" si="4"/>
        <v>-1.3224889100643651E-2</v>
      </c>
      <c r="B128" s="29">
        <f t="shared" si="5"/>
        <v>3.0110884666207004E-2</v>
      </c>
      <c r="C128" s="29">
        <v>0.125</v>
      </c>
    </row>
    <row r="129" spans="1:3" x14ac:dyDescent="0.25">
      <c r="A129" s="29">
        <f t="shared" si="4"/>
        <v>-1.3419849937751234E-2</v>
      </c>
      <c r="B129" s="29">
        <f t="shared" si="5"/>
        <v>3.0305845503314582E-2</v>
      </c>
      <c r="C129" s="29">
        <v>0.126</v>
      </c>
    </row>
    <row r="130" spans="1:3" x14ac:dyDescent="0.25">
      <c r="A130" s="29">
        <f t="shared" si="4"/>
        <v>-1.3614620464026462E-2</v>
      </c>
      <c r="B130" s="29">
        <f t="shared" si="5"/>
        <v>3.0500616029589811E-2</v>
      </c>
      <c r="C130" s="29">
        <v>0.127</v>
      </c>
    </row>
    <row r="131" spans="1:3" x14ac:dyDescent="0.25">
      <c r="A131" s="29">
        <f t="shared" si="4"/>
        <v>-1.38092056767648E-2</v>
      </c>
      <c r="B131" s="29">
        <f t="shared" si="5"/>
        <v>3.0695201242328149E-2</v>
      </c>
      <c r="C131" s="29">
        <v>0.128</v>
      </c>
    </row>
    <row r="132" spans="1:3" x14ac:dyDescent="0.25">
      <c r="A132" s="29">
        <f t="shared" si="4"/>
        <v>-1.4003610395306123E-2</v>
      </c>
      <c r="B132" s="29">
        <f t="shared" si="5"/>
        <v>3.0889605960869475E-2</v>
      </c>
      <c r="C132" s="29">
        <v>0.129</v>
      </c>
    </row>
    <row r="133" spans="1:3" x14ac:dyDescent="0.25">
      <c r="A133" s="29">
        <f t="shared" si="4"/>
        <v>-1.4197839269071344E-2</v>
      </c>
      <c r="B133" s="29">
        <f t="shared" si="5"/>
        <v>3.1083834834634692E-2</v>
      </c>
      <c r="C133" s="29">
        <v>0.13</v>
      </c>
    </row>
    <row r="134" spans="1:3" x14ac:dyDescent="0.25">
      <c r="A134" s="29">
        <f t="shared" si="4"/>
        <v>-1.4391896785158413E-2</v>
      </c>
      <c r="B134" s="29">
        <f t="shared" si="5"/>
        <v>3.1277892350721766E-2</v>
      </c>
      <c r="C134" s="29">
        <v>0.13100000000000001</v>
      </c>
    </row>
    <row r="135" spans="1:3" x14ac:dyDescent="0.25">
      <c r="A135" s="29">
        <f t="shared" si="4"/>
        <v>-1.4585787275526013E-2</v>
      </c>
      <c r="B135" s="29">
        <f t="shared" si="5"/>
        <v>3.1471782841089362E-2</v>
      </c>
      <c r="C135" s="29">
        <v>0.13200000000000001</v>
      </c>
    </row>
    <row r="136" spans="1:3" x14ac:dyDescent="0.25">
      <c r="A136" s="29">
        <f t="shared" si="4"/>
        <v>-1.47795149237914E-2</v>
      </c>
      <c r="B136" s="29">
        <f t="shared" si="5"/>
        <v>3.1665510489354752E-2</v>
      </c>
      <c r="C136" s="29">
        <v>0.13300000000000001</v>
      </c>
    </row>
    <row r="137" spans="1:3" x14ac:dyDescent="0.25">
      <c r="A137" s="29">
        <f t="shared" si="4"/>
        <v>-1.4973083771666696E-2</v>
      </c>
      <c r="B137" s="29">
        <f t="shared" si="5"/>
        <v>3.1859079337230048E-2</v>
      </c>
      <c r="C137" s="29">
        <v>0.13400000000000001</v>
      </c>
    </row>
    <row r="138" spans="1:3" x14ac:dyDescent="0.25">
      <c r="A138" s="29">
        <f t="shared" si="4"/>
        <v>-1.5166497725056334E-2</v>
      </c>
      <c r="B138" s="29">
        <f t="shared" si="5"/>
        <v>3.2052493290619682E-2</v>
      </c>
      <c r="C138" s="29">
        <v>0.13500000000000001</v>
      </c>
    </row>
    <row r="139" spans="1:3" x14ac:dyDescent="0.25">
      <c r="A139" s="29">
        <f t="shared" si="4"/>
        <v>-1.5359760559836637E-2</v>
      </c>
      <c r="B139" s="29">
        <f t="shared" si="5"/>
        <v>3.2245756125399989E-2</v>
      </c>
      <c r="C139" s="29">
        <v>0.13600000000000001</v>
      </c>
    </row>
    <row r="140" spans="1:3" x14ac:dyDescent="0.25">
      <c r="A140" s="29">
        <f t="shared" si="4"/>
        <v>-1.5552875927337008E-2</v>
      </c>
      <c r="B140" s="29">
        <f t="shared" si="5"/>
        <v>3.243887149290036E-2</v>
      </c>
      <c r="C140" s="29">
        <v>0.13700000000000001</v>
      </c>
    </row>
    <row r="141" spans="1:3" x14ac:dyDescent="0.25">
      <c r="A141" s="29">
        <f t="shared" ref="A141:A172" si="6">$B$23/$B$24-SQRT(($B$25*$C141^2+$B$23^2/$B$24-$B$22)/$B$24)</f>
        <v>-1.574584735954087E-2</v>
      </c>
      <c r="B141" s="29">
        <f t="shared" ref="B141:B172" si="7">$B$23/$B$24+SQRT(($B$25*$C141^2+$B$23^2/$B$24-$B$22)/$B$24)</f>
        <v>3.2631842925104217E-2</v>
      </c>
      <c r="C141" s="29">
        <v>0.13800000000000001</v>
      </c>
    </row>
    <row r="142" spans="1:3" x14ac:dyDescent="0.25">
      <c r="A142" s="29">
        <f t="shared" si="6"/>
        <v>-1.5938678274023232E-2</v>
      </c>
      <c r="B142" s="29">
        <f t="shared" si="7"/>
        <v>3.2824673839586586E-2</v>
      </c>
      <c r="C142" s="29">
        <v>0.13900000000000001</v>
      </c>
    </row>
    <row r="143" spans="1:3" x14ac:dyDescent="0.25">
      <c r="A143" s="29">
        <f t="shared" si="6"/>
        <v>-1.6131371978640549E-2</v>
      </c>
      <c r="B143" s="29">
        <f t="shared" si="7"/>
        <v>3.3017367544203903E-2</v>
      </c>
      <c r="C143" s="29">
        <v>0.14000000000000001</v>
      </c>
    </row>
    <row r="144" spans="1:3" x14ac:dyDescent="0.25">
      <c r="A144" s="29">
        <f t="shared" si="6"/>
        <v>-1.6323931675987516E-2</v>
      </c>
      <c r="B144" s="29">
        <f t="shared" si="7"/>
        <v>3.3209927241550863E-2</v>
      </c>
      <c r="C144" s="29">
        <v>0.14099999999999999</v>
      </c>
    </row>
    <row r="145" spans="1:3" x14ac:dyDescent="0.25">
      <c r="A145" s="29">
        <f t="shared" si="6"/>
        <v>-1.6516360467634376E-2</v>
      </c>
      <c r="B145" s="29">
        <f t="shared" si="7"/>
        <v>3.340235603319773E-2</v>
      </c>
      <c r="C145" s="29">
        <v>0.14199999999999999</v>
      </c>
    </row>
    <row r="146" spans="1:3" x14ac:dyDescent="0.25">
      <c r="A146" s="29">
        <f t="shared" si="6"/>
        <v>-1.6708661358157545E-2</v>
      </c>
      <c r="B146" s="29">
        <f t="shared" si="7"/>
        <v>3.3594656923720892E-2</v>
      </c>
      <c r="C146" s="29">
        <v>0.14299999999999999</v>
      </c>
    </row>
    <row r="147" spans="1:3" x14ac:dyDescent="0.25">
      <c r="A147" s="29">
        <f t="shared" si="6"/>
        <v>-1.6900837258975274E-2</v>
      </c>
      <c r="B147" s="29">
        <f t="shared" si="7"/>
        <v>3.3786832824538628E-2</v>
      </c>
      <c r="C147" s="29">
        <v>0.14399999999999999</v>
      </c>
    </row>
    <row r="148" spans="1:3" x14ac:dyDescent="0.25">
      <c r="A148" s="29">
        <f t="shared" si="6"/>
        <v>-1.70928909919996E-2</v>
      </c>
      <c r="B148" s="29">
        <f t="shared" si="7"/>
        <v>3.3978886557562954E-2</v>
      </c>
      <c r="C148" s="29">
        <v>0.14499999999999999</v>
      </c>
    </row>
    <row r="149" spans="1:3" x14ac:dyDescent="0.25">
      <c r="A149" s="29">
        <f t="shared" si="6"/>
        <v>-1.7284825293114779E-2</v>
      </c>
      <c r="B149" s="29">
        <f t="shared" si="7"/>
        <v>3.4170820858678126E-2</v>
      </c>
      <c r="C149" s="29">
        <v>0.14599999999999999</v>
      </c>
    </row>
    <row r="150" spans="1:3" x14ac:dyDescent="0.25">
      <c r="A150" s="29">
        <f t="shared" si="6"/>
        <v>-1.7476642815491987E-2</v>
      </c>
      <c r="B150" s="29">
        <f t="shared" si="7"/>
        <v>3.4362638381055341E-2</v>
      </c>
      <c r="C150" s="29">
        <v>0.14699999999999999</v>
      </c>
    </row>
    <row r="151" spans="1:3" x14ac:dyDescent="0.25">
      <c r="A151" s="29">
        <f t="shared" si="6"/>
        <v>-1.7668346132749355E-2</v>
      </c>
      <c r="B151" s="29">
        <f t="shared" si="7"/>
        <v>3.4554341698312702E-2</v>
      </c>
      <c r="C151" s="29">
        <v>0.14799999999999999</v>
      </c>
    </row>
    <row r="152" spans="1:3" x14ac:dyDescent="0.25">
      <c r="A152" s="29">
        <f t="shared" si="6"/>
        <v>-1.7859937741965731E-2</v>
      </c>
      <c r="B152" s="29">
        <f t="shared" si="7"/>
        <v>3.4745933307529078E-2</v>
      </c>
      <c r="C152" s="29">
        <v>0.14899999999999999</v>
      </c>
    </row>
    <row r="153" spans="1:3" x14ac:dyDescent="0.25">
      <c r="A153" s="29">
        <f t="shared" si="6"/>
        <v>-1.8051420066556238E-2</v>
      </c>
      <c r="B153" s="29">
        <f t="shared" si="7"/>
        <v>3.4937415632119592E-2</v>
      </c>
      <c r="C153" s="29">
        <v>0.15</v>
      </c>
    </row>
    <row r="154" spans="1:3" x14ac:dyDescent="0.25">
      <c r="A154" s="29">
        <f t="shared" si="6"/>
        <v>-1.8242795459017011E-2</v>
      </c>
      <c r="B154" s="29">
        <f t="shared" si="7"/>
        <v>3.5128791024580365E-2</v>
      </c>
      <c r="C154" s="29">
        <v>0.151</v>
      </c>
    </row>
    <row r="155" spans="1:3" x14ac:dyDescent="0.25">
      <c r="A155" s="29">
        <f t="shared" si="6"/>
        <v>-1.8434066203546116E-2</v>
      </c>
      <c r="B155" s="29">
        <f t="shared" si="7"/>
        <v>3.5320061769109463E-2</v>
      </c>
      <c r="C155" s="29">
        <v>0.152</v>
      </c>
    </row>
    <row r="156" spans="1:3" x14ac:dyDescent="0.25">
      <c r="A156" s="29">
        <f t="shared" si="6"/>
        <v>-1.8625234518547217E-2</v>
      </c>
      <c r="B156" s="29">
        <f t="shared" si="7"/>
        <v>3.551123008411057E-2</v>
      </c>
      <c r="C156" s="29">
        <v>0.153</v>
      </c>
    </row>
    <row r="157" spans="1:3" x14ac:dyDescent="0.25">
      <c r="A157" s="29">
        <f t="shared" si="6"/>
        <v>-1.8816302559022183E-2</v>
      </c>
      <c r="B157" s="29">
        <f t="shared" si="7"/>
        <v>3.5702298124585537E-2</v>
      </c>
      <c r="C157" s="29">
        <v>0.154</v>
      </c>
    </row>
    <row r="158" spans="1:3" x14ac:dyDescent="0.25">
      <c r="A158" s="29">
        <f t="shared" si="6"/>
        <v>-1.9007272418858377E-2</v>
      </c>
      <c r="B158" s="29">
        <f t="shared" si="7"/>
        <v>3.5893267984421731E-2</v>
      </c>
      <c r="C158" s="29">
        <v>0.155</v>
      </c>
    </row>
    <row r="159" spans="1:3" x14ac:dyDescent="0.25">
      <c r="A159" s="29">
        <f t="shared" si="6"/>
        <v>-1.9198146133016104E-2</v>
      </c>
      <c r="B159" s="29">
        <f t="shared" si="7"/>
        <v>3.6084141698579451E-2</v>
      </c>
      <c r="C159" s="29">
        <v>0.156</v>
      </c>
    </row>
    <row r="160" spans="1:3" x14ac:dyDescent="0.25">
      <c r="A160" s="29">
        <f t="shared" si="6"/>
        <v>-1.9388925679621312E-2</v>
      </c>
      <c r="B160" s="29">
        <f t="shared" si="7"/>
        <v>3.6274921245184659E-2</v>
      </c>
      <c r="C160" s="29">
        <v>0.157</v>
      </c>
    </row>
    <row r="161" spans="1:3" x14ac:dyDescent="0.25">
      <c r="A161" s="29">
        <f t="shared" si="6"/>
        <v>-1.9579612981968419E-2</v>
      </c>
      <c r="B161" s="29">
        <f t="shared" si="7"/>
        <v>3.6465608547531767E-2</v>
      </c>
      <c r="C161" s="29">
        <v>0.158</v>
      </c>
    </row>
    <row r="162" spans="1:3" x14ac:dyDescent="0.25">
      <c r="A162" s="29">
        <f t="shared" si="6"/>
        <v>-1.9770209910437729E-2</v>
      </c>
      <c r="B162" s="29">
        <f t="shared" si="7"/>
        <v>3.6656205476001076E-2</v>
      </c>
      <c r="C162" s="29">
        <v>0.159</v>
      </c>
    </row>
    <row r="163" spans="1:3" x14ac:dyDescent="0.25">
      <c r="A163" s="29">
        <f t="shared" si="6"/>
        <v>-1.9960718284331762E-2</v>
      </c>
      <c r="B163" s="29">
        <f t="shared" si="7"/>
        <v>3.6846713849895109E-2</v>
      </c>
      <c r="C163" s="29">
        <v>0.16</v>
      </c>
    </row>
    <row r="164" spans="1:3" x14ac:dyDescent="0.25">
      <c r="A164" s="29">
        <f t="shared" si="6"/>
        <v>-2.015113987363451E-2</v>
      </c>
      <c r="B164" s="29">
        <f t="shared" si="7"/>
        <v>3.7037135439197857E-2</v>
      </c>
      <c r="C164" s="29">
        <v>0.161</v>
      </c>
    </row>
    <row r="165" spans="1:3" x14ac:dyDescent="0.25">
      <c r="A165" s="29">
        <f t="shared" si="6"/>
        <v>-2.0341476400697424E-2</v>
      </c>
      <c r="B165" s="29">
        <f t="shared" si="7"/>
        <v>3.7227471966260778E-2</v>
      </c>
      <c r="C165" s="29">
        <v>0.16200000000000001</v>
      </c>
    </row>
    <row r="166" spans="1:3" x14ac:dyDescent="0.25">
      <c r="A166" s="29">
        <f t="shared" si="6"/>
        <v>-2.0531729541855705E-2</v>
      </c>
      <c r="B166" s="29">
        <f t="shared" si="7"/>
        <v>3.7417725107419059E-2</v>
      </c>
      <c r="C166" s="29">
        <v>0.16300000000000001</v>
      </c>
    </row>
    <row r="167" spans="1:3" x14ac:dyDescent="0.25">
      <c r="A167" s="29">
        <f t="shared" si="6"/>
        <v>-2.0721900928978298E-2</v>
      </c>
      <c r="B167" s="29">
        <f t="shared" si="7"/>
        <v>3.7607896494541646E-2</v>
      </c>
      <c r="C167" s="29">
        <v>0.16400000000000001</v>
      </c>
    </row>
    <row r="168" spans="1:3" x14ac:dyDescent="0.25">
      <c r="A168" s="29">
        <f t="shared" si="6"/>
        <v>-2.0911992150954718E-2</v>
      </c>
      <c r="B168" s="29">
        <f t="shared" si="7"/>
        <v>3.7797987716518072E-2</v>
      </c>
      <c r="C168" s="29">
        <v>0.16500000000000001</v>
      </c>
    </row>
    <row r="169" spans="1:3" x14ac:dyDescent="0.25">
      <c r="A169" s="29">
        <f t="shared" si="6"/>
        <v>-2.1102004755121903E-2</v>
      </c>
      <c r="B169" s="29">
        <f t="shared" si="7"/>
        <v>3.7988000320685257E-2</v>
      </c>
      <c r="C169" s="29">
        <v>0.16600000000000001</v>
      </c>
    </row>
    <row r="170" spans="1:3" x14ac:dyDescent="0.25">
      <c r="A170" s="29">
        <f t="shared" si="6"/>
        <v>-2.1291940248633644E-2</v>
      </c>
      <c r="B170" s="29">
        <f t="shared" si="7"/>
        <v>3.8177935814196998E-2</v>
      </c>
      <c r="C170" s="29">
        <v>0.16700000000000001</v>
      </c>
    </row>
    <row r="171" spans="1:3" x14ac:dyDescent="0.25">
      <c r="A171" s="29">
        <f t="shared" si="6"/>
        <v>-2.1481800099775628E-2</v>
      </c>
      <c r="B171" s="29">
        <f t="shared" si="7"/>
        <v>3.8367795665338975E-2</v>
      </c>
      <c r="C171" s="29">
        <v>0.16800000000000001</v>
      </c>
    </row>
    <row r="172" spans="1:3" x14ac:dyDescent="0.25">
      <c r="A172" s="29">
        <f t="shared" si="6"/>
        <v>-2.167158573922838E-2</v>
      </c>
      <c r="B172" s="29">
        <f t="shared" si="7"/>
        <v>3.8557581304791734E-2</v>
      </c>
      <c r="C172" s="29">
        <v>0.16900000000000001</v>
      </c>
    </row>
    <row r="173" spans="1:3" x14ac:dyDescent="0.25">
      <c r="A173" s="29">
        <f t="shared" ref="A173:A183" si="8">$B$23/$B$24-SQRT(($B$25*$C173^2+$B$23^2/$B$24-$B$22)/$B$24)</f>
        <v>-2.1861298561280662E-2</v>
      </c>
      <c r="B173" s="29">
        <f t="shared" ref="B173:B183" si="9">$B$23/$B$24+SQRT(($B$25*$C173^2+$B$23^2/$B$24-$B$22)/$B$24)</f>
        <v>3.8747294126844016E-2</v>
      </c>
      <c r="C173" s="29">
        <v>0.17</v>
      </c>
    </row>
    <row r="174" spans="1:3" x14ac:dyDescent="0.25">
      <c r="A174" s="29">
        <f t="shared" si="8"/>
        <v>-2.2050939924995537E-2</v>
      </c>
      <c r="B174" s="29">
        <f t="shared" si="9"/>
        <v>3.8936935490558891E-2</v>
      </c>
      <c r="C174" s="29">
        <v>0.17100000000000001</v>
      </c>
    </row>
    <row r="175" spans="1:3" x14ac:dyDescent="0.25">
      <c r="A175" s="29">
        <f t="shared" si="8"/>
        <v>-2.2240511155331329E-2</v>
      </c>
      <c r="B175" s="29">
        <f t="shared" si="9"/>
        <v>3.9126506720894676E-2</v>
      </c>
      <c r="C175" s="29">
        <v>0.17199999999999999</v>
      </c>
    </row>
    <row r="176" spans="1:3" x14ac:dyDescent="0.25">
      <c r="A176" s="29">
        <f t="shared" si="8"/>
        <v>-2.2430013544219474E-2</v>
      </c>
      <c r="B176" s="29">
        <f t="shared" si="9"/>
        <v>3.9316009109782821E-2</v>
      </c>
      <c r="C176" s="29">
        <v>0.17299999999999999</v>
      </c>
    </row>
    <row r="177" spans="1:3" x14ac:dyDescent="0.25">
      <c r="A177" s="29">
        <f t="shared" si="8"/>
        <v>-2.2619448351601207E-2</v>
      </c>
      <c r="B177" s="29">
        <f t="shared" si="9"/>
        <v>3.9505443917164561E-2</v>
      </c>
      <c r="C177" s="29">
        <v>0.17399999999999999</v>
      </c>
    </row>
    <row r="178" spans="1:3" x14ac:dyDescent="0.25">
      <c r="A178" s="29">
        <f t="shared" si="8"/>
        <v>-2.2808816806425013E-2</v>
      </c>
      <c r="B178" s="29">
        <f t="shared" si="9"/>
        <v>3.969481237198836E-2</v>
      </c>
      <c r="C178" s="29">
        <v>0.17499999999999999</v>
      </c>
    </row>
    <row r="179" spans="1:3" x14ac:dyDescent="0.25">
      <c r="A179" s="29">
        <f t="shared" si="8"/>
        <v>-2.2998120107606428E-2</v>
      </c>
      <c r="B179" s="29">
        <f t="shared" si="9"/>
        <v>3.9884115673169775E-2</v>
      </c>
      <c r="C179" s="29">
        <v>0.17599999999999999</v>
      </c>
    </row>
    <row r="180" spans="1:3" x14ac:dyDescent="0.25">
      <c r="A180" s="29">
        <f t="shared" si="8"/>
        <v>-2.3187359424952002E-2</v>
      </c>
      <c r="B180" s="29">
        <f t="shared" si="9"/>
        <v>4.0073354990515349E-2</v>
      </c>
      <c r="C180" s="29">
        <v>0.17699999999999999</v>
      </c>
    </row>
    <row r="181" spans="1:3" x14ac:dyDescent="0.25">
      <c r="A181" s="29">
        <f t="shared" si="8"/>
        <v>-2.337653590004897E-2</v>
      </c>
      <c r="B181" s="29">
        <f t="shared" si="9"/>
        <v>4.0262531465612317E-2</v>
      </c>
      <c r="C181" s="29">
        <v>0.17799999999999999</v>
      </c>
    </row>
    <row r="182" spans="1:3" x14ac:dyDescent="0.25">
      <c r="A182" s="29">
        <f t="shared" si="8"/>
        <v>-2.3565650647121995E-2</v>
      </c>
      <c r="B182" s="29">
        <f t="shared" si="9"/>
        <v>4.0451646212685342E-2</v>
      </c>
      <c r="C182" s="29">
        <v>0.17899999999999999</v>
      </c>
    </row>
    <row r="183" spans="1:3" x14ac:dyDescent="0.25">
      <c r="A183" s="29">
        <f t="shared" si="8"/>
        <v>-2.3754704753858602E-2</v>
      </c>
      <c r="B183" s="29">
        <f t="shared" si="9"/>
        <v>4.0640700319421949E-2</v>
      </c>
      <c r="C183" s="29">
        <v>0.18</v>
      </c>
    </row>
  </sheetData>
  <mergeCells count="1">
    <mergeCell ref="M43:U6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2"/>
  <sheetViews>
    <sheetView zoomScaleNormal="100" workbookViewId="0">
      <selection activeCell="AA30" sqref="AA30"/>
    </sheetView>
  </sheetViews>
  <sheetFormatPr defaultRowHeight="15" x14ac:dyDescent="0.25"/>
  <cols>
    <col min="2" max="2" width="14.140625" customWidth="1"/>
    <col min="4" max="4" width="17" customWidth="1"/>
    <col min="5" max="5" width="14.7109375" customWidth="1"/>
    <col min="11" max="11" width="15.42578125" customWidth="1"/>
  </cols>
  <sheetData>
    <row r="1" spans="1:5" x14ac:dyDescent="0.25">
      <c r="A1" t="s">
        <v>44</v>
      </c>
      <c r="E1" t="s">
        <v>50</v>
      </c>
    </row>
    <row r="8" spans="1:5" x14ac:dyDescent="0.25">
      <c r="A8" t="s">
        <v>45</v>
      </c>
      <c r="D8" t="s">
        <v>47</v>
      </c>
      <c r="E8">
        <f>i!U49</f>
        <v>2.9550000000000015E-3</v>
      </c>
    </row>
    <row r="9" spans="1:5" x14ac:dyDescent="0.25">
      <c r="E9" s="26"/>
    </row>
    <row r="10" spans="1:5" x14ac:dyDescent="0.25">
      <c r="E10" s="26"/>
    </row>
    <row r="13" spans="1:5" x14ac:dyDescent="0.25">
      <c r="A13" t="s">
        <v>32</v>
      </c>
      <c r="B13">
        <f>ii!B22</f>
        <v>7.4793081727422953E-2</v>
      </c>
      <c r="D13" t="s">
        <v>46</v>
      </c>
      <c r="E13">
        <f>(E8*B14-B13)/(E8*B15-B14)</f>
        <v>1.9159786462446395E-2</v>
      </c>
    </row>
    <row r="14" spans="1:5" x14ac:dyDescent="0.25">
      <c r="A14" t="s">
        <v>33</v>
      </c>
      <c r="B14">
        <f>ii!B23</f>
        <v>4.8538654839693631</v>
      </c>
      <c r="D14" t="s">
        <v>48</v>
      </c>
      <c r="E14">
        <f>SQRT((B15*E13^2-2*B14*E13+B13)/(B16))</f>
        <v>7.1666989578044557E-2</v>
      </c>
    </row>
    <row r="15" spans="1:5" x14ac:dyDescent="0.25">
      <c r="A15" t="s">
        <v>34</v>
      </c>
      <c r="B15">
        <f>ii!B24</f>
        <v>574.89834876756095</v>
      </c>
      <c r="D15" t="s">
        <v>49</v>
      </c>
      <c r="E15">
        <f>(B16*E14)/(B15*E13-B14)</f>
        <v>0.22611228067281319</v>
      </c>
    </row>
    <row r="16" spans="1:5" x14ac:dyDescent="0.25">
      <c r="A16" t="s">
        <v>35</v>
      </c>
      <c r="B16">
        <f>ii!B25</f>
        <v>19.438409047863551</v>
      </c>
    </row>
    <row r="19" spans="1:4" x14ac:dyDescent="0.25">
      <c r="A19" t="s">
        <v>38</v>
      </c>
      <c r="B19" t="s">
        <v>39</v>
      </c>
      <c r="C19" t="s">
        <v>37</v>
      </c>
      <c r="D19" t="s">
        <v>51</v>
      </c>
    </row>
    <row r="20" spans="1:4" x14ac:dyDescent="0.25">
      <c r="C20">
        <v>0</v>
      </c>
      <c r="D20">
        <f t="shared" ref="D20:D38" si="0">$E$8+$E$15*C20</f>
        <v>2.9550000000000015E-3</v>
      </c>
    </row>
    <row r="21" spans="1:4" x14ac:dyDescent="0.25">
      <c r="C21">
        <v>1E-3</v>
      </c>
      <c r="D21">
        <f t="shared" si="0"/>
        <v>3.1811122806728147E-3</v>
      </c>
    </row>
    <row r="22" spans="1:4" x14ac:dyDescent="0.25">
      <c r="C22">
        <v>2E-3</v>
      </c>
      <c r="D22">
        <f t="shared" si="0"/>
        <v>3.4072245613456279E-3</v>
      </c>
    </row>
    <row r="23" spans="1:4" x14ac:dyDescent="0.25">
      <c r="C23">
        <v>3.0000000000000001E-3</v>
      </c>
      <c r="D23">
        <f t="shared" si="0"/>
        <v>3.6333368420184411E-3</v>
      </c>
    </row>
    <row r="24" spans="1:4" x14ac:dyDescent="0.25">
      <c r="C24">
        <v>4.0000000000000001E-3</v>
      </c>
      <c r="D24">
        <f t="shared" si="0"/>
        <v>3.8594491226912543E-3</v>
      </c>
    </row>
    <row r="25" spans="1:4" x14ac:dyDescent="0.25">
      <c r="C25">
        <v>5.0000000000000001E-3</v>
      </c>
      <c r="D25">
        <f t="shared" si="0"/>
        <v>4.0855614033640675E-3</v>
      </c>
    </row>
    <row r="26" spans="1:4" x14ac:dyDescent="0.25">
      <c r="C26">
        <v>6.0000000000000001E-3</v>
      </c>
      <c r="D26">
        <f t="shared" si="0"/>
        <v>4.3116736840368803E-3</v>
      </c>
    </row>
    <row r="27" spans="1:4" x14ac:dyDescent="0.25">
      <c r="C27">
        <v>7.0000000000000001E-3</v>
      </c>
      <c r="D27">
        <f t="shared" si="0"/>
        <v>4.537785964709694E-3</v>
      </c>
    </row>
    <row r="28" spans="1:4" x14ac:dyDescent="0.25">
      <c r="C28">
        <v>8.0000000000000002E-3</v>
      </c>
      <c r="D28">
        <f t="shared" si="0"/>
        <v>4.7638982453825068E-3</v>
      </c>
    </row>
    <row r="29" spans="1:4" x14ac:dyDescent="0.25">
      <c r="C29">
        <v>8.9999999999999993E-3</v>
      </c>
      <c r="D29">
        <f t="shared" si="0"/>
        <v>4.9900105260553204E-3</v>
      </c>
    </row>
    <row r="30" spans="1:4" x14ac:dyDescent="0.25">
      <c r="C30">
        <v>9.9999999999999898E-3</v>
      </c>
      <c r="D30">
        <f t="shared" si="0"/>
        <v>5.2161228067281306E-3</v>
      </c>
    </row>
    <row r="31" spans="1:4" x14ac:dyDescent="0.25">
      <c r="C31">
        <v>1.0999999999999999E-2</v>
      </c>
      <c r="D31">
        <f t="shared" si="0"/>
        <v>5.442235087400946E-3</v>
      </c>
    </row>
    <row r="32" spans="1:4" x14ac:dyDescent="0.25">
      <c r="C32">
        <v>1.2E-2</v>
      </c>
      <c r="D32">
        <f t="shared" si="0"/>
        <v>5.6683473680737596E-3</v>
      </c>
    </row>
    <row r="33" spans="3:4" x14ac:dyDescent="0.25">
      <c r="C33">
        <v>1.2999999999999999E-2</v>
      </c>
      <c r="D33">
        <f t="shared" si="0"/>
        <v>5.8944596487465733E-3</v>
      </c>
    </row>
    <row r="34" spans="3:4" x14ac:dyDescent="0.25">
      <c r="C34">
        <v>1.4E-2</v>
      </c>
      <c r="D34">
        <f t="shared" si="0"/>
        <v>6.1205719294193861E-3</v>
      </c>
    </row>
    <row r="35" spans="3:4" x14ac:dyDescent="0.25">
      <c r="C35">
        <v>1.4999999999999999E-2</v>
      </c>
      <c r="D35">
        <f t="shared" si="0"/>
        <v>6.3466842100921989E-3</v>
      </c>
    </row>
    <row r="36" spans="3:4" x14ac:dyDescent="0.25">
      <c r="C36">
        <v>1.6E-2</v>
      </c>
      <c r="D36">
        <f t="shared" si="0"/>
        <v>6.5727964907650125E-3</v>
      </c>
    </row>
    <row r="37" spans="3:4" x14ac:dyDescent="0.25">
      <c r="C37">
        <v>1.7000000000000001E-2</v>
      </c>
      <c r="D37">
        <f t="shared" si="0"/>
        <v>6.7989087714378262E-3</v>
      </c>
    </row>
    <row r="38" spans="3:4" x14ac:dyDescent="0.25">
      <c r="C38">
        <v>1.7999999999999999E-2</v>
      </c>
      <c r="D38">
        <f t="shared" si="0"/>
        <v>7.0250210521106381E-3</v>
      </c>
    </row>
    <row r="39" spans="3:4" x14ac:dyDescent="0.25">
      <c r="C39">
        <v>1.9E-2</v>
      </c>
      <c r="D39">
        <f t="shared" ref="D39:D61" si="1">$E$8+$E$15*C39</f>
        <v>7.2511333327834517E-3</v>
      </c>
    </row>
    <row r="40" spans="3:4" x14ac:dyDescent="0.25">
      <c r="C40">
        <v>0.02</v>
      </c>
      <c r="D40">
        <f t="shared" si="1"/>
        <v>7.4772456134562654E-3</v>
      </c>
    </row>
    <row r="41" spans="3:4" x14ac:dyDescent="0.25">
      <c r="C41">
        <v>2.1000000000000001E-2</v>
      </c>
      <c r="D41">
        <f t="shared" si="1"/>
        <v>7.703357894129079E-3</v>
      </c>
    </row>
    <row r="42" spans="3:4" x14ac:dyDescent="0.25">
      <c r="C42">
        <v>2.1999999999999999E-2</v>
      </c>
      <c r="D42">
        <f t="shared" si="1"/>
        <v>7.9294701748018909E-3</v>
      </c>
    </row>
    <row r="43" spans="3:4" x14ac:dyDescent="0.25">
      <c r="C43">
        <v>2.3E-2</v>
      </c>
      <c r="D43">
        <f t="shared" si="1"/>
        <v>8.1555824554747046E-3</v>
      </c>
    </row>
    <row r="44" spans="3:4" x14ac:dyDescent="0.25">
      <c r="C44">
        <v>2.4E-2</v>
      </c>
      <c r="D44">
        <f t="shared" si="1"/>
        <v>8.3816947361475182E-3</v>
      </c>
    </row>
    <row r="45" spans="3:4" x14ac:dyDescent="0.25">
      <c r="C45">
        <v>2.5000000000000001E-2</v>
      </c>
      <c r="D45">
        <f t="shared" si="1"/>
        <v>8.6078070168203319E-3</v>
      </c>
    </row>
    <row r="46" spans="3:4" x14ac:dyDescent="0.25">
      <c r="C46">
        <v>2.5999999999999999E-2</v>
      </c>
      <c r="D46">
        <f t="shared" si="1"/>
        <v>8.8339192974931438E-3</v>
      </c>
    </row>
    <row r="47" spans="3:4" x14ac:dyDescent="0.25">
      <c r="C47">
        <v>2.7E-2</v>
      </c>
      <c r="D47">
        <f t="shared" si="1"/>
        <v>9.0600315781659575E-3</v>
      </c>
    </row>
    <row r="48" spans="3:4" x14ac:dyDescent="0.25">
      <c r="C48">
        <v>2.8000000000000001E-2</v>
      </c>
      <c r="D48">
        <f t="shared" si="1"/>
        <v>9.2861438588387711E-3</v>
      </c>
    </row>
    <row r="49" spans="1:4" x14ac:dyDescent="0.25">
      <c r="C49">
        <v>2.9000000000000001E-2</v>
      </c>
      <c r="D49">
        <f t="shared" si="1"/>
        <v>9.5122561395115848E-3</v>
      </c>
    </row>
    <row r="50" spans="1:4" x14ac:dyDescent="0.25">
      <c r="C50">
        <v>0.03</v>
      </c>
      <c r="D50">
        <f t="shared" si="1"/>
        <v>9.7383684201843967E-3</v>
      </c>
    </row>
    <row r="51" spans="1:4" x14ac:dyDescent="0.25">
      <c r="C51">
        <v>3.1E-2</v>
      </c>
      <c r="D51">
        <f t="shared" si="1"/>
        <v>9.9644807008572103E-3</v>
      </c>
    </row>
    <row r="52" spans="1:4" x14ac:dyDescent="0.25">
      <c r="C52">
        <v>3.2000000000000001E-2</v>
      </c>
      <c r="D52">
        <f t="shared" si="1"/>
        <v>1.0190592981530024E-2</v>
      </c>
    </row>
    <row r="53" spans="1:4" x14ac:dyDescent="0.25">
      <c r="C53">
        <v>3.3000000000000002E-2</v>
      </c>
      <c r="D53">
        <f t="shared" si="1"/>
        <v>1.0416705262202838E-2</v>
      </c>
    </row>
    <row r="54" spans="1:4" x14ac:dyDescent="0.25">
      <c r="C54">
        <v>3.4000000000000002E-2</v>
      </c>
      <c r="D54">
        <f t="shared" si="1"/>
        <v>1.0642817542875651E-2</v>
      </c>
    </row>
    <row r="55" spans="1:4" x14ac:dyDescent="0.25">
      <c r="C55">
        <v>3.5000000000000003E-2</v>
      </c>
      <c r="D55">
        <f t="shared" si="1"/>
        <v>1.0868929823548463E-2</v>
      </c>
    </row>
    <row r="56" spans="1:4" x14ac:dyDescent="0.25">
      <c r="C56">
        <v>3.5999999999999997E-2</v>
      </c>
      <c r="D56">
        <f t="shared" si="1"/>
        <v>1.1095042104221275E-2</v>
      </c>
    </row>
    <row r="57" spans="1:4" x14ac:dyDescent="0.25">
      <c r="C57">
        <v>3.6999999999999998E-2</v>
      </c>
      <c r="D57">
        <f t="shared" si="1"/>
        <v>1.1321154384894089E-2</v>
      </c>
    </row>
    <row r="58" spans="1:4" x14ac:dyDescent="0.25">
      <c r="C58">
        <v>3.7999999999999999E-2</v>
      </c>
      <c r="D58">
        <f t="shared" si="1"/>
        <v>1.1547266665566902E-2</v>
      </c>
    </row>
    <row r="59" spans="1:4" x14ac:dyDescent="0.25">
      <c r="C59">
        <v>3.9E-2</v>
      </c>
      <c r="D59">
        <f t="shared" si="1"/>
        <v>1.1773378946239716E-2</v>
      </c>
    </row>
    <row r="60" spans="1:4" x14ac:dyDescent="0.25">
      <c r="C60">
        <v>0.04</v>
      </c>
      <c r="D60">
        <f t="shared" si="1"/>
        <v>1.199949122691253E-2</v>
      </c>
    </row>
    <row r="61" spans="1:4" x14ac:dyDescent="0.25">
      <c r="C61">
        <v>4.1000000000000002E-2</v>
      </c>
      <c r="D61">
        <f t="shared" si="1"/>
        <v>1.2225603507585342E-2</v>
      </c>
    </row>
    <row r="62" spans="1:4" x14ac:dyDescent="0.25">
      <c r="A62">
        <v>8.4429977827816752E-3</v>
      </c>
      <c r="B62">
        <v>8.4429977827816752E-3</v>
      </c>
      <c r="C62">
        <v>4.170656951713634E-2</v>
      </c>
      <c r="D62">
        <f>$E$8+$E$15*C62</f>
        <v>1.2385367552558929E-2</v>
      </c>
    </row>
    <row r="63" spans="1:4" x14ac:dyDescent="0.25">
      <c r="A63">
        <v>7.5316855207177109E-3</v>
      </c>
      <c r="B63">
        <v>9.3543100448456387E-3</v>
      </c>
      <c r="C63">
        <v>4.2000000000000003E-2</v>
      </c>
      <c r="D63">
        <f t="shared" ref="D63:D93" si="2">$E$8+$E$15*C63</f>
        <v>1.2451715788258155E-2</v>
      </c>
    </row>
    <row r="64" spans="1:4" x14ac:dyDescent="0.25">
      <c r="A64">
        <v>6.5182894758692225E-3</v>
      </c>
      <c r="B64">
        <v>1.0367706089694128E-2</v>
      </c>
      <c r="C64">
        <v>4.2999999999999997E-2</v>
      </c>
      <c r="D64">
        <f t="shared" si="2"/>
        <v>1.2677828068930967E-2</v>
      </c>
    </row>
    <row r="65" spans="1:4" x14ac:dyDescent="0.25">
      <c r="A65">
        <v>5.8649873276391488E-3</v>
      </c>
      <c r="B65">
        <v>1.1021008237924202E-2</v>
      </c>
      <c r="C65">
        <v>4.3999999999999997E-2</v>
      </c>
      <c r="D65">
        <f t="shared" si="2"/>
        <v>1.2903940349603781E-2</v>
      </c>
    </row>
    <row r="66" spans="1:4" x14ac:dyDescent="0.25">
      <c r="A66">
        <v>5.3356842229092183E-3</v>
      </c>
      <c r="B66">
        <v>1.1550311342654131E-2</v>
      </c>
      <c r="C66">
        <v>4.4999999999999998E-2</v>
      </c>
      <c r="D66">
        <f t="shared" si="2"/>
        <v>1.3130052630276594E-2</v>
      </c>
    </row>
    <row r="67" spans="1:4" x14ac:dyDescent="0.25">
      <c r="A67">
        <v>4.8747655840133521E-3</v>
      </c>
      <c r="B67">
        <v>1.2011229981549999E-2</v>
      </c>
      <c r="C67">
        <v>4.5999999999999999E-2</v>
      </c>
      <c r="D67">
        <f t="shared" si="2"/>
        <v>1.3356164910949408E-2</v>
      </c>
    </row>
    <row r="68" spans="1:4" x14ac:dyDescent="0.25">
      <c r="A68">
        <v>4.45842901041703E-3</v>
      </c>
      <c r="B68">
        <v>1.2427566555146321E-2</v>
      </c>
      <c r="C68">
        <v>4.7E-2</v>
      </c>
      <c r="D68">
        <f t="shared" si="2"/>
        <v>1.3582277191622222E-2</v>
      </c>
    </row>
    <row r="69" spans="1:4" x14ac:dyDescent="0.25">
      <c r="A69">
        <v>4.0739109913003405E-3</v>
      </c>
      <c r="B69">
        <v>1.281208457426301E-2</v>
      </c>
      <c r="C69">
        <v>4.8000000000000001E-2</v>
      </c>
      <c r="D69">
        <f t="shared" si="2"/>
        <v>1.3808389472295034E-2</v>
      </c>
    </row>
    <row r="70" spans="1:4" x14ac:dyDescent="0.25">
      <c r="A70">
        <v>3.7134444958732259E-3</v>
      </c>
      <c r="B70">
        <v>1.3172551069690125E-2</v>
      </c>
      <c r="C70">
        <v>4.9000000000000002E-2</v>
      </c>
      <c r="D70">
        <f t="shared" si="2"/>
        <v>1.4034501752967847E-2</v>
      </c>
    </row>
    <row r="71" spans="1:4" x14ac:dyDescent="0.25">
      <c r="A71">
        <v>3.3718979998614953E-3</v>
      </c>
      <c r="B71">
        <v>1.3514097565701856E-2</v>
      </c>
      <c r="C71">
        <v>0.05</v>
      </c>
      <c r="D71">
        <f t="shared" si="2"/>
        <v>1.4260614033640661E-2</v>
      </c>
    </row>
    <row r="72" spans="1:4" x14ac:dyDescent="0.25">
      <c r="A72">
        <v>3.0456784911910492E-3</v>
      </c>
      <c r="B72">
        <v>1.3840317074372301E-2</v>
      </c>
      <c r="C72">
        <v>5.0999999999999997E-2</v>
      </c>
      <c r="D72">
        <f t="shared" si="2"/>
        <v>1.4486726314313473E-2</v>
      </c>
    </row>
    <row r="73" spans="1:4" x14ac:dyDescent="0.25">
      <c r="A73">
        <v>2.7321588010876269E-3</v>
      </c>
      <c r="B73">
        <v>1.4153836764475724E-2</v>
      </c>
      <c r="C73">
        <v>5.1999999999999998E-2</v>
      </c>
      <c r="D73">
        <f t="shared" si="2"/>
        <v>1.4712838594986287E-2</v>
      </c>
    </row>
    <row r="74" spans="1:4" x14ac:dyDescent="0.25">
      <c r="A74">
        <v>2.429352297162078E-3</v>
      </c>
      <c r="B74">
        <v>1.4456643268401272E-2</v>
      </c>
      <c r="C74">
        <v>5.2999999999999999E-2</v>
      </c>
      <c r="D74">
        <f t="shared" si="2"/>
        <v>1.49389508756591E-2</v>
      </c>
    </row>
    <row r="75" spans="1:4" x14ac:dyDescent="0.25">
      <c r="A75">
        <v>2.1357158015312492E-3</v>
      </c>
      <c r="B75">
        <v>1.4750279764032101E-2</v>
      </c>
      <c r="C75">
        <v>5.3999999999999999E-2</v>
      </c>
      <c r="D75">
        <f t="shared" si="2"/>
        <v>1.5165063156331914E-2</v>
      </c>
    </row>
    <row r="76" spans="1:4" x14ac:dyDescent="0.25">
      <c r="A76">
        <v>1.8500239645630424E-3</v>
      </c>
      <c r="B76">
        <v>1.5035971601000307E-2</v>
      </c>
      <c r="C76">
        <v>5.5E-2</v>
      </c>
      <c r="D76">
        <f t="shared" si="2"/>
        <v>1.5391175437004728E-2</v>
      </c>
    </row>
    <row r="77" spans="1:4" x14ac:dyDescent="0.25">
      <c r="A77">
        <v>1.5712858158229938E-3</v>
      </c>
      <c r="B77">
        <v>1.5314709749740356E-2</v>
      </c>
      <c r="C77">
        <v>5.6000000000000001E-2</v>
      </c>
      <c r="D77">
        <f t="shared" si="2"/>
        <v>1.5617287717677539E-2</v>
      </c>
    </row>
    <row r="78" spans="1:4" x14ac:dyDescent="0.25">
      <c r="A78">
        <v>1.2986874060982407E-3</v>
      </c>
      <c r="B78">
        <v>1.5587308159465109E-2</v>
      </c>
      <c r="C78">
        <v>5.7000000000000002E-2</v>
      </c>
      <c r="D78">
        <f t="shared" si="2"/>
        <v>1.5843399998350355E-2</v>
      </c>
    </row>
    <row r="79" spans="1:4" x14ac:dyDescent="0.25">
      <c r="A79">
        <v>1.0315512321853121E-3</v>
      </c>
      <c r="B79">
        <v>1.5854444333378039E-2</v>
      </c>
      <c r="C79">
        <v>5.8000000000000003E-2</v>
      </c>
      <c r="D79">
        <f t="shared" si="2"/>
        <v>1.6069512279023167E-2</v>
      </c>
    </row>
    <row r="80" spans="1:4" x14ac:dyDescent="0.25">
      <c r="A80">
        <v>7.6930681957996638E-4</v>
      </c>
      <c r="B80">
        <v>1.6116688745983383E-2</v>
      </c>
      <c r="C80">
        <v>5.8999999999999997E-2</v>
      </c>
      <c r="D80">
        <f t="shared" si="2"/>
        <v>1.6295624559695979E-2</v>
      </c>
    </row>
    <row r="81" spans="1:4" x14ac:dyDescent="0.25">
      <c r="A81">
        <v>5.1146893661859101E-4</v>
      </c>
      <c r="B81">
        <v>1.6374526628944758E-2</v>
      </c>
      <c r="C81">
        <v>0.06</v>
      </c>
      <c r="D81">
        <f t="shared" si="2"/>
        <v>1.6521736840368794E-2</v>
      </c>
    </row>
    <row r="82" spans="1:4" x14ac:dyDescent="0.25">
      <c r="A82">
        <v>2.5762115804855469E-4</v>
      </c>
      <c r="B82">
        <v>1.6628374407514794E-2</v>
      </c>
      <c r="C82">
        <v>6.0999999999999999E-2</v>
      </c>
      <c r="D82">
        <f t="shared" si="2"/>
        <v>1.6747849121041606E-2</v>
      </c>
    </row>
    <row r="83" spans="1:4" x14ac:dyDescent="0.25">
      <c r="A83">
        <v>7.4032600254816255E-6</v>
      </c>
      <c r="B83">
        <v>1.6878592305537871E-2</v>
      </c>
      <c r="C83">
        <v>6.2E-2</v>
      </c>
      <c r="D83">
        <f t="shared" si="2"/>
        <v>1.6973961401714421E-2</v>
      </c>
    </row>
    <row r="84" spans="1:4" x14ac:dyDescent="0.25">
      <c r="A84">
        <v>-2.3949858798623727E-4</v>
      </c>
      <c r="B84">
        <v>1.7125494153549588E-2</v>
      </c>
      <c r="C84">
        <v>6.3E-2</v>
      </c>
      <c r="D84">
        <f t="shared" si="2"/>
        <v>1.7200073682387233E-2</v>
      </c>
    </row>
    <row r="85" spans="1:4" x14ac:dyDescent="0.25">
      <c r="A85">
        <v>-4.8335955472494398E-4</v>
      </c>
      <c r="B85">
        <v>1.7369355120288296E-2</v>
      </c>
      <c r="C85">
        <v>6.4000000000000001E-2</v>
      </c>
      <c r="D85">
        <f t="shared" si="2"/>
        <v>1.7426185963060045E-2</v>
      </c>
    </row>
    <row r="86" spans="1:4" x14ac:dyDescent="0.25">
      <c r="A86">
        <v>-7.2442231328326626E-4</v>
      </c>
      <c r="B86">
        <v>1.7610417878846617E-2</v>
      </c>
      <c r="C86">
        <v>6.5000000000000002E-2</v>
      </c>
      <c r="D86">
        <f t="shared" si="2"/>
        <v>1.7652298243732861E-2</v>
      </c>
    </row>
    <row r="87" spans="1:4" x14ac:dyDescent="0.25">
      <c r="A87">
        <v>-9.6290201101950634E-4</v>
      </c>
      <c r="B87">
        <v>1.7848897576582857E-2</v>
      </c>
      <c r="C87">
        <v>6.6000000000000003E-2</v>
      </c>
      <c r="D87">
        <f t="shared" si="2"/>
        <v>1.7878410524405672E-2</v>
      </c>
    </row>
    <row r="88" spans="1:4" x14ac:dyDescent="0.25">
      <c r="A88">
        <v>-1.1989903139097702E-3</v>
      </c>
      <c r="B88">
        <v>1.8084985879473121E-2</v>
      </c>
      <c r="C88">
        <v>6.7000000000000004E-2</v>
      </c>
      <c r="D88">
        <f t="shared" si="2"/>
        <v>1.8104522805078488E-2</v>
      </c>
    </row>
    <row r="89" spans="1:4" x14ac:dyDescent="0.25">
      <c r="A89">
        <v>-1.4328587266491215E-3</v>
      </c>
      <c r="B89">
        <v>1.8318854292212472E-2</v>
      </c>
      <c r="C89">
        <v>6.8000000000000005E-2</v>
      </c>
      <c r="D89">
        <f t="shared" si="2"/>
        <v>1.83306350857513E-2</v>
      </c>
    </row>
    <row r="90" spans="1:4" x14ac:dyDescent="0.25">
      <c r="A90">
        <v>-1.6646613401513129E-3</v>
      </c>
      <c r="B90">
        <v>1.8550656905714662E-2</v>
      </c>
      <c r="C90">
        <v>6.9000000000000006E-2</v>
      </c>
      <c r="D90">
        <f t="shared" si="2"/>
        <v>1.8556747366424115E-2</v>
      </c>
    </row>
    <row r="91" spans="1:4" x14ac:dyDescent="0.25">
      <c r="A91">
        <v>-1.8945371220382839E-3</v>
      </c>
      <c r="B91">
        <v>1.8780532687601634E-2</v>
      </c>
      <c r="C91">
        <v>7.0000000000000007E-2</v>
      </c>
      <c r="D91">
        <f t="shared" si="2"/>
        <v>1.8782859647096927E-2</v>
      </c>
    </row>
    <row r="92" spans="1:4" x14ac:dyDescent="0.25">
      <c r="A92">
        <v>-2.1226118391827926E-3</v>
      </c>
      <c r="B92">
        <v>1.9008607404746143E-2</v>
      </c>
      <c r="C92">
        <v>7.0999999999999994E-2</v>
      </c>
      <c r="D92">
        <f t="shared" si="2"/>
        <v>1.9008971927769739E-2</v>
      </c>
    </row>
    <row r="93" spans="1:4" x14ac:dyDescent="0.25">
      <c r="B93">
        <f>E13</f>
        <v>1.9159786462446395E-2</v>
      </c>
      <c r="C93">
        <f>E14</f>
        <v>7.1666989578044557E-2</v>
      </c>
      <c r="D93">
        <f t="shared" si="2"/>
        <v>1.9159786462446392E-2</v>
      </c>
    </row>
    <row r="94" spans="1:4" x14ac:dyDescent="0.25">
      <c r="A94">
        <v>-2.3489996816149009E-3</v>
      </c>
      <c r="B94">
        <v>1.9234995247178251E-2</v>
      </c>
      <c r="C94">
        <v>7.1999999999999995E-2</v>
      </c>
      <c r="D94">
        <f t="shared" ref="D94:D127" si="3">$E$8+$E$15*C94</f>
        <v>1.9235084208442551E-2</v>
      </c>
    </row>
    <row r="95" spans="1:4" x14ac:dyDescent="0.25">
      <c r="A95">
        <v>-2.5738046422304345E-3</v>
      </c>
      <c r="B95">
        <v>1.9459800207793785E-2</v>
      </c>
      <c r="C95">
        <v>7.2999999999999995E-2</v>
      </c>
      <c r="D95">
        <f t="shared" si="3"/>
        <v>1.9461196489115366E-2</v>
      </c>
    </row>
    <row r="96" spans="1:4" x14ac:dyDescent="0.25">
      <c r="A96">
        <v>-2.7971216954258415E-3</v>
      </c>
      <c r="B96">
        <v>1.9683117260989192E-2</v>
      </c>
      <c r="C96">
        <v>7.3999999999999996E-2</v>
      </c>
      <c r="D96">
        <f t="shared" si="3"/>
        <v>1.9687308769788178E-2</v>
      </c>
    </row>
    <row r="97" spans="1:4" x14ac:dyDescent="0.25">
      <c r="A97">
        <v>-3.0190378090939711E-3</v>
      </c>
      <c r="B97">
        <v>1.9905033374657322E-2</v>
      </c>
      <c r="C97">
        <v>7.4999999999999997E-2</v>
      </c>
      <c r="D97">
        <f t="shared" si="3"/>
        <v>1.991342105046099E-2</v>
      </c>
    </row>
    <row r="98" spans="1:4" x14ac:dyDescent="0.25">
      <c r="A98">
        <v>-3.239632817681767E-3</v>
      </c>
      <c r="B98">
        <v>2.0125628383245116E-2</v>
      </c>
      <c r="C98">
        <v>7.5999999999999998E-2</v>
      </c>
      <c r="D98">
        <f t="shared" si="3"/>
        <v>2.0139533331133806E-2</v>
      </c>
    </row>
    <row r="99" spans="1:4" x14ac:dyDescent="0.25">
      <c r="A99">
        <v>-3.4589801787490142E-3</v>
      </c>
      <c r="B99">
        <v>2.0344975744312363E-2</v>
      </c>
      <c r="C99">
        <v>7.6999999999999999E-2</v>
      </c>
      <c r="D99">
        <f t="shared" si="3"/>
        <v>2.0365645611806617E-2</v>
      </c>
    </row>
    <row r="100" spans="1:4" x14ac:dyDescent="0.25">
      <c r="A100">
        <v>-3.6771476313235685E-3</v>
      </c>
      <c r="B100">
        <v>2.0563143196886919E-2</v>
      </c>
      <c r="C100">
        <v>7.8E-2</v>
      </c>
      <c r="D100">
        <f t="shared" si="3"/>
        <v>2.0591757892479433E-2</v>
      </c>
    </row>
    <row r="101" spans="1:4" x14ac:dyDescent="0.25">
      <c r="A101">
        <v>-3.8941977710614736E-3</v>
      </c>
      <c r="B101">
        <v>2.0780193336624824E-2</v>
      </c>
      <c r="C101">
        <v>7.9000000000000001E-2</v>
      </c>
      <c r="D101">
        <f t="shared" si="3"/>
        <v>2.0817870173152245E-2</v>
      </c>
    </row>
    <row r="102" spans="1:4" x14ac:dyDescent="0.25">
      <c r="A102">
        <v>-4.1101885545947719E-3</v>
      </c>
      <c r="B102">
        <v>2.0996184120158121E-2</v>
      </c>
      <c r="C102">
        <v>0.08</v>
      </c>
      <c r="D102">
        <f t="shared" si="3"/>
        <v>2.104398245382506E-2</v>
      </c>
    </row>
    <row r="103" spans="1:4" x14ac:dyDescent="0.25">
      <c r="A103">
        <v>-4.3251737433390048E-3</v>
      </c>
      <c r="B103">
        <v>2.1211169308902357E-2</v>
      </c>
      <c r="C103">
        <v>8.1000000000000003E-2</v>
      </c>
      <c r="D103">
        <f t="shared" si="3"/>
        <v>2.1270094734497872E-2</v>
      </c>
    </row>
    <row r="104" spans="1:4" x14ac:dyDescent="0.25">
      <c r="A104">
        <v>-4.5392032953252195E-3</v>
      </c>
      <c r="B104" s="29">
        <v>2.1425198860888568E-2</v>
      </c>
      <c r="C104">
        <v>8.2000000000000003E-2</v>
      </c>
      <c r="D104">
        <f t="shared" si="3"/>
        <v>2.1496207015170684E-2</v>
      </c>
    </row>
    <row r="105" spans="1:4" x14ac:dyDescent="0.25">
      <c r="A105">
        <v>-4.7523237122322828E-3</v>
      </c>
      <c r="B105">
        <v>2.1638319277795633E-2</v>
      </c>
      <c r="C105">
        <v>8.3000000000000004E-2</v>
      </c>
      <c r="D105">
        <f t="shared" si="3"/>
        <v>2.1722319295843499E-2</v>
      </c>
    </row>
    <row r="106" spans="1:4" x14ac:dyDescent="0.25">
      <c r="A106">
        <v>-4.9645783476593396E-3</v>
      </c>
      <c r="B106">
        <v>2.185057391322269E-2</v>
      </c>
      <c r="C106">
        <v>8.4000000000000005E-2</v>
      </c>
      <c r="D106">
        <f t="shared" si="3"/>
        <v>2.1948431576516311E-2</v>
      </c>
    </row>
    <row r="107" spans="1:4" x14ac:dyDescent="0.25">
      <c r="A107">
        <v>-5.1760076817440933E-3</v>
      </c>
      <c r="B107">
        <v>2.2062003247307442E-2</v>
      </c>
      <c r="C107">
        <v>8.5000000000000006E-2</v>
      </c>
      <c r="D107">
        <f t="shared" si="3"/>
        <v>2.2174543857189127E-2</v>
      </c>
    </row>
    <row r="108" spans="1:4" x14ac:dyDescent="0.25">
      <c r="A108">
        <v>-5.3866495664608317E-3</v>
      </c>
      <c r="B108">
        <v>2.2272645132024184E-2</v>
      </c>
      <c r="C108">
        <v>8.5999999999999993E-2</v>
      </c>
      <c r="D108">
        <f t="shared" si="3"/>
        <v>2.2400656137861935E-2</v>
      </c>
    </row>
    <row r="109" spans="1:4" x14ac:dyDescent="0.25">
      <c r="A109">
        <v>-5.5965394452915772E-3</v>
      </c>
      <c r="B109">
        <v>2.2482535010854926E-2</v>
      </c>
      <c r="C109">
        <v>8.6999999999999994E-2</v>
      </c>
      <c r="D109">
        <f t="shared" si="3"/>
        <v>2.262676841853475E-2</v>
      </c>
    </row>
    <row r="110" spans="1:4" x14ac:dyDescent="0.25">
      <c r="A110">
        <v>-5.8057105504292963E-3</v>
      </c>
      <c r="B110">
        <v>2.2691706115992645E-2</v>
      </c>
      <c r="C110">
        <v>8.7999999999999995E-2</v>
      </c>
      <c r="D110">
        <f t="shared" si="3"/>
        <v>2.2852880699207562E-2</v>
      </c>
    </row>
    <row r="111" spans="1:4" x14ac:dyDescent="0.25">
      <c r="A111">
        <v>-6.0141940802252488E-3</v>
      </c>
      <c r="B111">
        <v>2.2900189645788598E-2</v>
      </c>
      <c r="C111">
        <v>8.8999999999999996E-2</v>
      </c>
      <c r="D111">
        <f t="shared" si="3"/>
        <v>2.3078992979880374E-2</v>
      </c>
    </row>
    <row r="112" spans="1:4" x14ac:dyDescent="0.25">
      <c r="A112">
        <v>-6.2220193592160862E-3</v>
      </c>
      <c r="B112">
        <v>2.3108014924779437E-2</v>
      </c>
      <c r="C112">
        <v>0.09</v>
      </c>
      <c r="D112">
        <f t="shared" si="3"/>
        <v>2.330510526055319E-2</v>
      </c>
    </row>
    <row r="113" spans="1:4" x14ac:dyDescent="0.25">
      <c r="A113">
        <v>-6.4292139827493485E-3</v>
      </c>
      <c r="B113">
        <v>2.3315209548312697E-2</v>
      </c>
      <c r="C113">
        <v>9.0999999999999998E-2</v>
      </c>
      <c r="D113">
        <f t="shared" si="3"/>
        <v>2.3531217541226002E-2</v>
      </c>
    </row>
    <row r="114" spans="1:4" x14ac:dyDescent="0.25">
      <c r="A114">
        <v>-6.6358039479569846E-3</v>
      </c>
      <c r="B114">
        <v>2.3521799513520333E-2</v>
      </c>
      <c r="C114">
        <v>9.1999999999999998E-2</v>
      </c>
      <c r="D114">
        <f t="shared" si="3"/>
        <v>2.3757329821898817E-2</v>
      </c>
    </row>
    <row r="115" spans="1:4" x14ac:dyDescent="0.25">
      <c r="A115">
        <v>-6.841813772598123E-3</v>
      </c>
      <c r="B115">
        <v>2.3727809338161474E-2</v>
      </c>
      <c r="C115">
        <v>9.2999999999999999E-2</v>
      </c>
      <c r="D115">
        <f t="shared" si="3"/>
        <v>2.3983442102571629E-2</v>
      </c>
    </row>
    <row r="116" spans="1:4" x14ac:dyDescent="0.25">
      <c r="A116">
        <v>-7.0472666030973827E-3</v>
      </c>
      <c r="B116">
        <v>2.3933262168660735E-2</v>
      </c>
      <c r="C116">
        <v>9.4E-2</v>
      </c>
      <c r="D116">
        <f t="shared" si="3"/>
        <v>2.4209554383244444E-2</v>
      </c>
    </row>
    <row r="117" spans="1:4" x14ac:dyDescent="0.25">
      <c r="A117">
        <v>-7.2521843129383697E-3</v>
      </c>
      <c r="B117">
        <v>2.4138179878501718E-2</v>
      </c>
      <c r="C117">
        <v>9.5000000000000001E-2</v>
      </c>
      <c r="D117">
        <f t="shared" si="3"/>
        <v>2.4435666663917256E-2</v>
      </c>
    </row>
    <row r="118" spans="1:4" x14ac:dyDescent="0.25">
      <c r="A118">
        <v>-7.4565875924287681E-3</v>
      </c>
      <c r="B118">
        <v>2.434258315799212E-2</v>
      </c>
      <c r="C118">
        <v>9.6000000000000002E-2</v>
      </c>
      <c r="D118">
        <f t="shared" si="3"/>
        <v>2.4661778944590068E-2</v>
      </c>
    </row>
    <row r="119" spans="1:4" x14ac:dyDescent="0.25">
      <c r="A119">
        <v>-7.6604960307302596E-3</v>
      </c>
      <c r="B119">
        <v>2.4546491596293608E-2</v>
      </c>
      <c r="C119">
        <v>9.7000000000000003E-2</v>
      </c>
      <c r="D119">
        <f t="shared" si="3"/>
        <v>2.4887891225262884E-2</v>
      </c>
    </row>
    <row r="120" spans="1:4" x14ac:dyDescent="0.25">
      <c r="A120">
        <v>-7.8639281909402056E-3</v>
      </c>
      <c r="B120">
        <v>2.4749923756503554E-2</v>
      </c>
      <c r="C120">
        <v>9.8000000000000004E-2</v>
      </c>
      <c r="D120">
        <f t="shared" si="3"/>
        <v>2.5114003505935695E-2</v>
      </c>
    </row>
    <row r="121" spans="1:4" x14ac:dyDescent="0.25">
      <c r="A121">
        <v>-8.0669016789197811E-3</v>
      </c>
      <c r="B121">
        <v>2.495289724448313E-2</v>
      </c>
      <c r="C121">
        <v>9.9000000000000005E-2</v>
      </c>
      <c r="D121">
        <f t="shared" si="3"/>
        <v>2.5340115786608511E-2</v>
      </c>
    </row>
    <row r="122" spans="1:4" x14ac:dyDescent="0.25">
      <c r="A122">
        <v>-8.2694332064835192E-3</v>
      </c>
      <c r="B122">
        <v>2.5155428772046871E-2</v>
      </c>
      <c r="C122">
        <v>0.1</v>
      </c>
      <c r="D122">
        <f t="shared" si="3"/>
        <v>2.5566228067281323E-2</v>
      </c>
    </row>
    <row r="123" spans="1:4" x14ac:dyDescent="0.25">
      <c r="A123">
        <v>-8.471538649495439E-3</v>
      </c>
      <c r="B123">
        <v>2.5357534215058791E-2</v>
      </c>
      <c r="C123">
        <v>0.10100000000000001</v>
      </c>
      <c r="D123">
        <f t="shared" si="3"/>
        <v>2.5792340347954138E-2</v>
      </c>
    </row>
    <row r="124" spans="1:4" x14ac:dyDescent="0.25">
      <c r="A124">
        <v>-8.673233101356469E-3</v>
      </c>
      <c r="B124">
        <v>2.5559228666919821E-2</v>
      </c>
      <c r="C124">
        <v>0.10199999999999999</v>
      </c>
      <c r="D124">
        <f t="shared" si="3"/>
        <v>2.6018452628626947E-2</v>
      </c>
    </row>
    <row r="125" spans="1:4" x14ac:dyDescent="0.25">
      <c r="A125">
        <v>-8.8745309223146763E-3</v>
      </c>
      <c r="B125">
        <v>2.5760526487878029E-2</v>
      </c>
      <c r="C125">
        <v>0.10299999999999999</v>
      </c>
      <c r="D125">
        <f t="shared" si="3"/>
        <v>2.6244564909299762E-2</v>
      </c>
    </row>
    <row r="126" spans="1:4" x14ac:dyDescent="0.25">
      <c r="A126">
        <v>-9.0754457849832517E-3</v>
      </c>
      <c r="B126">
        <v>2.59614413505466E-2</v>
      </c>
      <c r="C126">
        <v>0.104</v>
      </c>
      <c r="D126">
        <f t="shared" si="3"/>
        <v>2.6470677189972574E-2</v>
      </c>
    </row>
    <row r="127" spans="1:4" x14ac:dyDescent="0.25">
      <c r="A127">
        <v>-9.2759907164106353E-3</v>
      </c>
      <c r="B127">
        <v>2.6161986281973984E-2</v>
      </c>
      <c r="C127">
        <v>0.105</v>
      </c>
      <c r="D127">
        <f t="shared" si="3"/>
        <v>2.6696789470645386E-2</v>
      </c>
    </row>
    <row r="128" spans="1:4" x14ac:dyDescent="0.25">
      <c r="A128">
        <v>-9.4761781370108124E-3</v>
      </c>
      <c r="B128">
        <v>2.6362173702574161E-2</v>
      </c>
      <c r="C128">
        <v>0.106</v>
      </c>
      <c r="D128">
        <f t="shared" ref="D128:D191" si="4">$E$8+$E$15*C128</f>
        <v>2.6922901751318201E-2</v>
      </c>
    </row>
    <row r="129" spans="1:4" x14ac:dyDescent="0.25">
      <c r="A129">
        <v>-9.6760198966304566E-3</v>
      </c>
      <c r="B129">
        <v>2.6562015462193805E-2</v>
      </c>
      <c r="C129">
        <v>0.107</v>
      </c>
      <c r="D129">
        <f t="shared" si="4"/>
        <v>2.7149014031991013E-2</v>
      </c>
    </row>
    <row r="130" spans="1:4" x14ac:dyDescent="0.25">
      <c r="A130">
        <v>-9.8755273080012741E-3</v>
      </c>
      <c r="B130">
        <v>2.6761522873564626E-2</v>
      </c>
      <c r="C130">
        <v>0.108</v>
      </c>
      <c r="D130">
        <f t="shared" si="4"/>
        <v>2.7375126312663828E-2</v>
      </c>
    </row>
    <row r="131" spans="1:4" x14ac:dyDescent="0.25">
      <c r="A131">
        <v>-1.0074711177801331E-2</v>
      </c>
      <c r="B131">
        <v>2.6960706743364683E-2</v>
      </c>
      <c r="C131">
        <v>0.109</v>
      </c>
      <c r="D131">
        <f t="shared" si="4"/>
        <v>2.760123859333664E-2</v>
      </c>
    </row>
    <row r="132" spans="1:4" x14ac:dyDescent="0.25">
      <c r="A132">
        <v>-1.0273581835526917E-2</v>
      </c>
      <c r="B132">
        <v>2.7159577401090269E-2</v>
      </c>
      <c r="C132">
        <v>0.11</v>
      </c>
      <c r="D132">
        <f t="shared" si="4"/>
        <v>2.7827350874009456E-2</v>
      </c>
    </row>
    <row r="133" spans="1:4" x14ac:dyDescent="0.25">
      <c r="A133">
        <v>-1.0472149160357038E-2</v>
      </c>
      <c r="B133">
        <v>2.7358144725920387E-2</v>
      </c>
      <c r="C133">
        <v>0.111</v>
      </c>
      <c r="D133">
        <f t="shared" si="4"/>
        <v>2.8053463154682268E-2</v>
      </c>
    </row>
    <row r="134" spans="1:4" x14ac:dyDescent="0.25">
      <c r="A134">
        <v>-1.0670422606175184E-2</v>
      </c>
      <c r="B134">
        <v>2.7556418171738532E-2</v>
      </c>
      <c r="C134">
        <v>0.112</v>
      </c>
      <c r="D134">
        <f t="shared" si="4"/>
        <v>2.827957543535508E-2</v>
      </c>
    </row>
    <row r="135" spans="1:4" x14ac:dyDescent="0.25">
      <c r="A135">
        <v>-1.0868411224897448E-2</v>
      </c>
      <c r="B135">
        <v>2.7754406790460796E-2</v>
      </c>
      <c r="C135">
        <v>0.113</v>
      </c>
      <c r="D135">
        <f t="shared" si="4"/>
        <v>2.8505687716027895E-2</v>
      </c>
    </row>
    <row r="136" spans="1:4" x14ac:dyDescent="0.25">
      <c r="A136">
        <v>-1.1066123688242219E-2</v>
      </c>
      <c r="B136">
        <v>2.7952119253805571E-2</v>
      </c>
      <c r="C136">
        <v>0.114</v>
      </c>
      <c r="D136">
        <f t="shared" si="4"/>
        <v>2.8731799996700707E-2</v>
      </c>
    </row>
    <row r="137" spans="1:4" x14ac:dyDescent="0.25">
      <c r="A137">
        <v>-1.1263568308064223E-2</v>
      </c>
      <c r="B137">
        <v>2.8149563873627576E-2</v>
      </c>
      <c r="C137">
        <v>0.115</v>
      </c>
      <c r="D137">
        <f t="shared" si="4"/>
        <v>2.8957912277373522E-2</v>
      </c>
    </row>
    <row r="138" spans="1:4" x14ac:dyDescent="0.25">
      <c r="A138">
        <v>-1.1460753055364535E-2</v>
      </c>
      <c r="B138">
        <v>2.8346748620927883E-2</v>
      </c>
      <c r="C138">
        <v>0.11600000000000001</v>
      </c>
      <c r="D138">
        <f t="shared" si="4"/>
        <v>2.9184024558046334E-2</v>
      </c>
    </row>
    <row r="139" spans="1:4" x14ac:dyDescent="0.25">
      <c r="A139">
        <v>-1.1657685578078258E-2</v>
      </c>
      <c r="B139">
        <v>2.8543681143641607E-2</v>
      </c>
      <c r="C139">
        <v>0.11700000000000001</v>
      </c>
      <c r="D139">
        <f t="shared" si="4"/>
        <v>2.9410136838719146E-2</v>
      </c>
    </row>
    <row r="140" spans="1:4" x14ac:dyDescent="0.25">
      <c r="A140">
        <v>-1.1854373217732491E-2</v>
      </c>
      <c r="B140">
        <v>2.874036878329584E-2</v>
      </c>
      <c r="C140">
        <v>0.11799999999999999</v>
      </c>
      <c r="D140">
        <f t="shared" si="4"/>
        <v>2.9636249119391958E-2</v>
      </c>
    </row>
    <row r="141" spans="1:4" x14ac:dyDescent="0.25">
      <c r="A141">
        <v>-1.2050823025059212E-2</v>
      </c>
      <c r="B141">
        <v>2.8936818590622561E-2</v>
      </c>
      <c r="C141">
        <v>0.11899999999999999</v>
      </c>
      <c r="D141">
        <f t="shared" si="4"/>
        <v>2.986236140006477E-2</v>
      </c>
    </row>
    <row r="142" spans="1:4" x14ac:dyDescent="0.25">
      <c r="A142">
        <v>-1.2247041774640333E-2</v>
      </c>
      <c r="B142">
        <v>2.9133037340203685E-2</v>
      </c>
      <c r="C142">
        <v>0.12</v>
      </c>
      <c r="D142">
        <f t="shared" si="4"/>
        <v>3.0088473680737585E-2</v>
      </c>
    </row>
    <row r="143" spans="1:4" x14ac:dyDescent="0.25">
      <c r="A143">
        <v>-1.2443035978655649E-2</v>
      </c>
      <c r="B143">
        <v>2.9329031544219002E-2</v>
      </c>
      <c r="C143">
        <v>0.121</v>
      </c>
      <c r="D143">
        <f t="shared" si="4"/>
        <v>3.0314585961410397E-2</v>
      </c>
    </row>
    <row r="144" spans="1:4" x14ac:dyDescent="0.25">
      <c r="A144">
        <v>-1.2638811899798439E-2</v>
      </c>
      <c r="B144">
        <v>2.9524807465361791E-2</v>
      </c>
      <c r="C144">
        <v>0.122</v>
      </c>
      <c r="D144">
        <f t="shared" si="4"/>
        <v>3.0540698242083213E-2</v>
      </c>
    </row>
    <row r="145" spans="1:4" x14ac:dyDescent="0.25">
      <c r="A145">
        <v>-1.2834375563418135E-2</v>
      </c>
      <c r="B145">
        <v>2.9720371128981488E-2</v>
      </c>
      <c r="C145">
        <v>0.123</v>
      </c>
      <c r="D145">
        <f t="shared" si="4"/>
        <v>3.0766810522756025E-2</v>
      </c>
    </row>
    <row r="146" spans="1:4" x14ac:dyDescent="0.25">
      <c r="A146">
        <v>-1.3029732768944537E-2</v>
      </c>
      <c r="B146">
        <v>2.9915728334507889E-2</v>
      </c>
      <c r="C146">
        <v>0.124</v>
      </c>
      <c r="D146">
        <f t="shared" si="4"/>
        <v>3.099292280342884E-2</v>
      </c>
    </row>
    <row r="147" spans="1:4" x14ac:dyDescent="0.25">
      <c r="A147">
        <v>-1.3224889100643651E-2</v>
      </c>
      <c r="B147">
        <v>3.0110884666207004E-2</v>
      </c>
      <c r="C147">
        <v>0.125</v>
      </c>
      <c r="D147">
        <f t="shared" si="4"/>
        <v>3.1219035084101652E-2</v>
      </c>
    </row>
    <row r="148" spans="1:4" x14ac:dyDescent="0.25">
      <c r="A148">
        <v>-1.3419849937751234E-2</v>
      </c>
      <c r="B148">
        <v>3.0305845503314582E-2</v>
      </c>
      <c r="C148">
        <v>0.126</v>
      </c>
      <c r="D148">
        <f t="shared" si="4"/>
        <v>3.144514736477446E-2</v>
      </c>
    </row>
    <row r="149" spans="1:4" x14ac:dyDescent="0.25">
      <c r="A149">
        <v>-1.3614620464026462E-2</v>
      </c>
      <c r="B149">
        <v>3.0500616029589811E-2</v>
      </c>
      <c r="C149">
        <v>0.127</v>
      </c>
      <c r="D149">
        <f t="shared" si="4"/>
        <v>3.1671259645447279E-2</v>
      </c>
    </row>
    <row r="150" spans="1:4" x14ac:dyDescent="0.25">
      <c r="A150">
        <v>-1.38092056767648E-2</v>
      </c>
      <c r="B150">
        <v>3.0695201242328149E-2</v>
      </c>
      <c r="C150">
        <v>0.128</v>
      </c>
      <c r="D150">
        <f t="shared" si="4"/>
        <v>3.1897371926120091E-2</v>
      </c>
    </row>
    <row r="151" spans="1:4" x14ac:dyDescent="0.25">
      <c r="A151">
        <v>-1.4003610395306123E-2</v>
      </c>
      <c r="B151">
        <v>3.0889605960869475E-2</v>
      </c>
      <c r="C151">
        <v>0.129</v>
      </c>
      <c r="D151">
        <f t="shared" si="4"/>
        <v>3.2123484206792903E-2</v>
      </c>
    </row>
    <row r="152" spans="1:4" x14ac:dyDescent="0.25">
      <c r="A152">
        <v>-1.4197839269071344E-2</v>
      </c>
      <c r="B152">
        <v>3.1083834834634692E-2</v>
      </c>
      <c r="C152">
        <v>0.13</v>
      </c>
      <c r="D152">
        <f t="shared" si="4"/>
        <v>3.2349596487465715E-2</v>
      </c>
    </row>
    <row r="153" spans="1:4" x14ac:dyDescent="0.25">
      <c r="A153">
        <v>-1.4391896785158413E-2</v>
      </c>
      <c r="B153">
        <v>3.1277892350721766E-2</v>
      </c>
      <c r="C153">
        <v>0.13100000000000001</v>
      </c>
      <c r="D153">
        <f t="shared" si="4"/>
        <v>3.2575708768138534E-2</v>
      </c>
    </row>
    <row r="154" spans="1:4" x14ac:dyDescent="0.25">
      <c r="A154">
        <v>-1.4585787275526013E-2</v>
      </c>
      <c r="B154">
        <v>3.1471782841089362E-2</v>
      </c>
      <c r="C154">
        <v>0.13200000000000001</v>
      </c>
      <c r="D154">
        <f t="shared" si="4"/>
        <v>3.2801821048811346E-2</v>
      </c>
    </row>
    <row r="155" spans="1:4" x14ac:dyDescent="0.25">
      <c r="A155">
        <v>-1.47795149237914E-2</v>
      </c>
      <c r="B155">
        <v>3.1665510489354752E-2</v>
      </c>
      <c r="C155">
        <v>0.13300000000000001</v>
      </c>
      <c r="D155">
        <f t="shared" si="4"/>
        <v>3.3027933329484158E-2</v>
      </c>
    </row>
    <row r="156" spans="1:4" x14ac:dyDescent="0.25">
      <c r="A156">
        <v>-1.4973083771666696E-2</v>
      </c>
      <c r="B156">
        <v>3.1859079337230048E-2</v>
      </c>
      <c r="C156">
        <v>0.13400000000000001</v>
      </c>
      <c r="D156">
        <f t="shared" si="4"/>
        <v>3.325404561015697E-2</v>
      </c>
    </row>
    <row r="157" spans="1:4" x14ac:dyDescent="0.25">
      <c r="A157">
        <v>-1.5166497725056334E-2</v>
      </c>
      <c r="B157">
        <v>3.2052493290619682E-2</v>
      </c>
      <c r="C157">
        <v>0.13500000000000001</v>
      </c>
      <c r="D157">
        <f t="shared" si="4"/>
        <v>3.3480157890829781E-2</v>
      </c>
    </row>
    <row r="158" spans="1:4" x14ac:dyDescent="0.25">
      <c r="A158">
        <v>-1.5359760559836637E-2</v>
      </c>
      <c r="B158">
        <v>3.2245756125399989E-2</v>
      </c>
      <c r="C158">
        <v>0.13600000000000001</v>
      </c>
      <c r="D158">
        <f t="shared" si="4"/>
        <v>3.37062701715026E-2</v>
      </c>
    </row>
    <row r="159" spans="1:4" x14ac:dyDescent="0.25">
      <c r="A159">
        <v>-1.5552875927337008E-2</v>
      </c>
      <c r="B159">
        <v>3.243887149290036E-2</v>
      </c>
      <c r="C159">
        <v>0.13700000000000001</v>
      </c>
      <c r="D159">
        <f t="shared" si="4"/>
        <v>3.3932382452175412E-2</v>
      </c>
    </row>
    <row r="160" spans="1:4" x14ac:dyDescent="0.25">
      <c r="A160">
        <v>-1.574584735954087E-2</v>
      </c>
      <c r="B160">
        <v>3.2631842925104217E-2</v>
      </c>
      <c r="C160">
        <v>0.13800000000000001</v>
      </c>
      <c r="D160">
        <f t="shared" si="4"/>
        <v>3.4158494732848224E-2</v>
      </c>
    </row>
    <row r="161" spans="1:4" x14ac:dyDescent="0.25">
      <c r="A161">
        <v>-1.5938678274023232E-2</v>
      </c>
      <c r="B161">
        <v>3.2824673839586586E-2</v>
      </c>
      <c r="C161">
        <v>0.13900000000000001</v>
      </c>
      <c r="D161">
        <f t="shared" si="4"/>
        <v>3.4384607013521036E-2</v>
      </c>
    </row>
    <row r="162" spans="1:4" x14ac:dyDescent="0.25">
      <c r="A162">
        <v>-1.6131371978640549E-2</v>
      </c>
      <c r="B162">
        <v>3.3017367544203903E-2</v>
      </c>
      <c r="C162">
        <v>0.14000000000000001</v>
      </c>
      <c r="D162">
        <f t="shared" si="4"/>
        <v>3.4610719294193848E-2</v>
      </c>
    </row>
    <row r="163" spans="1:4" x14ac:dyDescent="0.25">
      <c r="A163">
        <v>-1.6323931675987516E-2</v>
      </c>
      <c r="B163">
        <v>3.3209927241550863E-2</v>
      </c>
      <c r="C163">
        <v>0.14099999999999999</v>
      </c>
      <c r="D163">
        <f t="shared" si="4"/>
        <v>3.483683157486666E-2</v>
      </c>
    </row>
    <row r="164" spans="1:4" x14ac:dyDescent="0.25">
      <c r="A164">
        <v>-1.6516360467634376E-2</v>
      </c>
      <c r="B164">
        <v>3.340235603319773E-2</v>
      </c>
      <c r="C164">
        <v>0.14199999999999999</v>
      </c>
      <c r="D164">
        <f t="shared" si="4"/>
        <v>3.5062943855539472E-2</v>
      </c>
    </row>
    <row r="165" spans="1:4" x14ac:dyDescent="0.25">
      <c r="A165">
        <v>-1.6708661358157545E-2</v>
      </c>
      <c r="B165">
        <v>3.3594656923720892E-2</v>
      </c>
      <c r="C165">
        <v>0.14299999999999999</v>
      </c>
      <c r="D165">
        <f t="shared" si="4"/>
        <v>3.5289056136212284E-2</v>
      </c>
    </row>
    <row r="166" spans="1:4" x14ac:dyDescent="0.25">
      <c r="A166">
        <v>-1.6900837258975274E-2</v>
      </c>
      <c r="B166">
        <v>3.3786832824538628E-2</v>
      </c>
      <c r="C166">
        <v>0.14399999999999999</v>
      </c>
      <c r="D166">
        <f t="shared" si="4"/>
        <v>3.5515168416885096E-2</v>
      </c>
    </row>
    <row r="167" spans="1:4" x14ac:dyDescent="0.25">
      <c r="A167">
        <v>-1.70928909919996E-2</v>
      </c>
      <c r="B167">
        <v>3.3978886557562954E-2</v>
      </c>
      <c r="C167">
        <v>0.14499999999999999</v>
      </c>
      <c r="D167">
        <f t="shared" si="4"/>
        <v>3.5741280697557908E-2</v>
      </c>
    </row>
    <row r="168" spans="1:4" x14ac:dyDescent="0.25">
      <c r="A168">
        <v>-1.7284825293114779E-2</v>
      </c>
      <c r="B168">
        <v>3.4170820858678126E-2</v>
      </c>
      <c r="C168">
        <v>0.14599999999999999</v>
      </c>
      <c r="D168">
        <f t="shared" si="4"/>
        <v>3.5967392978230726E-2</v>
      </c>
    </row>
    <row r="169" spans="1:4" x14ac:dyDescent="0.25">
      <c r="A169">
        <v>-1.7476642815491987E-2</v>
      </c>
      <c r="B169">
        <v>3.4362638381055341E-2</v>
      </c>
      <c r="C169">
        <v>0.14699999999999999</v>
      </c>
      <c r="D169">
        <f t="shared" si="4"/>
        <v>3.6193505258903538E-2</v>
      </c>
    </row>
    <row r="170" spans="1:4" x14ac:dyDescent="0.25">
      <c r="A170">
        <v>-1.7668346132749355E-2</v>
      </c>
      <c r="B170">
        <v>3.4554341698312702E-2</v>
      </c>
      <c r="C170">
        <v>0.14799999999999999</v>
      </c>
      <c r="D170">
        <f t="shared" si="4"/>
        <v>3.641961753957635E-2</v>
      </c>
    </row>
    <row r="171" spans="1:4" x14ac:dyDescent="0.25">
      <c r="A171">
        <v>-1.7859937741965731E-2</v>
      </c>
      <c r="B171">
        <v>3.4745933307529078E-2</v>
      </c>
      <c r="C171">
        <v>0.14899999999999999</v>
      </c>
      <c r="D171">
        <f t="shared" si="4"/>
        <v>3.6645729820249162E-2</v>
      </c>
    </row>
    <row r="172" spans="1:4" x14ac:dyDescent="0.25">
      <c r="A172">
        <v>-1.8051420066556238E-2</v>
      </c>
      <c r="B172">
        <v>3.4937415632119592E-2</v>
      </c>
      <c r="C172">
        <v>0.15</v>
      </c>
      <c r="D172">
        <f t="shared" si="4"/>
        <v>3.6871842100921974E-2</v>
      </c>
    </row>
    <row r="173" spans="1:4" x14ac:dyDescent="0.25">
      <c r="A173">
        <v>-1.8242795459017011E-2</v>
      </c>
      <c r="B173">
        <v>3.5128791024580365E-2</v>
      </c>
      <c r="C173">
        <v>0.151</v>
      </c>
      <c r="D173">
        <f t="shared" si="4"/>
        <v>3.7097954381594793E-2</v>
      </c>
    </row>
    <row r="174" spans="1:4" x14ac:dyDescent="0.25">
      <c r="A174">
        <v>-1.8434066203546116E-2</v>
      </c>
      <c r="B174">
        <v>3.5320061769109463E-2</v>
      </c>
      <c r="C174">
        <v>0.152</v>
      </c>
      <c r="D174">
        <f t="shared" si="4"/>
        <v>3.7324066662267605E-2</v>
      </c>
    </row>
    <row r="175" spans="1:4" x14ac:dyDescent="0.25">
      <c r="A175">
        <v>-1.8625234518547217E-2</v>
      </c>
      <c r="B175">
        <v>3.551123008411057E-2</v>
      </c>
      <c r="C175">
        <v>0.153</v>
      </c>
      <c r="D175">
        <f t="shared" si="4"/>
        <v>3.7550178942940417E-2</v>
      </c>
    </row>
    <row r="176" spans="1:4" x14ac:dyDescent="0.25">
      <c r="A176">
        <v>-1.8816302559022183E-2</v>
      </c>
      <c r="B176">
        <v>3.5702298124585537E-2</v>
      </c>
      <c r="C176">
        <v>0.154</v>
      </c>
      <c r="D176">
        <f t="shared" si="4"/>
        <v>3.7776291223613229E-2</v>
      </c>
    </row>
    <row r="177" spans="1:4" x14ac:dyDescent="0.25">
      <c r="A177">
        <v>-1.9007272418858377E-2</v>
      </c>
      <c r="B177">
        <v>3.5893267984421731E-2</v>
      </c>
      <c r="C177">
        <v>0.155</v>
      </c>
      <c r="D177">
        <f t="shared" si="4"/>
        <v>3.8002403504286041E-2</v>
      </c>
    </row>
    <row r="178" spans="1:4" x14ac:dyDescent="0.25">
      <c r="A178">
        <v>-1.9198146133016104E-2</v>
      </c>
      <c r="B178">
        <v>3.6084141698579451E-2</v>
      </c>
      <c r="C178">
        <v>0.156</v>
      </c>
      <c r="D178">
        <f t="shared" si="4"/>
        <v>3.8228515784958859E-2</v>
      </c>
    </row>
    <row r="179" spans="1:4" x14ac:dyDescent="0.25">
      <c r="A179">
        <v>-1.9388925679621312E-2</v>
      </c>
      <c r="B179">
        <v>3.6274921245184659E-2</v>
      </c>
      <c r="C179">
        <v>0.157</v>
      </c>
      <c r="D179">
        <f t="shared" si="4"/>
        <v>3.8454628065631671E-2</v>
      </c>
    </row>
    <row r="180" spans="1:4" x14ac:dyDescent="0.25">
      <c r="A180">
        <v>-1.9579612981968419E-2</v>
      </c>
      <c r="B180">
        <v>3.6465608547531767E-2</v>
      </c>
      <c r="C180">
        <v>0.158</v>
      </c>
      <c r="D180">
        <f t="shared" si="4"/>
        <v>3.8680740346304483E-2</v>
      </c>
    </row>
    <row r="181" spans="1:4" x14ac:dyDescent="0.25">
      <c r="A181">
        <v>-1.9770209910437729E-2</v>
      </c>
      <c r="B181">
        <v>3.6656205476001076E-2</v>
      </c>
      <c r="C181">
        <v>0.159</v>
      </c>
      <c r="D181">
        <f t="shared" si="4"/>
        <v>3.8906852626977295E-2</v>
      </c>
    </row>
    <row r="182" spans="1:4" x14ac:dyDescent="0.25">
      <c r="A182">
        <v>-1.9960718284331762E-2</v>
      </c>
      <c r="B182">
        <v>3.6846713849895109E-2</v>
      </c>
      <c r="C182">
        <v>0.16</v>
      </c>
      <c r="D182">
        <f t="shared" si="4"/>
        <v>3.9132964907650114E-2</v>
      </c>
    </row>
    <row r="183" spans="1:4" x14ac:dyDescent="0.25">
      <c r="A183">
        <v>-2.015113987363451E-2</v>
      </c>
      <c r="B183">
        <v>3.7037135439197857E-2</v>
      </c>
      <c r="C183">
        <v>0.161</v>
      </c>
      <c r="D183">
        <f t="shared" si="4"/>
        <v>3.9359077188322926E-2</v>
      </c>
    </row>
    <row r="184" spans="1:4" x14ac:dyDescent="0.25">
      <c r="A184">
        <v>-2.0341476400697424E-2</v>
      </c>
      <c r="B184">
        <v>3.7227471966260778E-2</v>
      </c>
      <c r="C184">
        <v>0.16200000000000001</v>
      </c>
      <c r="D184">
        <f t="shared" si="4"/>
        <v>3.9585189468995738E-2</v>
      </c>
    </row>
    <row r="185" spans="1:4" x14ac:dyDescent="0.25">
      <c r="A185">
        <v>-2.0531729541855705E-2</v>
      </c>
      <c r="B185">
        <v>3.7417725107419059E-2</v>
      </c>
      <c r="C185">
        <v>0.16300000000000001</v>
      </c>
      <c r="D185">
        <f t="shared" si="4"/>
        <v>3.981130174966855E-2</v>
      </c>
    </row>
    <row r="186" spans="1:4" x14ac:dyDescent="0.25">
      <c r="A186">
        <v>-2.0721900928978298E-2</v>
      </c>
      <c r="B186">
        <v>3.7607896494541646E-2</v>
      </c>
      <c r="C186">
        <v>0.16400000000000001</v>
      </c>
      <c r="D186">
        <f t="shared" si="4"/>
        <v>4.0037414030341362E-2</v>
      </c>
    </row>
    <row r="187" spans="1:4" x14ac:dyDescent="0.25">
      <c r="A187">
        <v>-2.0911992150954718E-2</v>
      </c>
      <c r="B187">
        <v>3.7797987716518072E-2</v>
      </c>
      <c r="C187">
        <v>0.16500000000000001</v>
      </c>
      <c r="D187">
        <f t="shared" si="4"/>
        <v>4.0263526311014181E-2</v>
      </c>
    </row>
    <row r="188" spans="1:4" x14ac:dyDescent="0.25">
      <c r="A188">
        <v>-2.1102004755121903E-2</v>
      </c>
      <c r="B188">
        <v>3.7988000320685257E-2</v>
      </c>
      <c r="C188">
        <v>0.16600000000000001</v>
      </c>
      <c r="D188">
        <f t="shared" si="4"/>
        <v>4.0489638591686992E-2</v>
      </c>
    </row>
    <row r="189" spans="1:4" x14ac:dyDescent="0.25">
      <c r="A189">
        <v>-2.1291940248633644E-2</v>
      </c>
      <c r="B189">
        <v>3.8177935814196998E-2</v>
      </c>
      <c r="C189">
        <v>0.16700000000000001</v>
      </c>
      <c r="D189">
        <f t="shared" si="4"/>
        <v>4.0715750872359804E-2</v>
      </c>
    </row>
    <row r="190" spans="1:4" x14ac:dyDescent="0.25">
      <c r="A190">
        <v>-2.1481800099775628E-2</v>
      </c>
      <c r="B190">
        <v>3.8367795665338975E-2</v>
      </c>
      <c r="C190">
        <v>0.16800000000000001</v>
      </c>
      <c r="D190">
        <f t="shared" si="4"/>
        <v>4.0941863153032616E-2</v>
      </c>
    </row>
    <row r="191" spans="1:4" x14ac:dyDescent="0.25">
      <c r="A191">
        <v>-2.167158573922838E-2</v>
      </c>
      <c r="B191">
        <v>3.8557581304791734E-2</v>
      </c>
      <c r="C191">
        <v>0.16900000000000001</v>
      </c>
      <c r="D191">
        <f t="shared" si="4"/>
        <v>4.1167975433705428E-2</v>
      </c>
    </row>
    <row r="192" spans="1:4" x14ac:dyDescent="0.25">
      <c r="A192">
        <v>-2.1861298561280662E-2</v>
      </c>
      <c r="B192">
        <v>3.8747294126844016E-2</v>
      </c>
      <c r="C192">
        <v>0.17</v>
      </c>
      <c r="D192">
        <f t="shared" ref="D192:D202" si="5">$E$8+$E$15*C192</f>
        <v>4.1394087714378247E-2</v>
      </c>
    </row>
    <row r="193" spans="1:4" x14ac:dyDescent="0.25">
      <c r="A193">
        <v>-2.2050939924995537E-2</v>
      </c>
      <c r="B193">
        <v>3.8936935490558891E-2</v>
      </c>
      <c r="C193">
        <v>0.17100000000000001</v>
      </c>
      <c r="D193">
        <f t="shared" si="5"/>
        <v>4.1620199995051059E-2</v>
      </c>
    </row>
    <row r="194" spans="1:4" x14ac:dyDescent="0.25">
      <c r="A194">
        <v>-2.2240511155331329E-2</v>
      </c>
      <c r="B194">
        <v>3.9126506720894676E-2</v>
      </c>
      <c r="C194">
        <v>0.17199999999999999</v>
      </c>
      <c r="D194">
        <f t="shared" si="5"/>
        <v>4.1846312275723864E-2</v>
      </c>
    </row>
    <row r="195" spans="1:4" x14ac:dyDescent="0.25">
      <c r="A195">
        <v>-2.2430013544219474E-2</v>
      </c>
      <c r="B195">
        <v>3.9316009109782821E-2</v>
      </c>
      <c r="C195">
        <v>0.17299999999999999</v>
      </c>
      <c r="D195">
        <f t="shared" si="5"/>
        <v>4.2072424556396676E-2</v>
      </c>
    </row>
    <row r="196" spans="1:4" x14ac:dyDescent="0.25">
      <c r="A196">
        <v>-2.2619448351601207E-2</v>
      </c>
      <c r="B196">
        <v>3.9505443917164561E-2</v>
      </c>
      <c r="C196">
        <v>0.17399999999999999</v>
      </c>
      <c r="D196">
        <f t="shared" si="5"/>
        <v>4.2298536837069495E-2</v>
      </c>
    </row>
    <row r="197" spans="1:4" x14ac:dyDescent="0.25">
      <c r="A197">
        <v>-2.2808816806425013E-2</v>
      </c>
      <c r="B197">
        <v>3.969481237198836E-2</v>
      </c>
      <c r="C197">
        <v>0.17499999999999999</v>
      </c>
      <c r="D197">
        <f t="shared" si="5"/>
        <v>4.2524649117742307E-2</v>
      </c>
    </row>
    <row r="198" spans="1:4" x14ac:dyDescent="0.25">
      <c r="A198">
        <v>-2.2998120107606428E-2</v>
      </c>
      <c r="B198">
        <v>3.9884115673169775E-2</v>
      </c>
      <c r="C198">
        <v>0.17599999999999999</v>
      </c>
      <c r="D198">
        <f t="shared" si="5"/>
        <v>4.2750761398415119E-2</v>
      </c>
    </row>
    <row r="199" spans="1:4" x14ac:dyDescent="0.25">
      <c r="A199">
        <v>-2.3187359424952002E-2</v>
      </c>
      <c r="B199">
        <v>4.0073354990515349E-2</v>
      </c>
      <c r="C199">
        <v>0.17699999999999999</v>
      </c>
      <c r="D199">
        <f t="shared" si="5"/>
        <v>4.297687367908793E-2</v>
      </c>
    </row>
    <row r="200" spans="1:4" x14ac:dyDescent="0.25">
      <c r="A200">
        <v>-2.337653590004897E-2</v>
      </c>
      <c r="B200">
        <v>4.0262531465612317E-2</v>
      </c>
      <c r="C200">
        <v>0.17799999999999999</v>
      </c>
      <c r="D200">
        <f t="shared" si="5"/>
        <v>4.3202985959760742E-2</v>
      </c>
    </row>
    <row r="201" spans="1:4" x14ac:dyDescent="0.25">
      <c r="A201">
        <v>-2.3565650647121995E-2</v>
      </c>
      <c r="B201">
        <v>4.0451646212685342E-2</v>
      </c>
      <c r="C201">
        <v>0.17899999999999999</v>
      </c>
      <c r="D201">
        <f t="shared" si="5"/>
        <v>4.3429098240433561E-2</v>
      </c>
    </row>
    <row r="202" spans="1:4" x14ac:dyDescent="0.25">
      <c r="A202">
        <v>-2.3754704753858602E-2</v>
      </c>
      <c r="B202">
        <v>4.0640700319421949E-2</v>
      </c>
      <c r="C202">
        <v>0.18</v>
      </c>
      <c r="D202">
        <f t="shared" si="5"/>
        <v>4.3655210521106373E-2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63E3F-306C-4126-B20B-8BE375218303}">
  <dimension ref="A1:L42"/>
  <sheetViews>
    <sheetView zoomScaleNormal="100" workbookViewId="0">
      <selection activeCell="P15" sqref="P15"/>
    </sheetView>
  </sheetViews>
  <sheetFormatPr defaultRowHeight="15" x14ac:dyDescent="0.25"/>
  <cols>
    <col min="1" max="1" width="9.140625" style="31"/>
    <col min="2" max="2" width="16" customWidth="1"/>
    <col min="3" max="3" width="12" bestFit="1" customWidth="1"/>
    <col min="6" max="6" width="13" customWidth="1"/>
    <col min="8" max="8" width="11.5703125" bestFit="1" customWidth="1"/>
  </cols>
  <sheetData>
    <row r="1" spans="1:12" x14ac:dyDescent="0.25">
      <c r="A1" s="31" t="s">
        <v>58</v>
      </c>
    </row>
    <row r="8" spans="1:12" x14ac:dyDescent="0.25">
      <c r="B8" t="s">
        <v>55</v>
      </c>
      <c r="C8">
        <v>1.1499166666666663E-2</v>
      </c>
      <c r="D8">
        <v>1</v>
      </c>
      <c r="F8" t="s">
        <v>57</v>
      </c>
      <c r="G8">
        <v>1081.7055068149643</v>
      </c>
      <c r="H8">
        <v>-144.37771406362623</v>
      </c>
      <c r="I8">
        <v>-72.1159013290942</v>
      </c>
      <c r="J8">
        <v>-219.02291141624798</v>
      </c>
      <c r="K8">
        <v>-210.61287202896887</v>
      </c>
      <c r="L8">
        <v>-266.15124026888606</v>
      </c>
    </row>
    <row r="9" spans="1:12" x14ac:dyDescent="0.25">
      <c r="C9">
        <v>7.9208333333333318E-3</v>
      </c>
      <c r="D9">
        <v>1</v>
      </c>
      <c r="G9">
        <v>-144.37771406362612</v>
      </c>
      <c r="H9">
        <v>301.66134094102392</v>
      </c>
      <c r="I9">
        <v>55.258627674457259</v>
      </c>
      <c r="J9">
        <v>-45.068118783730036</v>
      </c>
      <c r="K9">
        <v>-31.779875195976608</v>
      </c>
      <c r="L9">
        <v>-190.46114884343214</v>
      </c>
    </row>
    <row r="10" spans="1:12" x14ac:dyDescent="0.25">
      <c r="C10">
        <v>1.3619999999999993E-2</v>
      </c>
      <c r="D10">
        <v>1</v>
      </c>
      <c r="G10">
        <v>-72.115901329094086</v>
      </c>
      <c r="H10">
        <v>55.258627674457252</v>
      </c>
      <c r="I10">
        <v>455.21172416093208</v>
      </c>
      <c r="J10">
        <v>61.514998127053225</v>
      </c>
      <c r="K10">
        <v>-119.71854907289865</v>
      </c>
      <c r="L10">
        <v>-315.12569095608029</v>
      </c>
    </row>
    <row r="11" spans="1:12" x14ac:dyDescent="0.25">
      <c r="C11">
        <v>4.1933333333333293E-3</v>
      </c>
      <c r="D11">
        <v>1</v>
      </c>
      <c r="G11">
        <v>-219.02291141624789</v>
      </c>
      <c r="H11">
        <v>-45.068118783730029</v>
      </c>
      <c r="I11">
        <v>61.514998127053261</v>
      </c>
      <c r="J11">
        <v>450.34509689040078</v>
      </c>
      <c r="K11">
        <v>-19.676458726545675</v>
      </c>
      <c r="L11">
        <v>-98.472050150588103</v>
      </c>
    </row>
    <row r="12" spans="1:12" x14ac:dyDescent="0.25">
      <c r="C12">
        <v>1.3995000000000002E-2</v>
      </c>
      <c r="D12">
        <v>1</v>
      </c>
      <c r="G12">
        <v>-210.61287202896884</v>
      </c>
      <c r="H12">
        <v>-31.77987519597659</v>
      </c>
      <c r="I12">
        <v>-119.71854907289863</v>
      </c>
      <c r="J12">
        <v>-19.676458726545679</v>
      </c>
      <c r="K12">
        <v>457.2963775022381</v>
      </c>
      <c r="L12">
        <v>-120.66567820789618</v>
      </c>
    </row>
    <row r="13" spans="1:12" x14ac:dyDescent="0.25">
      <c r="C13">
        <v>8.1808333333333316E-3</v>
      </c>
      <c r="D13">
        <v>1</v>
      </c>
      <c r="G13">
        <v>-266.15124026888628</v>
      </c>
      <c r="H13">
        <v>-190.46114884343208</v>
      </c>
      <c r="I13">
        <v>-315.12569095608029</v>
      </c>
      <c r="J13">
        <v>-98.472050150588004</v>
      </c>
      <c r="K13">
        <v>-120.66567820789608</v>
      </c>
      <c r="L13">
        <v>1301.6274689429222</v>
      </c>
    </row>
    <row r="15" spans="1:12" x14ac:dyDescent="0.25">
      <c r="B15" t="s">
        <v>52</v>
      </c>
      <c r="C15">
        <v>7.4793081727422953E-2</v>
      </c>
      <c r="D15">
        <v>4.8538654839693631</v>
      </c>
      <c r="F15" t="s">
        <v>54</v>
      </c>
      <c r="G15">
        <v>1.9159786462446395E-2</v>
      </c>
    </row>
    <row r="16" spans="1:12" x14ac:dyDescent="0.25">
      <c r="C16">
        <v>4.8538654839693631</v>
      </c>
      <c r="D16">
        <v>574.89834876756095</v>
      </c>
      <c r="G16">
        <v>1</v>
      </c>
    </row>
    <row r="18" spans="1:8" x14ac:dyDescent="0.25">
      <c r="B18" t="s">
        <v>53</v>
      </c>
      <c r="C18" cm="1">
        <f t="array" ref="C18:D19">MINVERSE(C15:D16)</f>
        <v>29.575380750141552</v>
      </c>
      <c r="D18">
        <v>-0.24970487409836903</v>
      </c>
    </row>
    <row r="19" spans="1:8" x14ac:dyDescent="0.25">
      <c r="C19">
        <v>-0.24970487409836895</v>
      </c>
      <c r="D19">
        <v>3.8476956392500326E-3</v>
      </c>
    </row>
    <row r="21" spans="1:8" s="31" customFormat="1" x14ac:dyDescent="0.25">
      <c r="A21" s="31" t="s">
        <v>59</v>
      </c>
    </row>
    <row r="23" spans="1:8" x14ac:dyDescent="0.25">
      <c r="A23" s="31">
        <v>1</v>
      </c>
      <c r="B23" t="s">
        <v>60</v>
      </c>
      <c r="C23" cm="1">
        <f t="array" ref="C23:D28">MMULT(G8:L13,C8:D13)</f>
        <v>4.2695993635179059</v>
      </c>
      <c r="D23">
        <v>169.42486770814105</v>
      </c>
    </row>
    <row r="24" spans="1:8" x14ac:dyDescent="0.25">
      <c r="C24">
        <v>-0.71006759663762387</v>
      </c>
      <c r="D24">
        <v>-54.766888271283705</v>
      </c>
    </row>
    <row r="25" spans="1:8" x14ac:dyDescent="0.25">
      <c r="C25">
        <v>1.8129063355175408</v>
      </c>
      <c r="D25">
        <v>65.025208604369482</v>
      </c>
    </row>
    <row r="26" spans="1:8" x14ac:dyDescent="0.25">
      <c r="C26">
        <v>-1.2302321090941968</v>
      </c>
      <c r="D26">
        <v>129.62055594034237</v>
      </c>
    </row>
    <row r="27" spans="1:8" x14ac:dyDescent="0.25">
      <c r="C27">
        <v>1.0260447996506177</v>
      </c>
      <c r="D27">
        <v>-45.157055730047773</v>
      </c>
    </row>
    <row r="28" spans="1:8" x14ac:dyDescent="0.25">
      <c r="C28">
        <v>-0.31438530898488004</v>
      </c>
      <c r="D28">
        <v>310.75166051603946</v>
      </c>
    </row>
    <row r="30" spans="1:8" x14ac:dyDescent="0.25">
      <c r="A30" s="31">
        <v>2</v>
      </c>
      <c r="B30" t="s">
        <v>61</v>
      </c>
      <c r="C30" cm="1">
        <f t="array" ref="C30:D35">MMULT(_xlfn.ANCHORARRAY(C23),C18:D19)</f>
        <v>83.968811566409926</v>
      </c>
      <c r="D30">
        <v>-0.41424444685658723</v>
      </c>
    </row>
    <row r="31" spans="1:8" x14ac:dyDescent="0.25">
      <c r="C31">
        <v>-7.3249605883553226</v>
      </c>
      <c r="D31">
        <v>-3.341897735698271E-2</v>
      </c>
    </row>
    <row r="32" spans="1:8" x14ac:dyDescent="0.25">
      <c r="C32">
        <v>37.380283609500879</v>
      </c>
      <c r="D32">
        <v>-0.20249433667418693</v>
      </c>
      <c r="H32" s="1"/>
    </row>
    <row r="33" spans="1:4" x14ac:dyDescent="0.25">
      <c r="C33">
        <v>-68.751467639154328</v>
      </c>
      <c r="D33">
        <v>0.80593540176195766</v>
      </c>
    </row>
    <row r="34" spans="1:4" x14ac:dyDescent="0.25">
      <c r="C34">
        <v>41.621602532094329</v>
      </c>
      <c r="D34">
        <v>-0.42995899392991926</v>
      </c>
    </row>
    <row r="35" spans="1:4" x14ac:dyDescent="0.25">
      <c r="C35">
        <v>-86.894269480495453</v>
      </c>
      <c r="D35">
        <v>1.2741813530557178</v>
      </c>
    </row>
    <row r="37" spans="1:4" x14ac:dyDescent="0.25">
      <c r="A37" s="31">
        <v>3</v>
      </c>
      <c r="B37" t="s">
        <v>56</v>
      </c>
      <c r="C37" cm="1">
        <f t="array" ref="C37:C42">MMULT(_xlfn.ANCHORARRAY(C30),G15:G16)</f>
        <v>1.1945800522612258</v>
      </c>
    </row>
    <row r="38" spans="1:4" x14ac:dyDescent="0.25">
      <c r="C38">
        <v>-0.1737636580757064</v>
      </c>
    </row>
    <row r="39" spans="1:4" x14ac:dyDescent="0.25">
      <c r="C39">
        <v>0.51370391518953484</v>
      </c>
    </row>
    <row r="40" spans="1:4" x14ac:dyDescent="0.25">
      <c r="C40">
        <v>-0.51132803718403286</v>
      </c>
    </row>
    <row r="41" spans="1:4" x14ac:dyDescent="0.25">
      <c r="C41">
        <v>0.3675020228098263</v>
      </c>
    </row>
    <row r="42" spans="1:4" x14ac:dyDescent="0.25">
      <c r="C42">
        <v>-0.39069429500084785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73D6-F1CF-40E0-9A67-A34A69D7D383}">
  <dimension ref="A1:U174"/>
  <sheetViews>
    <sheetView topLeftCell="A46" zoomScaleNormal="100" workbookViewId="0">
      <selection activeCell="W29" sqref="W29"/>
    </sheetView>
  </sheetViews>
  <sheetFormatPr defaultRowHeight="15" x14ac:dyDescent="0.25"/>
  <cols>
    <col min="1" max="1" width="13.28515625" customWidth="1"/>
    <col min="3" max="3" width="16.140625" customWidth="1"/>
    <col min="4" max="4" width="12" bestFit="1" customWidth="1"/>
    <col min="5" max="5" width="14.7109375" customWidth="1"/>
    <col min="6" max="6" width="14" customWidth="1"/>
    <col min="7" max="7" width="12.7109375" bestFit="1" customWidth="1"/>
    <col min="10" max="10" width="13.42578125" customWidth="1"/>
    <col min="17" max="17" width="11.85546875" customWidth="1"/>
    <col min="18" max="18" width="11.42578125" customWidth="1"/>
  </cols>
  <sheetData>
    <row r="1" spans="1:6" x14ac:dyDescent="0.25">
      <c r="A1" t="s">
        <v>74</v>
      </c>
      <c r="B1">
        <f>_xlfn.VAR.S(Q55:Q174)</f>
        <v>5.1361573951795459E-3</v>
      </c>
      <c r="C1" t="s">
        <v>75</v>
      </c>
      <c r="D1">
        <f>_xlfn.VAR.S(R55:R174)</f>
        <v>2.1329159663865545E-6</v>
      </c>
      <c r="E1" t="s">
        <v>70</v>
      </c>
      <c r="F1" s="10">
        <f>_xlfn.COVARIANCE.S(Q55:Q174,R55:R174)</f>
        <v>-1.2925058001623535E-5</v>
      </c>
    </row>
    <row r="2" spans="1:6" s="41" customFormat="1" x14ac:dyDescent="0.25">
      <c r="B2" s="41" t="s">
        <v>72</v>
      </c>
    </row>
    <row r="3" spans="1:6" x14ac:dyDescent="0.25">
      <c r="C3" t="s">
        <v>66</v>
      </c>
      <c r="D3" t="s">
        <v>67</v>
      </c>
    </row>
    <row r="4" spans="1:6" x14ac:dyDescent="0.25">
      <c r="B4" t="s">
        <v>65</v>
      </c>
      <c r="C4">
        <v>0</v>
      </c>
      <c r="D4">
        <v>1</v>
      </c>
    </row>
    <row r="5" spans="1:6" x14ac:dyDescent="0.25">
      <c r="B5" t="s">
        <v>68</v>
      </c>
      <c r="C5">
        <f>300000/500000</f>
        <v>0.6</v>
      </c>
      <c r="D5">
        <f>1-C5</f>
        <v>0.4</v>
      </c>
    </row>
    <row r="6" spans="1:6" x14ac:dyDescent="0.25">
      <c r="B6" t="s">
        <v>69</v>
      </c>
      <c r="C6">
        <v>1</v>
      </c>
      <c r="D6">
        <v>0</v>
      </c>
    </row>
    <row r="8" spans="1:6" s="41" customFormat="1" x14ac:dyDescent="0.25">
      <c r="B8" s="41" t="s">
        <v>71</v>
      </c>
    </row>
    <row r="12" spans="1:6" s="41" customFormat="1" x14ac:dyDescent="0.25">
      <c r="B12" s="41" t="s">
        <v>73</v>
      </c>
    </row>
    <row r="13" spans="1:6" x14ac:dyDescent="0.25">
      <c r="B13" t="s">
        <v>65</v>
      </c>
      <c r="C13">
        <f>(C4^2*$B$1+D4^2*$D$1+2*C4*D4*$F$1)^0.5</f>
        <v>1.4604506038844842E-3</v>
      </c>
    </row>
    <row r="14" spans="1:6" x14ac:dyDescent="0.25">
      <c r="B14" t="s">
        <v>68</v>
      </c>
      <c r="C14">
        <f t="shared" ref="C14:C15" si="0">(C5^2*$B$1+D5^2*$D$1+2*C5*D5*$F$1)^0.5</f>
        <v>4.2931968286796254E-2</v>
      </c>
    </row>
    <row r="15" spans="1:6" x14ac:dyDescent="0.25">
      <c r="B15" t="s">
        <v>69</v>
      </c>
      <c r="C15">
        <f t="shared" si="0"/>
        <v>7.1666989578044543E-2</v>
      </c>
    </row>
    <row r="43" spans="2:3" s="41" customFormat="1" x14ac:dyDescent="0.25">
      <c r="B43" s="41" t="s">
        <v>76</v>
      </c>
    </row>
    <row r="44" spans="2:3" x14ac:dyDescent="0.25">
      <c r="B44" t="s">
        <v>65</v>
      </c>
      <c r="C44">
        <f>(C4^2*$B$1)^0.5</f>
        <v>0</v>
      </c>
    </row>
    <row r="45" spans="2:3" x14ac:dyDescent="0.25">
      <c r="B45" t="s">
        <v>68</v>
      </c>
      <c r="C45">
        <f t="shared" ref="C45:C46" si="1">(C5^2*$B$1)^0.5</f>
        <v>4.3000193746826731E-2</v>
      </c>
    </row>
    <row r="46" spans="2:3" x14ac:dyDescent="0.25">
      <c r="B46" t="s">
        <v>69</v>
      </c>
      <c r="C46">
        <f t="shared" si="1"/>
        <v>7.1666989578044543E-2</v>
      </c>
    </row>
    <row r="51" spans="2:21" s="24" customFormat="1" x14ac:dyDescent="0.25">
      <c r="C51" s="25"/>
      <c r="D51" s="25"/>
      <c r="E51" s="25"/>
      <c r="F51" s="25"/>
      <c r="G51" s="25"/>
      <c r="H51" s="25"/>
      <c r="I51" s="25"/>
      <c r="J51" s="37" t="s">
        <v>63</v>
      </c>
      <c r="K51" s="25"/>
      <c r="L51" s="25"/>
      <c r="M51" s="25"/>
      <c r="N51" s="25"/>
      <c r="O51" s="25"/>
      <c r="P51" s="25"/>
      <c r="Q51" s="25"/>
      <c r="R51" s="25"/>
      <c r="S51" s="25"/>
      <c r="T51" s="25"/>
      <c r="U51" s="25"/>
    </row>
    <row r="52" spans="2:21" s="32" customFormat="1" x14ac:dyDescent="0.25">
      <c r="C52" s="33" t="s">
        <v>62</v>
      </c>
      <c r="D52" s="33"/>
      <c r="E52" s="33"/>
      <c r="F52" s="33"/>
      <c r="G52" s="33"/>
      <c r="H52" s="33"/>
      <c r="I52" s="9"/>
      <c r="J52" s="33" cm="1">
        <f t="array" ref="J52:O52">TRANSPOSE(_xlfn.ANCHORARRAY('iii c'!C37))</f>
        <v>1.1945800522612258</v>
      </c>
      <c r="K52" s="33">
        <v>-0.1737636580757064</v>
      </c>
      <c r="L52" s="33">
        <v>0.51370391518953484</v>
      </c>
      <c r="M52" s="33">
        <v>-0.51132803718403286</v>
      </c>
      <c r="N52" s="33">
        <v>0.3675020228098263</v>
      </c>
      <c r="O52" s="33">
        <v>-0.39069429500084785</v>
      </c>
      <c r="P52" s="9"/>
      <c r="Q52" s="67" t="s">
        <v>64</v>
      </c>
      <c r="R52" s="38"/>
      <c r="S52" s="33"/>
      <c r="T52" s="33"/>
      <c r="U52" s="33"/>
    </row>
    <row r="53" spans="2:21" s="11" customFormat="1" x14ac:dyDescent="0.25">
      <c r="B53" s="12" t="s">
        <v>0</v>
      </c>
      <c r="C53" s="13" t="s">
        <v>3</v>
      </c>
      <c r="D53" s="13" t="s">
        <v>3</v>
      </c>
      <c r="E53" s="13" t="s">
        <v>3</v>
      </c>
      <c r="F53" s="13" t="s">
        <v>3</v>
      </c>
      <c r="G53" s="13" t="s">
        <v>3</v>
      </c>
      <c r="H53" s="13" t="s">
        <v>3</v>
      </c>
      <c r="I53" s="9"/>
      <c r="J53" s="35" t="str">
        <f>C53</f>
        <v>Country Port</v>
      </c>
      <c r="K53" s="35" t="str">
        <f t="shared" ref="K53:O54" si="2">D53</f>
        <v>Country Port</v>
      </c>
      <c r="L53" s="35" t="str">
        <f t="shared" si="2"/>
        <v>Country Port</v>
      </c>
      <c r="M53" s="35" t="str">
        <f t="shared" si="2"/>
        <v>Country Port</v>
      </c>
      <c r="N53" s="35" t="str">
        <f t="shared" si="2"/>
        <v>Country Port</v>
      </c>
      <c r="O53" s="35" t="str">
        <f t="shared" si="2"/>
        <v>Country Port</v>
      </c>
      <c r="P53" s="8"/>
      <c r="Q53" s="67"/>
      <c r="R53" s="38" t="s">
        <v>4</v>
      </c>
    </row>
    <row r="54" spans="2:21" s="11" customFormat="1" x14ac:dyDescent="0.25">
      <c r="B54" s="14" t="s">
        <v>5</v>
      </c>
      <c r="C54" s="13" t="s">
        <v>18</v>
      </c>
      <c r="D54" s="13" t="s">
        <v>19</v>
      </c>
      <c r="E54" s="13" t="s">
        <v>20</v>
      </c>
      <c r="F54" s="13" t="s">
        <v>21</v>
      </c>
      <c r="G54" s="13" t="s">
        <v>22</v>
      </c>
      <c r="H54" s="16" t="s">
        <v>23</v>
      </c>
      <c r="I54" s="9"/>
      <c r="J54" s="35" t="str">
        <f>C54</f>
        <v>Australia</v>
      </c>
      <c r="K54" s="35" t="str">
        <f t="shared" si="2"/>
        <v>Hong Kong</v>
      </c>
      <c r="L54" s="35" t="str">
        <f t="shared" si="2"/>
        <v>Italy</v>
      </c>
      <c r="M54" s="35" t="str">
        <f t="shared" si="2"/>
        <v>Japan</v>
      </c>
      <c r="N54" s="35" t="str">
        <f t="shared" si="2"/>
        <v>Norway</v>
      </c>
      <c r="O54" s="35" t="str">
        <f t="shared" si="2"/>
        <v>US</v>
      </c>
      <c r="P54" s="8"/>
      <c r="Q54" s="67"/>
      <c r="R54" s="38" t="s">
        <v>4</v>
      </c>
    </row>
    <row r="55" spans="2:21" s="11" customFormat="1" x14ac:dyDescent="0.25">
      <c r="B55" s="17">
        <v>39052</v>
      </c>
      <c r="C55" s="18">
        <v>3.5900000000000001E-2</v>
      </c>
      <c r="D55" s="18">
        <v>6.2300000000000001E-2</v>
      </c>
      <c r="E55" s="18">
        <v>2.7200000000000002E-2</v>
      </c>
      <c r="F55" s="18">
        <v>2.4E-2</v>
      </c>
      <c r="G55" s="18">
        <v>5.3899999999999997E-2</v>
      </c>
      <c r="H55" s="18">
        <v>1.0800000000000001E-2</v>
      </c>
      <c r="I55" s="34"/>
      <c r="J55" s="36">
        <f>J$52*C55</f>
        <v>4.2885423876178004E-2</v>
      </c>
      <c r="K55" s="36">
        <f t="shared" ref="K55:O55" si="3">K$52*D55</f>
        <v>-1.0825475898116509E-2</v>
      </c>
      <c r="L55" s="36">
        <f t="shared" si="3"/>
        <v>1.3972746493155349E-2</v>
      </c>
      <c r="M55" s="36">
        <f t="shared" si="3"/>
        <v>-1.2271872892416789E-2</v>
      </c>
      <c r="N55" s="36">
        <f t="shared" si="3"/>
        <v>1.9808359029449635E-2</v>
      </c>
      <c r="O55" s="36">
        <f t="shared" si="3"/>
        <v>-4.2194983860091573E-3</v>
      </c>
      <c r="P55" s="8"/>
      <c r="Q55" s="39">
        <f>SUM(J55:O55)</f>
        <v>4.9349682222240537E-2</v>
      </c>
      <c r="R55" s="40">
        <v>4.0000000000000001E-3</v>
      </c>
    </row>
    <row r="56" spans="2:21" s="11" customFormat="1" x14ac:dyDescent="0.25">
      <c r="B56" s="17">
        <v>39022</v>
      </c>
      <c r="C56" s="18">
        <v>3.3799999999999997E-2</v>
      </c>
      <c r="D56" s="18">
        <v>6.0400000000000002E-2</v>
      </c>
      <c r="E56" s="18">
        <v>5.74E-2</v>
      </c>
      <c r="F56" s="18">
        <v>4.5000000000000005E-3</v>
      </c>
      <c r="G56" s="18">
        <v>8.900000000000001E-2</v>
      </c>
      <c r="H56" s="18">
        <v>2.3699999999999999E-2</v>
      </c>
      <c r="I56" s="34"/>
      <c r="J56" s="36">
        <f t="shared" ref="J56:J119" si="4">J$52*C56</f>
        <v>4.0376805766429429E-2</v>
      </c>
      <c r="K56" s="36">
        <f t="shared" ref="K56:K119" si="5">K$52*D56</f>
        <v>-1.0495324947772666E-2</v>
      </c>
      <c r="L56" s="36">
        <f t="shared" ref="L56:L119" si="6">L$52*E56</f>
        <v>2.94866047318793E-2</v>
      </c>
      <c r="M56" s="36">
        <f t="shared" ref="M56:M119" si="7">M$52*F56</f>
        <v>-2.300976167328148E-3</v>
      </c>
      <c r="N56" s="36">
        <f t="shared" ref="N56:N119" si="8">N$52*G56</f>
        <v>3.2707680030074543E-2</v>
      </c>
      <c r="O56" s="36">
        <f t="shared" ref="O56:O119" si="9">O$52*H56</f>
        <v>-9.2594547915200928E-3</v>
      </c>
      <c r="P56" s="8"/>
      <c r="Q56" s="39">
        <f t="shared" ref="Q56:Q119" si="10">SUM(J56:O56)</f>
        <v>8.0515334621762358E-2</v>
      </c>
      <c r="R56" s="40">
        <v>4.1999999999999997E-3</v>
      </c>
    </row>
    <row r="57" spans="2:21" s="11" customFormat="1" x14ac:dyDescent="0.25">
      <c r="B57" s="17">
        <v>38991</v>
      </c>
      <c r="C57" s="18">
        <v>8.6500000000000007E-2</v>
      </c>
      <c r="D57" s="18">
        <v>1.1000000000000001E-2</v>
      </c>
      <c r="E57" s="18">
        <v>4.2699999999999995E-2</v>
      </c>
      <c r="F57" s="18">
        <v>1.9400000000000001E-2</v>
      </c>
      <c r="G57" s="18">
        <v>8.8399999999999992E-2</v>
      </c>
      <c r="H57" s="18">
        <v>3.7100000000000001E-2</v>
      </c>
      <c r="I57" s="34"/>
      <c r="J57" s="36">
        <f t="shared" si="4"/>
        <v>0.10333117452059604</v>
      </c>
      <c r="K57" s="36">
        <f t="shared" si="5"/>
        <v>-1.9114002388327706E-3</v>
      </c>
      <c r="L57" s="36">
        <f t="shared" si="6"/>
        <v>2.1935157178593134E-2</v>
      </c>
      <c r="M57" s="36">
        <f t="shared" si="7"/>
        <v>-9.9197639213702369E-3</v>
      </c>
      <c r="N57" s="36">
        <f t="shared" si="8"/>
        <v>3.2487178816388643E-2</v>
      </c>
      <c r="O57" s="36">
        <f t="shared" si="9"/>
        <v>-1.4494758344531455E-2</v>
      </c>
      <c r="P57" s="8"/>
      <c r="Q57" s="39">
        <f t="shared" si="10"/>
        <v>0.13142758801084337</v>
      </c>
      <c r="R57" s="40">
        <v>4.0999999999999995E-3</v>
      </c>
    </row>
    <row r="58" spans="2:21" s="11" customFormat="1" x14ac:dyDescent="0.25">
      <c r="B58" s="17">
        <v>38961</v>
      </c>
      <c r="C58" s="18">
        <v>-1.5300000000000001E-2</v>
      </c>
      <c r="D58" s="18">
        <v>7.9000000000000008E-3</v>
      </c>
      <c r="E58" s="18">
        <v>6.7000000000000002E-3</v>
      </c>
      <c r="F58" s="18">
        <v>-1.8799999999999997E-2</v>
      </c>
      <c r="G58" s="18">
        <v>-7.5199999999999989E-2</v>
      </c>
      <c r="H58" s="18">
        <v>1.95E-2</v>
      </c>
      <c r="I58" s="34"/>
      <c r="J58" s="36">
        <f t="shared" si="4"/>
        <v>-1.8277074799596754E-2</v>
      </c>
      <c r="K58" s="36">
        <f t="shared" si="5"/>
        <v>-1.3727328987980807E-3</v>
      </c>
      <c r="L58" s="36">
        <f t="shared" si="6"/>
        <v>3.4418162317698836E-3</v>
      </c>
      <c r="M58" s="36">
        <f t="shared" si="7"/>
        <v>9.6129670990598159E-3</v>
      </c>
      <c r="N58" s="36">
        <f t="shared" si="8"/>
        <v>-2.7636152115298934E-2</v>
      </c>
      <c r="O58" s="36">
        <f t="shared" si="9"/>
        <v>-7.6185387525165328E-3</v>
      </c>
      <c r="P58" s="8"/>
      <c r="Q58" s="39">
        <f t="shared" si="10"/>
        <v>-4.18497152353806E-2</v>
      </c>
      <c r="R58" s="40">
        <v>4.0999999999999995E-3</v>
      </c>
    </row>
    <row r="59" spans="2:21" s="11" customFormat="1" x14ac:dyDescent="0.25">
      <c r="B59" s="17">
        <v>38930</v>
      </c>
      <c r="C59" s="18">
        <v>2.23E-2</v>
      </c>
      <c r="D59" s="18">
        <v>2.7099999999999999E-2</v>
      </c>
      <c r="E59" s="18">
        <v>3.9800000000000002E-2</v>
      </c>
      <c r="F59" s="18">
        <v>1.6799999999999999E-2</v>
      </c>
      <c r="G59" s="18">
        <v>-3.9800000000000002E-2</v>
      </c>
      <c r="H59" s="18">
        <v>2.5099999999999997E-2</v>
      </c>
      <c r="I59" s="34"/>
      <c r="J59" s="36">
        <f t="shared" si="4"/>
        <v>2.6639135165425334E-2</v>
      </c>
      <c r="K59" s="36">
        <f t="shared" si="5"/>
        <v>-4.708995133851643E-3</v>
      </c>
      <c r="L59" s="36">
        <f t="shared" si="6"/>
        <v>2.0445415824543487E-2</v>
      </c>
      <c r="M59" s="36">
        <f t="shared" si="7"/>
        <v>-8.5903110246917519E-3</v>
      </c>
      <c r="N59" s="36">
        <f t="shared" si="8"/>
        <v>-1.4626580507831088E-2</v>
      </c>
      <c r="O59" s="36">
        <f t="shared" si="9"/>
        <v>-9.8064268045212795E-3</v>
      </c>
      <c r="P59" s="8"/>
      <c r="Q59" s="39">
        <f t="shared" si="10"/>
        <v>9.3522375190730582E-3</v>
      </c>
      <c r="R59" s="40">
        <v>4.1999999999999997E-3</v>
      </c>
    </row>
    <row r="60" spans="2:21" s="11" customFormat="1" x14ac:dyDescent="0.25">
      <c r="B60" s="17">
        <v>38899</v>
      </c>
      <c r="C60" s="18">
        <v>1.7399999999999999E-2</v>
      </c>
      <c r="D60" s="18">
        <v>2.4399999999999998E-2</v>
      </c>
      <c r="E60" s="18">
        <v>1.03E-2</v>
      </c>
      <c r="F60" s="18">
        <v>-8.3000000000000001E-3</v>
      </c>
      <c r="G60" s="18">
        <v>4.0599999999999997E-2</v>
      </c>
      <c r="H60" s="18">
        <v>-1.7999999999999995E-3</v>
      </c>
      <c r="I60" s="34"/>
      <c r="J60" s="36">
        <f t="shared" si="4"/>
        <v>2.0785692909345326E-2</v>
      </c>
      <c r="K60" s="36">
        <f t="shared" si="5"/>
        <v>-4.2398332570472361E-3</v>
      </c>
      <c r="L60" s="36">
        <f t="shared" si="6"/>
        <v>5.2911503264522087E-3</v>
      </c>
      <c r="M60" s="36">
        <f t="shared" si="7"/>
        <v>4.2440227086274727E-3</v>
      </c>
      <c r="N60" s="36">
        <f t="shared" si="8"/>
        <v>1.4920582126078948E-2</v>
      </c>
      <c r="O60" s="36">
        <f t="shared" si="9"/>
        <v>7.0324973100152589E-4</v>
      </c>
      <c r="P60" s="8"/>
      <c r="Q60" s="39">
        <f t="shared" si="10"/>
        <v>4.1704864544458251E-2</v>
      </c>
      <c r="R60" s="40">
        <v>4.0000000000000001E-3</v>
      </c>
    </row>
    <row r="61" spans="2:21" s="11" customFormat="1" x14ac:dyDescent="0.25">
      <c r="B61" s="17">
        <v>38869</v>
      </c>
      <c r="C61" s="18">
        <v>7.0999999999999995E-3</v>
      </c>
      <c r="D61" s="18">
        <v>7.3000000000000001E-3</v>
      </c>
      <c r="E61" s="18">
        <v>-2E-3</v>
      </c>
      <c r="F61" s="18">
        <v>-1.1000000000000001E-2</v>
      </c>
      <c r="G61" s="18">
        <v>-2.8999999999999998E-2</v>
      </c>
      <c r="H61" s="18">
        <v>-4.0000000000000018E-4</v>
      </c>
      <c r="I61" s="34"/>
      <c r="J61" s="36">
        <f t="shared" si="4"/>
        <v>8.481518371054703E-3</v>
      </c>
      <c r="K61" s="36">
        <f t="shared" si="5"/>
        <v>-1.2684747039526567E-3</v>
      </c>
      <c r="L61" s="36">
        <f t="shared" si="6"/>
        <v>-1.0274078303790697E-3</v>
      </c>
      <c r="M61" s="36">
        <f t="shared" si="7"/>
        <v>5.6246084090243618E-3</v>
      </c>
      <c r="N61" s="36">
        <f t="shared" si="8"/>
        <v>-1.0657558661484962E-2</v>
      </c>
      <c r="O61" s="36">
        <f t="shared" si="9"/>
        <v>1.5627771800033922E-4</v>
      </c>
      <c r="P61" s="8"/>
      <c r="Q61" s="39">
        <f t="shared" si="10"/>
        <v>1.308963302262716E-3</v>
      </c>
      <c r="R61" s="40">
        <v>4.0000000000000001E-3</v>
      </c>
    </row>
    <row r="62" spans="2:21" s="11" customFormat="1" x14ac:dyDescent="0.25">
      <c r="B62" s="17">
        <v>38838</v>
      </c>
      <c r="C62" s="18">
        <v>-5.4900000000000004E-2</v>
      </c>
      <c r="D62" s="18">
        <v>-6.2699999999999992E-2</v>
      </c>
      <c r="E62" s="18">
        <v>-2.1400000000000002E-2</v>
      </c>
      <c r="F62" s="18">
        <v>-6.2800000000000009E-2</v>
      </c>
      <c r="G62" s="18">
        <v>-7.5199999999999989E-2</v>
      </c>
      <c r="H62" s="18">
        <v>-3.1E-2</v>
      </c>
      <c r="I62" s="34"/>
      <c r="J62" s="36">
        <f t="shared" si="4"/>
        <v>-6.5582444869141304E-2</v>
      </c>
      <c r="K62" s="36">
        <f t="shared" si="5"/>
        <v>1.0894981361346789E-2</v>
      </c>
      <c r="L62" s="36">
        <f t="shared" si="6"/>
        <v>-1.0993263785056048E-2</v>
      </c>
      <c r="M62" s="36">
        <f t="shared" si="7"/>
        <v>3.2111400735157267E-2</v>
      </c>
      <c r="N62" s="36">
        <f t="shared" si="8"/>
        <v>-2.7636152115298934E-2</v>
      </c>
      <c r="O62" s="36">
        <f t="shared" si="9"/>
        <v>1.2111523145026283E-2</v>
      </c>
      <c r="P62" s="8"/>
      <c r="Q62" s="39">
        <f t="shared" si="10"/>
        <v>-4.9093955527965943E-2</v>
      </c>
      <c r="R62" s="40">
        <v>4.3E-3</v>
      </c>
    </row>
    <row r="63" spans="2:21" s="11" customFormat="1" x14ac:dyDescent="0.25">
      <c r="B63" s="17">
        <v>38808</v>
      </c>
      <c r="C63" s="18">
        <v>9.3299999999999994E-2</v>
      </c>
      <c r="D63" s="18">
        <v>5.0799999999999998E-2</v>
      </c>
      <c r="E63" s="18">
        <v>4.1500000000000002E-2</v>
      </c>
      <c r="F63" s="18">
        <v>2.75E-2</v>
      </c>
      <c r="G63" s="18">
        <v>9.820000000000001E-2</v>
      </c>
      <c r="H63" s="18">
        <v>1.2999999999999998E-2</v>
      </c>
      <c r="I63" s="34"/>
      <c r="J63" s="36">
        <f t="shared" si="4"/>
        <v>0.11145431887597236</v>
      </c>
      <c r="K63" s="36">
        <f t="shared" si="5"/>
        <v>-8.8271938302458847E-3</v>
      </c>
      <c r="L63" s="36">
        <f t="shared" si="6"/>
        <v>2.1318712480365699E-2</v>
      </c>
      <c r="M63" s="36">
        <f t="shared" si="7"/>
        <v>-1.4061521022560903E-2</v>
      </c>
      <c r="N63" s="36">
        <f t="shared" si="8"/>
        <v>3.6088698639924949E-2</v>
      </c>
      <c r="O63" s="36">
        <f t="shared" si="9"/>
        <v>-5.0790258350110213E-3</v>
      </c>
      <c r="P63" s="8"/>
      <c r="Q63" s="39">
        <f t="shared" si="10"/>
        <v>0.14089398930844521</v>
      </c>
      <c r="R63" s="40">
        <v>3.5999999999999999E-3</v>
      </c>
    </row>
    <row r="64" spans="2:21" s="11" customFormat="1" x14ac:dyDescent="0.25">
      <c r="B64" s="17">
        <v>38777</v>
      </c>
      <c r="C64" s="18">
        <v>4.3E-3</v>
      </c>
      <c r="D64" s="18">
        <v>1.1899999999999999E-2</v>
      </c>
      <c r="E64" s="18">
        <v>3.0800000000000001E-2</v>
      </c>
      <c r="F64" s="18">
        <v>2.2700000000000001E-2</v>
      </c>
      <c r="G64" s="18">
        <v>0.1177</v>
      </c>
      <c r="H64" s="18">
        <v>1.9099999999999999E-2</v>
      </c>
      <c r="I64" s="34"/>
      <c r="J64" s="36">
        <f t="shared" si="4"/>
        <v>5.1366942247232711E-3</v>
      </c>
      <c r="K64" s="36">
        <f t="shared" si="5"/>
        <v>-2.0677875311009061E-3</v>
      </c>
      <c r="L64" s="36">
        <f t="shared" si="6"/>
        <v>1.5822080587837673E-2</v>
      </c>
      <c r="M64" s="36">
        <f t="shared" si="7"/>
        <v>-1.1607146444077546E-2</v>
      </c>
      <c r="N64" s="36">
        <f t="shared" si="8"/>
        <v>4.3254988084716554E-2</v>
      </c>
      <c r="O64" s="36">
        <f t="shared" si="9"/>
        <v>-7.4622610345161933E-3</v>
      </c>
      <c r="P64" s="8"/>
      <c r="Q64" s="39">
        <f t="shared" si="10"/>
        <v>4.3076567887582851E-2</v>
      </c>
      <c r="R64" s="40">
        <v>3.7000000000000002E-3</v>
      </c>
    </row>
    <row r="65" spans="2:18" s="11" customFormat="1" x14ac:dyDescent="0.25">
      <c r="B65" s="17">
        <v>38749</v>
      </c>
      <c r="C65" s="18">
        <v>-2.0499999999999997E-2</v>
      </c>
      <c r="D65" s="18">
        <v>6.8999999999999999E-3</v>
      </c>
      <c r="E65" s="18">
        <v>1.52E-2</v>
      </c>
      <c r="F65" s="18">
        <v>-1.0200000000000001E-2</v>
      </c>
      <c r="G65" s="18">
        <v>-8.1000000000000013E-3</v>
      </c>
      <c r="H65" s="18">
        <v>-1.5999999999999999E-3</v>
      </c>
      <c r="I65" s="34"/>
      <c r="J65" s="36">
        <f t="shared" si="4"/>
        <v>-2.4488891071355125E-2</v>
      </c>
      <c r="K65" s="36">
        <f t="shared" si="5"/>
        <v>-1.1989692407223741E-3</v>
      </c>
      <c r="L65" s="36">
        <f t="shared" si="6"/>
        <v>7.8082995108809299E-3</v>
      </c>
      <c r="M65" s="36">
        <f t="shared" si="7"/>
        <v>5.2155459792771353E-3</v>
      </c>
      <c r="N65" s="36">
        <f t="shared" si="8"/>
        <v>-2.9767663847595936E-3</v>
      </c>
      <c r="O65" s="36">
        <f t="shared" si="9"/>
        <v>6.2511087200135655E-4</v>
      </c>
      <c r="P65" s="8"/>
      <c r="Q65" s="39">
        <f t="shared" si="10"/>
        <v>-1.5015670334677671E-2</v>
      </c>
      <c r="R65" s="40">
        <v>3.4000000000000002E-3</v>
      </c>
    </row>
    <row r="66" spans="2:18" s="11" customFormat="1" x14ac:dyDescent="0.25">
      <c r="B66" s="17">
        <v>38718</v>
      </c>
      <c r="C66" s="18">
        <v>7.4900000000000008E-2</v>
      </c>
      <c r="D66" s="18">
        <v>5.7999999999999996E-2</v>
      </c>
      <c r="E66" s="18">
        <v>6.1399999999999996E-2</v>
      </c>
      <c r="F66" s="18">
        <v>4.3400000000000001E-2</v>
      </c>
      <c r="G66" s="18">
        <v>0.12089999999999999</v>
      </c>
      <c r="H66" s="18">
        <v>4.0099999999999997E-2</v>
      </c>
      <c r="I66" s="34"/>
      <c r="J66" s="36">
        <f t="shared" si="4"/>
        <v>8.9474045914365821E-2</v>
      </c>
      <c r="K66" s="36">
        <f t="shared" si="5"/>
        <v>-1.007829216839097E-2</v>
      </c>
      <c r="L66" s="36">
        <f t="shared" si="6"/>
        <v>3.1541420392637437E-2</v>
      </c>
      <c r="M66" s="36">
        <f t="shared" si="7"/>
        <v>-2.2191636813787028E-2</v>
      </c>
      <c r="N66" s="36">
        <f t="shared" si="8"/>
        <v>4.4430994557707999E-2</v>
      </c>
      <c r="O66" s="36">
        <f t="shared" si="9"/>
        <v>-1.5666841229533997E-2</v>
      </c>
      <c r="P66" s="8"/>
      <c r="Q66" s="39">
        <f t="shared" si="10"/>
        <v>0.11750969065299927</v>
      </c>
      <c r="R66" s="40">
        <v>3.4999999999999996E-3</v>
      </c>
    </row>
    <row r="67" spans="2:18" s="11" customFormat="1" x14ac:dyDescent="0.25">
      <c r="B67" s="17">
        <v>38687</v>
      </c>
      <c r="C67" s="18">
        <v>2.4700000000000003E-2</v>
      </c>
      <c r="D67" s="18">
        <v>1.2E-2</v>
      </c>
      <c r="E67" s="18">
        <v>4.3899999999999995E-2</v>
      </c>
      <c r="F67" s="18">
        <v>8.9099999999999999E-2</v>
      </c>
      <c r="G67" s="18">
        <v>4.5899999999999996E-2</v>
      </c>
      <c r="H67" s="18">
        <v>3.5000000000000001E-3</v>
      </c>
      <c r="I67" s="34"/>
      <c r="J67" s="36">
        <f t="shared" si="4"/>
        <v>2.950612729085228E-2</v>
      </c>
      <c r="K67" s="36">
        <f t="shared" si="5"/>
        <v>-2.0851638969084769E-3</v>
      </c>
      <c r="L67" s="36">
        <f t="shared" si="6"/>
        <v>2.2551601876820575E-2</v>
      </c>
      <c r="M67" s="36">
        <f t="shared" si="7"/>
        <v>-4.5559328113097326E-2</v>
      </c>
      <c r="N67" s="36">
        <f t="shared" si="8"/>
        <v>1.6868342846971026E-2</v>
      </c>
      <c r="O67" s="36">
        <f t="shared" si="9"/>
        <v>-1.3674300325029675E-3</v>
      </c>
      <c r="P67" s="8"/>
      <c r="Q67" s="39">
        <f t="shared" si="10"/>
        <v>1.9914149972135111E-2</v>
      </c>
      <c r="R67" s="40">
        <v>3.2000000000000002E-3</v>
      </c>
    </row>
    <row r="68" spans="2:18" s="11" customFormat="1" x14ac:dyDescent="0.25">
      <c r="B68" s="17">
        <v>38657</v>
      </c>
      <c r="C68" s="18">
        <v>2.64E-2</v>
      </c>
      <c r="D68" s="18">
        <v>3.3000000000000002E-2</v>
      </c>
      <c r="E68" s="18">
        <v>1.8600000000000002E-2</v>
      </c>
      <c r="F68" s="18">
        <v>3.6400000000000002E-2</v>
      </c>
      <c r="G68" s="18">
        <v>-4.0000000000000002E-4</v>
      </c>
      <c r="H68" s="18">
        <v>4.0399999999999998E-2</v>
      </c>
      <c r="I68" s="34"/>
      <c r="J68" s="36">
        <f t="shared" si="4"/>
        <v>3.1536913379696357E-2</v>
      </c>
      <c r="K68" s="36">
        <f t="shared" si="5"/>
        <v>-5.7342007164983113E-3</v>
      </c>
      <c r="L68" s="36">
        <f t="shared" si="6"/>
        <v>9.5548928225253488E-3</v>
      </c>
      <c r="M68" s="36">
        <f t="shared" si="7"/>
        <v>-1.8612340553498797E-2</v>
      </c>
      <c r="N68" s="36">
        <f t="shared" si="8"/>
        <v>-1.4700080912393053E-4</v>
      </c>
      <c r="O68" s="36">
        <f t="shared" si="9"/>
        <v>-1.5784049518034252E-2</v>
      </c>
      <c r="P68" s="8"/>
      <c r="Q68" s="39">
        <f t="shared" si="10"/>
        <v>8.1421460506641424E-4</v>
      </c>
      <c r="R68" s="40">
        <v>3.0999999999999999E-3</v>
      </c>
    </row>
    <row r="69" spans="2:18" s="11" customFormat="1" x14ac:dyDescent="0.25">
      <c r="B69" s="17">
        <v>38626</v>
      </c>
      <c r="C69" s="18">
        <v>-5.1900000000000002E-2</v>
      </c>
      <c r="D69" s="18">
        <v>-6.9099999999999995E-2</v>
      </c>
      <c r="E69" s="18">
        <v>-6.4100000000000004E-2</v>
      </c>
      <c r="F69" s="18">
        <v>-7.4000000000000003E-3</v>
      </c>
      <c r="G69" s="18">
        <v>-7.1500000000000008E-2</v>
      </c>
      <c r="H69" s="18">
        <v>-2.0799999999999999E-2</v>
      </c>
      <c r="I69" s="34"/>
      <c r="J69" s="36">
        <f t="shared" si="4"/>
        <v>-6.1998704712357619E-2</v>
      </c>
      <c r="K69" s="36">
        <f t="shared" si="5"/>
        <v>1.2007068773031312E-2</v>
      </c>
      <c r="L69" s="36">
        <f t="shared" si="6"/>
        <v>-3.2928420963649188E-2</v>
      </c>
      <c r="M69" s="36">
        <f t="shared" si="7"/>
        <v>3.7838274751618435E-3</v>
      </c>
      <c r="N69" s="36">
        <f t="shared" si="8"/>
        <v>-2.6276394630902585E-2</v>
      </c>
      <c r="O69" s="36">
        <f t="shared" si="9"/>
        <v>8.1264413360176355E-3</v>
      </c>
      <c r="P69" s="8"/>
      <c r="Q69" s="39">
        <f t="shared" si="10"/>
        <v>-9.7286182722698594E-2</v>
      </c>
      <c r="R69" s="40">
        <v>2.7000000000000001E-3</v>
      </c>
    </row>
    <row r="70" spans="2:18" s="11" customFormat="1" x14ac:dyDescent="0.25">
      <c r="B70" s="17">
        <v>38596</v>
      </c>
      <c r="C70" s="18">
        <v>5.3499999999999999E-2</v>
      </c>
      <c r="D70" s="18">
        <v>2.3900000000000001E-2</v>
      </c>
      <c r="E70" s="18">
        <v>1.46E-2</v>
      </c>
      <c r="F70" s="18">
        <v>8.9900000000000008E-2</v>
      </c>
      <c r="G70" s="18">
        <v>1.8000000000000002E-2</v>
      </c>
      <c r="H70" s="18">
        <v>1.06E-2</v>
      </c>
      <c r="I70" s="34"/>
      <c r="J70" s="36">
        <f t="shared" si="4"/>
        <v>6.3910032795975583E-2</v>
      </c>
      <c r="K70" s="36">
        <f t="shared" si="5"/>
        <v>-4.1529514280093834E-3</v>
      </c>
      <c r="L70" s="36">
        <f t="shared" si="6"/>
        <v>7.500077161767209E-3</v>
      </c>
      <c r="M70" s="36">
        <f t="shared" si="7"/>
        <v>-4.5968390542844559E-2</v>
      </c>
      <c r="N70" s="36">
        <f t="shared" si="8"/>
        <v>6.6150364105768741E-3</v>
      </c>
      <c r="O70" s="36">
        <f t="shared" si="9"/>
        <v>-4.1413595270089875E-3</v>
      </c>
      <c r="P70" s="8"/>
      <c r="Q70" s="39">
        <f t="shared" si="10"/>
        <v>2.3762444870456735E-2</v>
      </c>
      <c r="R70" s="40">
        <v>2.8999999999999998E-3</v>
      </c>
    </row>
    <row r="71" spans="2:18" s="11" customFormat="1" x14ac:dyDescent="0.25">
      <c r="B71" s="17">
        <v>38565</v>
      </c>
      <c r="C71" s="18">
        <v>9.4999999999999998E-3</v>
      </c>
      <c r="D71" s="18">
        <v>-9.8999999999999991E-3</v>
      </c>
      <c r="E71" s="18">
        <v>1.8200000000000001E-2</v>
      </c>
      <c r="F71" s="18">
        <v>7.46E-2</v>
      </c>
      <c r="G71" s="18">
        <v>8.3800000000000013E-2</v>
      </c>
      <c r="H71" s="18">
        <v>-5.8999999999999999E-3</v>
      </c>
      <c r="I71" s="34"/>
      <c r="J71" s="36">
        <f t="shared" si="4"/>
        <v>1.1348510496481645E-2</v>
      </c>
      <c r="K71" s="36">
        <f t="shared" si="5"/>
        <v>1.7202602149494932E-3</v>
      </c>
      <c r="L71" s="36">
        <f t="shared" si="6"/>
        <v>9.3494112564495354E-3</v>
      </c>
      <c r="M71" s="36">
        <f t="shared" si="7"/>
        <v>-3.8145071573928852E-2</v>
      </c>
      <c r="N71" s="36">
        <f t="shared" si="8"/>
        <v>3.079666951146345E-2</v>
      </c>
      <c r="O71" s="36">
        <f t="shared" si="9"/>
        <v>2.3050963405050022E-3</v>
      </c>
      <c r="P71" s="8"/>
      <c r="Q71" s="39">
        <f t="shared" si="10"/>
        <v>1.7374876245920275E-2</v>
      </c>
      <c r="R71" s="40">
        <v>3.0000000000000001E-3</v>
      </c>
    </row>
    <row r="72" spans="2:18" s="11" customFormat="1" x14ac:dyDescent="0.25">
      <c r="B72" s="17">
        <v>38534</v>
      </c>
      <c r="C72" s="18">
        <v>2.4199999999999999E-2</v>
      </c>
      <c r="D72" s="18">
        <v>6.1900000000000004E-2</v>
      </c>
      <c r="E72" s="18">
        <v>4.6199999999999998E-2</v>
      </c>
      <c r="F72" s="18">
        <v>1.0200000000000001E-2</v>
      </c>
      <c r="G72" s="18">
        <v>6.4899999999999999E-2</v>
      </c>
      <c r="H72" s="18">
        <v>4.3299999999999998E-2</v>
      </c>
      <c r="I72" s="34"/>
      <c r="J72" s="36">
        <f t="shared" si="4"/>
        <v>2.8908837264721661E-2</v>
      </c>
      <c r="K72" s="36">
        <f t="shared" si="5"/>
        <v>-1.0755970434886226E-2</v>
      </c>
      <c r="L72" s="36">
        <f t="shared" si="6"/>
        <v>2.3733120881756508E-2</v>
      </c>
      <c r="M72" s="36">
        <f t="shared" si="7"/>
        <v>-5.2155459792771353E-3</v>
      </c>
      <c r="N72" s="36">
        <f t="shared" si="8"/>
        <v>2.3850881280357727E-2</v>
      </c>
      <c r="O72" s="36">
        <f t="shared" si="9"/>
        <v>-1.691706297353671E-2</v>
      </c>
      <c r="P72" s="8"/>
      <c r="Q72" s="39">
        <f t="shared" si="10"/>
        <v>4.3604260039135825E-2</v>
      </c>
      <c r="R72" s="40">
        <v>2.3999999999999998E-3</v>
      </c>
    </row>
    <row r="73" spans="2:18" s="11" customFormat="1" x14ac:dyDescent="0.25">
      <c r="B73" s="17">
        <v>38504</v>
      </c>
      <c r="C73" s="18">
        <v>5.2600000000000001E-2</v>
      </c>
      <c r="D73" s="18">
        <v>3.7000000000000005E-2</v>
      </c>
      <c r="E73" s="18">
        <v>7.9000000000000008E-3</v>
      </c>
      <c r="F73" s="18">
        <v>6.9999999999999993E-3</v>
      </c>
      <c r="G73" s="18">
        <v>0.10710000000000001</v>
      </c>
      <c r="H73" s="18">
        <v>1.15E-2</v>
      </c>
      <c r="I73" s="34"/>
      <c r="J73" s="36">
        <f t="shared" si="4"/>
        <v>6.2834910748940473E-2</v>
      </c>
      <c r="K73" s="36">
        <f t="shared" si="5"/>
        <v>-6.4292553488011373E-3</v>
      </c>
      <c r="L73" s="36">
        <f t="shared" si="6"/>
        <v>4.0582609299973258E-3</v>
      </c>
      <c r="M73" s="36">
        <f t="shared" si="7"/>
        <v>-3.5792962602882298E-3</v>
      </c>
      <c r="N73" s="36">
        <f t="shared" si="8"/>
        <v>3.9359466642932404E-2</v>
      </c>
      <c r="O73" s="36">
        <f t="shared" si="9"/>
        <v>-4.4929843925097497E-3</v>
      </c>
      <c r="P73" s="8"/>
      <c r="Q73" s="39">
        <f t="shared" si="10"/>
        <v>9.1751102320271088E-2</v>
      </c>
      <c r="R73" s="40">
        <v>2.3E-3</v>
      </c>
    </row>
    <row r="74" spans="2:18" s="11" customFormat="1" x14ac:dyDescent="0.25">
      <c r="B74" s="17">
        <v>38473</v>
      </c>
      <c r="C74" s="18">
        <v>-1E-3</v>
      </c>
      <c r="D74" s="18">
        <v>-3.9000000000000003E-3</v>
      </c>
      <c r="E74" s="18">
        <v>-1.7899999999999999E-2</v>
      </c>
      <c r="F74" s="18">
        <v>-1.9299999999999998E-2</v>
      </c>
      <c r="G74" s="18">
        <v>1.15E-2</v>
      </c>
      <c r="H74" s="18">
        <v>3.7899999999999996E-2</v>
      </c>
      <c r="I74" s="34"/>
      <c r="J74" s="36">
        <f t="shared" si="4"/>
        <v>-1.1945800522612257E-3</v>
      </c>
      <c r="K74" s="36">
        <f t="shared" si="5"/>
        <v>6.7767826649525503E-4</v>
      </c>
      <c r="L74" s="36">
        <f t="shared" si="6"/>
        <v>-9.1953000818926732E-3</v>
      </c>
      <c r="M74" s="36">
        <f t="shared" si="7"/>
        <v>9.8686311176518337E-3</v>
      </c>
      <c r="N74" s="36">
        <f t="shared" si="8"/>
        <v>4.2262732623130021E-3</v>
      </c>
      <c r="O74" s="36">
        <f t="shared" si="9"/>
        <v>-1.4807313780532133E-2</v>
      </c>
      <c r="P74" s="8"/>
      <c r="Q74" s="39">
        <f t="shared" si="10"/>
        <v>-1.042461126822594E-2</v>
      </c>
      <c r="R74" s="40">
        <v>2.3999999999999998E-3</v>
      </c>
    </row>
    <row r="75" spans="2:18" s="11" customFormat="1" x14ac:dyDescent="0.25">
      <c r="B75" s="17">
        <v>38443</v>
      </c>
      <c r="C75" s="18">
        <v>-1.44E-2</v>
      </c>
      <c r="D75" s="18">
        <v>3.73E-2</v>
      </c>
      <c r="E75" s="18">
        <v>-4.8899999999999999E-2</v>
      </c>
      <c r="F75" s="18">
        <v>-2.1499999999999998E-2</v>
      </c>
      <c r="G75" s="18">
        <v>-3.5200000000000002E-2</v>
      </c>
      <c r="H75" s="18">
        <v>-2.52E-2</v>
      </c>
      <c r="I75" s="34"/>
      <c r="J75" s="36">
        <f t="shared" si="4"/>
        <v>-1.7201952752561651E-2</v>
      </c>
      <c r="K75" s="36">
        <f t="shared" si="5"/>
        <v>-6.4813844462238484E-3</v>
      </c>
      <c r="L75" s="36">
        <f t="shared" si="6"/>
        <v>-2.5120121452768252E-2</v>
      </c>
      <c r="M75" s="36">
        <f t="shared" si="7"/>
        <v>1.0993552799456706E-2</v>
      </c>
      <c r="N75" s="36">
        <f t="shared" si="8"/>
        <v>-1.2936071202905887E-2</v>
      </c>
      <c r="O75" s="36">
        <f t="shared" si="9"/>
        <v>9.8454962340213652E-3</v>
      </c>
      <c r="P75" s="8"/>
      <c r="Q75" s="39">
        <f t="shared" si="10"/>
        <v>-4.0900480820981563E-2</v>
      </c>
      <c r="R75" s="40">
        <v>2.0999999999999999E-3</v>
      </c>
    </row>
    <row r="76" spans="2:18" s="11" customFormat="1" x14ac:dyDescent="0.25">
      <c r="B76" s="17">
        <v>38412</v>
      </c>
      <c r="C76" s="18">
        <v>-3.8699999999999998E-2</v>
      </c>
      <c r="D76" s="18">
        <v>-3.4200000000000001E-2</v>
      </c>
      <c r="E76" s="18">
        <v>-6.1999999999999998E-3</v>
      </c>
      <c r="F76" s="18">
        <v>-2.2400000000000003E-2</v>
      </c>
      <c r="G76" s="18">
        <v>-3.3599999999999998E-2</v>
      </c>
      <c r="H76" s="18">
        <v>-1.6899999999999998E-2</v>
      </c>
      <c r="I76" s="34"/>
      <c r="J76" s="36">
        <f t="shared" si="4"/>
        <v>-4.6230248022509433E-2</v>
      </c>
      <c r="K76" s="36">
        <f t="shared" si="5"/>
        <v>5.9427171061891592E-3</v>
      </c>
      <c r="L76" s="36">
        <f t="shared" si="6"/>
        <v>-3.184964274175116E-3</v>
      </c>
      <c r="M76" s="36">
        <f t="shared" si="7"/>
        <v>1.1453748032922338E-2</v>
      </c>
      <c r="N76" s="36">
        <f t="shared" si="8"/>
        <v>-1.2348067966410163E-2</v>
      </c>
      <c r="O76" s="36">
        <f t="shared" si="9"/>
        <v>6.6027335855143284E-3</v>
      </c>
      <c r="P76" s="8"/>
      <c r="Q76" s="39">
        <f t="shared" si="10"/>
        <v>-3.7764081538468885E-2</v>
      </c>
      <c r="R76" s="40">
        <v>2.0999999999999999E-3</v>
      </c>
    </row>
    <row r="77" spans="2:18" s="11" customFormat="1" x14ac:dyDescent="0.25">
      <c r="B77" s="17">
        <v>38384</v>
      </c>
      <c r="C77" s="18">
        <v>4.9000000000000002E-2</v>
      </c>
      <c r="D77" s="18">
        <v>3.7200000000000004E-2</v>
      </c>
      <c r="E77" s="18">
        <v>2.92E-2</v>
      </c>
      <c r="F77" s="18">
        <v>1.6200000000000003E-2</v>
      </c>
      <c r="G77" s="18">
        <v>0.12619999999999998</v>
      </c>
      <c r="H77" s="18">
        <v>2.2699999999999998E-2</v>
      </c>
      <c r="I77" s="34"/>
      <c r="J77" s="36">
        <f t="shared" si="4"/>
        <v>5.8534422560800062E-2</v>
      </c>
      <c r="K77" s="36">
        <f t="shared" si="5"/>
        <v>-6.4640080804162789E-3</v>
      </c>
      <c r="L77" s="36">
        <f t="shared" si="6"/>
        <v>1.5000154323534418E-2</v>
      </c>
      <c r="M77" s="36">
        <f t="shared" si="7"/>
        <v>-8.2835142023813344E-3</v>
      </c>
      <c r="N77" s="36">
        <f t="shared" si="8"/>
        <v>4.6378755278600074E-2</v>
      </c>
      <c r="O77" s="36">
        <f t="shared" si="9"/>
        <v>-8.8687604965192457E-3</v>
      </c>
      <c r="P77" s="8"/>
      <c r="Q77" s="39">
        <f t="shared" si="10"/>
        <v>9.6297049383617703E-2</v>
      </c>
      <c r="R77" s="40">
        <v>1.6000000000000001E-3</v>
      </c>
    </row>
    <row r="78" spans="2:18" s="11" customFormat="1" x14ac:dyDescent="0.25">
      <c r="B78" s="17">
        <v>38353</v>
      </c>
      <c r="C78" s="18">
        <v>7.4000000000000003E-3</v>
      </c>
      <c r="D78" s="18">
        <v>-3.6200000000000003E-2</v>
      </c>
      <c r="E78" s="18">
        <v>-1.7000000000000001E-2</v>
      </c>
      <c r="F78" s="18">
        <v>-1.67E-2</v>
      </c>
      <c r="G78" s="18">
        <v>-2.12E-2</v>
      </c>
      <c r="H78" s="18">
        <v>-2.6599999999999999E-2</v>
      </c>
      <c r="I78" s="34"/>
      <c r="J78" s="36">
        <f t="shared" si="4"/>
        <v>8.8398923867330712E-3</v>
      </c>
      <c r="K78" s="36">
        <f t="shared" si="5"/>
        <v>6.2902444223405726E-3</v>
      </c>
      <c r="L78" s="36">
        <f t="shared" si="6"/>
        <v>-8.7329665582220935E-3</v>
      </c>
      <c r="M78" s="36">
        <f t="shared" si="7"/>
        <v>8.5391782209733487E-3</v>
      </c>
      <c r="N78" s="36">
        <f t="shared" si="8"/>
        <v>-7.7910428835683172E-3</v>
      </c>
      <c r="O78" s="36">
        <f t="shared" si="9"/>
        <v>1.0392468247022552E-2</v>
      </c>
      <c r="P78" s="8"/>
      <c r="Q78" s="39">
        <f t="shared" si="10"/>
        <v>1.7537773835279134E-2</v>
      </c>
      <c r="R78" s="40">
        <v>1.6000000000000001E-3</v>
      </c>
    </row>
    <row r="79" spans="2:18" s="11" customFormat="1" x14ac:dyDescent="0.25">
      <c r="B79" s="17">
        <v>38322</v>
      </c>
      <c r="C79" s="18">
        <v>4.3499999999999997E-2</v>
      </c>
      <c r="D79" s="18">
        <v>2.1299999999999999E-2</v>
      </c>
      <c r="E79" s="18">
        <v>8.0600000000000005E-2</v>
      </c>
      <c r="F79" s="18">
        <v>5.2900000000000003E-2</v>
      </c>
      <c r="G79" s="18">
        <v>2E-3</v>
      </c>
      <c r="H79" s="18">
        <v>3.5199999999999995E-2</v>
      </c>
      <c r="I79" s="34"/>
      <c r="J79" s="36">
        <f t="shared" si="4"/>
        <v>5.1964232273363317E-2</v>
      </c>
      <c r="K79" s="36">
        <f t="shared" si="5"/>
        <v>-3.7011659170125464E-3</v>
      </c>
      <c r="L79" s="36">
        <f t="shared" si="6"/>
        <v>4.1404535564276514E-2</v>
      </c>
      <c r="M79" s="36">
        <f t="shared" si="7"/>
        <v>-2.7049253167035339E-2</v>
      </c>
      <c r="N79" s="36">
        <f t="shared" si="8"/>
        <v>7.3500404561965263E-4</v>
      </c>
      <c r="O79" s="36">
        <f t="shared" si="9"/>
        <v>-1.3752439184029842E-2</v>
      </c>
      <c r="P79" s="8"/>
      <c r="Q79" s="39">
        <f t="shared" si="10"/>
        <v>4.9600913615181763E-2</v>
      </c>
      <c r="R79" s="40">
        <v>1.6000000000000001E-3</v>
      </c>
    </row>
    <row r="80" spans="2:18" s="11" customFormat="1" x14ac:dyDescent="0.25">
      <c r="B80" s="17">
        <v>38292</v>
      </c>
      <c r="C80" s="18">
        <v>8.3299999999999999E-2</v>
      </c>
      <c r="D80" s="18">
        <v>9.6999999999999989E-2</v>
      </c>
      <c r="E80" s="18">
        <v>7.85E-2</v>
      </c>
      <c r="F80" s="18">
        <v>4.8000000000000001E-2</v>
      </c>
      <c r="G80" s="18">
        <v>0.12619999999999998</v>
      </c>
      <c r="H80" s="18">
        <v>4.82E-2</v>
      </c>
      <c r="I80" s="34"/>
      <c r="J80" s="36">
        <f t="shared" si="4"/>
        <v>9.9508518353360109E-2</v>
      </c>
      <c r="K80" s="36">
        <f t="shared" si="5"/>
        <v>-1.685507483334352E-2</v>
      </c>
      <c r="L80" s="36">
        <f t="shared" si="6"/>
        <v>4.0325757342378483E-2</v>
      </c>
      <c r="M80" s="36">
        <f t="shared" si="7"/>
        <v>-2.4543745784833579E-2</v>
      </c>
      <c r="N80" s="36">
        <f t="shared" si="8"/>
        <v>4.6378755278600074E-2</v>
      </c>
      <c r="O80" s="36">
        <f t="shared" si="9"/>
        <v>-1.8831465019040865E-2</v>
      </c>
      <c r="P80" s="8"/>
      <c r="Q80" s="39">
        <f t="shared" si="10"/>
        <v>0.1259827453371207</v>
      </c>
      <c r="R80" s="40">
        <v>1.5E-3</v>
      </c>
    </row>
    <row r="81" spans="2:18" s="11" customFormat="1" x14ac:dyDescent="0.25">
      <c r="B81" s="17">
        <v>38261</v>
      </c>
      <c r="C81" s="18">
        <v>6.13E-2</v>
      </c>
      <c r="D81" s="18">
        <v>-6.5000000000000006E-3</v>
      </c>
      <c r="E81" s="18">
        <v>5.91E-2</v>
      </c>
      <c r="F81" s="18">
        <v>2.41E-2</v>
      </c>
      <c r="G81" s="18">
        <v>2.4799999999999999E-2</v>
      </c>
      <c r="H81" s="18">
        <v>1.78E-2</v>
      </c>
      <c r="I81" s="34"/>
      <c r="J81" s="36">
        <f t="shared" si="4"/>
        <v>7.3227757203613145E-2</v>
      </c>
      <c r="K81" s="36">
        <f t="shared" si="5"/>
        <v>1.1294637774920918E-3</v>
      </c>
      <c r="L81" s="36">
        <f t="shared" si="6"/>
        <v>3.0359901387701508E-2</v>
      </c>
      <c r="M81" s="36">
        <f t="shared" si="7"/>
        <v>-1.2323005696135193E-2</v>
      </c>
      <c r="N81" s="36">
        <f t="shared" si="8"/>
        <v>9.1140501656836927E-3</v>
      </c>
      <c r="O81" s="36">
        <f t="shared" si="9"/>
        <v>-6.9543584510150915E-3</v>
      </c>
      <c r="P81" s="8"/>
      <c r="Q81" s="39">
        <f t="shared" si="10"/>
        <v>9.4553808387340149E-2</v>
      </c>
      <c r="R81" s="40">
        <v>1.1000000000000001E-3</v>
      </c>
    </row>
    <row r="82" spans="2:18" s="11" customFormat="1" x14ac:dyDescent="0.25">
      <c r="B82" s="17">
        <v>38231</v>
      </c>
      <c r="C82" s="18">
        <v>5.8899999999999994E-2</v>
      </c>
      <c r="D82" s="18">
        <v>1.41E-2</v>
      </c>
      <c r="E82" s="18">
        <v>5.9500000000000004E-2</v>
      </c>
      <c r="F82" s="18">
        <v>-2.7999999999999997E-2</v>
      </c>
      <c r="G82" s="18">
        <v>0.1137</v>
      </c>
      <c r="H82" s="18">
        <v>2.06E-2</v>
      </c>
      <c r="I82" s="34"/>
      <c r="J82" s="36">
        <f t="shared" si="4"/>
        <v>7.0360765078186185E-2</v>
      </c>
      <c r="K82" s="36">
        <f t="shared" si="5"/>
        <v>-2.4500675788674603E-3</v>
      </c>
      <c r="L82" s="36">
        <f t="shared" si="6"/>
        <v>3.0565382953777327E-2</v>
      </c>
      <c r="M82" s="36">
        <f t="shared" si="7"/>
        <v>1.4317185041152919E-2</v>
      </c>
      <c r="N82" s="36">
        <f t="shared" si="8"/>
        <v>4.1784979993477252E-2</v>
      </c>
      <c r="O82" s="36">
        <f t="shared" si="9"/>
        <v>-8.0483024770174657E-3</v>
      </c>
      <c r="P82" s="8"/>
      <c r="Q82" s="39">
        <f t="shared" si="10"/>
        <v>0.14652994301070876</v>
      </c>
      <c r="R82" s="40">
        <v>1.1000000000000001E-3</v>
      </c>
    </row>
    <row r="83" spans="2:18" s="11" customFormat="1" x14ac:dyDescent="0.25">
      <c r="B83" s="17">
        <v>38200</v>
      </c>
      <c r="C83" s="18">
        <v>1.2E-2</v>
      </c>
      <c r="D83" s="18">
        <v>6.3399999999999998E-2</v>
      </c>
      <c r="E83" s="18">
        <v>-5.5000000000000005E-3</v>
      </c>
      <c r="F83" s="18">
        <v>6.7000000000000002E-3</v>
      </c>
      <c r="G83" s="18">
        <v>2.7300000000000001E-2</v>
      </c>
      <c r="H83" s="18">
        <v>2.7000000000000001E-3</v>
      </c>
      <c r="I83" s="34"/>
      <c r="J83" s="36">
        <f t="shared" si="4"/>
        <v>1.433496062713471E-2</v>
      </c>
      <c r="K83" s="36">
        <f t="shared" si="5"/>
        <v>-1.1016615921999786E-2</v>
      </c>
      <c r="L83" s="36">
        <f t="shared" si="6"/>
        <v>-2.8253715335424421E-3</v>
      </c>
      <c r="M83" s="36">
        <f t="shared" si="7"/>
        <v>-3.4258978491330202E-3</v>
      </c>
      <c r="N83" s="36">
        <f t="shared" si="8"/>
        <v>1.0032805222708259E-2</v>
      </c>
      <c r="O83" s="36">
        <f t="shared" si="9"/>
        <v>-1.0548745965022893E-3</v>
      </c>
      <c r="P83" s="8"/>
      <c r="Q83" s="39">
        <f t="shared" si="10"/>
        <v>6.0450059486654301E-3</v>
      </c>
      <c r="R83" s="40">
        <v>1.1000000000000001E-3</v>
      </c>
    </row>
    <row r="84" spans="2:18" s="11" customFormat="1" x14ac:dyDescent="0.25">
      <c r="B84" s="17">
        <v>38169</v>
      </c>
      <c r="C84" s="18">
        <v>4.3E-3</v>
      </c>
      <c r="D84" s="18">
        <v>1.7600000000000001E-2</v>
      </c>
      <c r="E84" s="18">
        <v>-2.35E-2</v>
      </c>
      <c r="F84" s="18">
        <v>-6.0999999999999999E-2</v>
      </c>
      <c r="G84" s="18">
        <v>-1.47E-2</v>
      </c>
      <c r="H84" s="18">
        <v>-3.7699999999999997E-2</v>
      </c>
      <c r="I84" s="34"/>
      <c r="J84" s="36">
        <f t="shared" si="4"/>
        <v>5.1366942247232711E-3</v>
      </c>
      <c r="K84" s="36">
        <f t="shared" si="5"/>
        <v>-3.0582403821324327E-3</v>
      </c>
      <c r="L84" s="36">
        <f t="shared" si="6"/>
        <v>-1.2072042006954069E-2</v>
      </c>
      <c r="M84" s="36">
        <f t="shared" si="7"/>
        <v>3.1191010268226002E-2</v>
      </c>
      <c r="N84" s="36">
        <f t="shared" si="8"/>
        <v>-5.4022797353044461E-3</v>
      </c>
      <c r="O84" s="36">
        <f t="shared" si="9"/>
        <v>1.4729174921531963E-2</v>
      </c>
      <c r="P84" s="8"/>
      <c r="Q84" s="39">
        <f t="shared" si="10"/>
        <v>3.0524317290090291E-2</v>
      </c>
      <c r="R84" s="40">
        <v>1E-3</v>
      </c>
    </row>
    <row r="85" spans="2:18" s="11" customFormat="1" x14ac:dyDescent="0.25">
      <c r="B85" s="17">
        <v>38139</v>
      </c>
      <c r="C85" s="18">
        <v>-1.8E-3</v>
      </c>
      <c r="D85" s="18">
        <v>3.0999999999999999E-3</v>
      </c>
      <c r="E85" s="18">
        <v>2.8799999999999999E-2</v>
      </c>
      <c r="F85" s="18">
        <v>4.4999999999999998E-2</v>
      </c>
      <c r="G85" s="18">
        <v>3.2400000000000005E-2</v>
      </c>
      <c r="H85" s="18">
        <v>2.1599999999999998E-2</v>
      </c>
      <c r="I85" s="34"/>
      <c r="J85" s="36">
        <f t="shared" si="4"/>
        <v>-2.1502440940702064E-3</v>
      </c>
      <c r="K85" s="36">
        <f t="shared" si="5"/>
        <v>-5.386673400346898E-4</v>
      </c>
      <c r="L85" s="36">
        <f t="shared" si="6"/>
        <v>1.4794672757458603E-2</v>
      </c>
      <c r="M85" s="36">
        <f t="shared" si="7"/>
        <v>-2.3009761673281479E-2</v>
      </c>
      <c r="N85" s="36">
        <f t="shared" si="8"/>
        <v>1.1907065539038374E-2</v>
      </c>
      <c r="O85" s="36">
        <f t="shared" si="9"/>
        <v>-8.4389967720183128E-3</v>
      </c>
      <c r="P85" s="8"/>
      <c r="Q85" s="39">
        <f t="shared" si="10"/>
        <v>-7.4359315829077115E-3</v>
      </c>
      <c r="R85" s="40">
        <v>8.0000000000000004E-4</v>
      </c>
    </row>
    <row r="86" spans="2:18" s="11" customFormat="1" x14ac:dyDescent="0.25">
      <c r="B86" s="17">
        <v>38108</v>
      </c>
      <c r="C86" s="18">
        <v>8.6E-3</v>
      </c>
      <c r="D86" s="18">
        <v>-6.8999999999999999E-3</v>
      </c>
      <c r="E86" s="18">
        <v>-5.4000000000000003E-3</v>
      </c>
      <c r="F86" s="18">
        <v>-2.8999999999999998E-2</v>
      </c>
      <c r="G86" s="18">
        <v>3.6000000000000004E-2</v>
      </c>
      <c r="H86" s="18">
        <v>1.4100000000000001E-2</v>
      </c>
      <c r="I86" s="34"/>
      <c r="J86" s="36">
        <f t="shared" si="4"/>
        <v>1.0273388449446542E-2</v>
      </c>
      <c r="K86" s="36">
        <f t="shared" si="5"/>
        <v>1.1989692407223741E-3</v>
      </c>
      <c r="L86" s="36">
        <f t="shared" si="6"/>
        <v>-2.7740011420234884E-3</v>
      </c>
      <c r="M86" s="36">
        <f t="shared" si="7"/>
        <v>1.4828513078336951E-2</v>
      </c>
      <c r="N86" s="36">
        <f t="shared" si="8"/>
        <v>1.3230072821153748E-2</v>
      </c>
      <c r="O86" s="36">
        <f t="shared" si="9"/>
        <v>-5.508789559511955E-3</v>
      </c>
      <c r="P86" s="8"/>
      <c r="Q86" s="39">
        <f t="shared" si="10"/>
        <v>3.1248152888124169E-2</v>
      </c>
      <c r="R86" s="40">
        <v>5.9999999999999995E-4</v>
      </c>
    </row>
    <row r="87" spans="2:18" s="11" customFormat="1" x14ac:dyDescent="0.25">
      <c r="B87" s="17">
        <v>38078</v>
      </c>
      <c r="C87" s="18">
        <v>-4.9100000000000005E-2</v>
      </c>
      <c r="D87" s="18">
        <v>-5.04E-2</v>
      </c>
      <c r="E87" s="18">
        <v>1.3500000000000002E-2</v>
      </c>
      <c r="F87" s="18">
        <v>-4.9599999999999998E-2</v>
      </c>
      <c r="G87" s="18">
        <v>-2.6000000000000002E-2</v>
      </c>
      <c r="H87" s="18">
        <v>-2.4200000000000003E-2</v>
      </c>
      <c r="I87" s="34"/>
      <c r="J87" s="36">
        <f t="shared" si="4"/>
        <v>-5.865388056602619E-2</v>
      </c>
      <c r="K87" s="36">
        <f t="shared" si="5"/>
        <v>8.7576883670156033E-3</v>
      </c>
      <c r="L87" s="36">
        <f t="shared" si="6"/>
        <v>6.9350028550587209E-3</v>
      </c>
      <c r="M87" s="36">
        <f t="shared" si="7"/>
        <v>2.536187064432803E-2</v>
      </c>
      <c r="N87" s="36">
        <f t="shared" si="8"/>
        <v>-9.5550525930554846E-3</v>
      </c>
      <c r="O87" s="36">
        <f t="shared" si="9"/>
        <v>9.4548019390205181E-3</v>
      </c>
      <c r="P87" s="8"/>
      <c r="Q87" s="39">
        <f t="shared" si="10"/>
        <v>-1.7699569353658802E-2</v>
      </c>
      <c r="R87" s="40">
        <v>8.0000000000000004E-4</v>
      </c>
    </row>
    <row r="88" spans="2:18" s="11" customFormat="1" x14ac:dyDescent="0.25">
      <c r="B88" s="17">
        <v>38047</v>
      </c>
      <c r="C88" s="18">
        <v>4.0999999999999995E-3</v>
      </c>
      <c r="D88" s="18">
        <v>-6.0499999999999998E-2</v>
      </c>
      <c r="E88" s="18">
        <v>-2.7799999999999998E-2</v>
      </c>
      <c r="F88" s="18">
        <v>0.1424</v>
      </c>
      <c r="G88" s="18">
        <v>-8.9999999999999998E-4</v>
      </c>
      <c r="H88" s="18">
        <v>-1.0699999999999999E-2</v>
      </c>
      <c r="I88" s="34"/>
      <c r="J88" s="36">
        <f t="shared" si="4"/>
        <v>4.8977782142710247E-3</v>
      </c>
      <c r="K88" s="36">
        <f t="shared" si="5"/>
        <v>1.0512701313580237E-2</v>
      </c>
      <c r="L88" s="36">
        <f t="shared" si="6"/>
        <v>-1.4280968842269069E-2</v>
      </c>
      <c r="M88" s="36">
        <f t="shared" si="7"/>
        <v>-7.2813112495006271E-2</v>
      </c>
      <c r="N88" s="36">
        <f t="shared" si="8"/>
        <v>-3.3075182052884366E-4</v>
      </c>
      <c r="O88" s="36">
        <f t="shared" si="9"/>
        <v>4.1804289565090715E-3</v>
      </c>
      <c r="P88" s="8"/>
      <c r="Q88" s="39">
        <f t="shared" si="10"/>
        <v>-6.783392467344386E-2</v>
      </c>
      <c r="R88" s="40">
        <v>8.9999999999999998E-4</v>
      </c>
    </row>
    <row r="89" spans="2:18" s="11" customFormat="1" x14ac:dyDescent="0.25">
      <c r="B89" s="17">
        <v>38018</v>
      </c>
      <c r="C89" s="18">
        <v>4.2599999999999999E-2</v>
      </c>
      <c r="D89" s="18">
        <v>3.1600000000000003E-2</v>
      </c>
      <c r="E89" s="18">
        <v>1.6399999999999998E-2</v>
      </c>
      <c r="F89" s="18">
        <v>5.9999999999999995E-4</v>
      </c>
      <c r="G89" s="18">
        <v>8.8100000000000012E-2</v>
      </c>
      <c r="H89" s="18">
        <v>1.55E-2</v>
      </c>
      <c r="I89" s="34"/>
      <c r="J89" s="36">
        <f t="shared" si="4"/>
        <v>5.0889110226328214E-2</v>
      </c>
      <c r="K89" s="36">
        <f t="shared" si="5"/>
        <v>-5.4909315951923226E-3</v>
      </c>
      <c r="L89" s="36">
        <f t="shared" si="6"/>
        <v>8.4247442091083709E-3</v>
      </c>
      <c r="M89" s="36">
        <f t="shared" si="7"/>
        <v>-3.067968223104197E-4</v>
      </c>
      <c r="N89" s="36">
        <f t="shared" si="8"/>
        <v>3.2376928209545699E-2</v>
      </c>
      <c r="O89" s="36">
        <f t="shared" si="9"/>
        <v>-6.0557615725131417E-3</v>
      </c>
      <c r="P89" s="8"/>
      <c r="Q89" s="39">
        <f t="shared" si="10"/>
        <v>7.9837292654966391E-2</v>
      </c>
      <c r="R89" s="40">
        <v>5.9999999999999995E-4</v>
      </c>
    </row>
    <row r="90" spans="2:18" s="11" customFormat="1" x14ac:dyDescent="0.25">
      <c r="B90" s="17">
        <v>37987</v>
      </c>
      <c r="C90" s="18">
        <v>4.8999999999999998E-3</v>
      </c>
      <c r="D90" s="18">
        <v>9.6199999999999994E-2</v>
      </c>
      <c r="E90" s="18">
        <v>2.0199999999999999E-2</v>
      </c>
      <c r="F90" s="18">
        <v>1.6899999999999998E-2</v>
      </c>
      <c r="G90" s="18">
        <v>9.5999999999999992E-3</v>
      </c>
      <c r="H90" s="18">
        <v>2.3100000000000002E-2</v>
      </c>
      <c r="I90" s="34"/>
      <c r="J90" s="36">
        <f t="shared" si="4"/>
        <v>5.8534422560800057E-3</v>
      </c>
      <c r="K90" s="36">
        <f t="shared" si="5"/>
        <v>-1.6716063906882954E-2</v>
      </c>
      <c r="L90" s="36">
        <f t="shared" si="6"/>
        <v>1.0376819086828604E-2</v>
      </c>
      <c r="M90" s="36">
        <f t="shared" si="7"/>
        <v>-8.6414438284101551E-3</v>
      </c>
      <c r="N90" s="36">
        <f t="shared" si="8"/>
        <v>3.5280194189743321E-3</v>
      </c>
      <c r="O90" s="36">
        <f t="shared" si="9"/>
        <v>-9.025038214519587E-3</v>
      </c>
      <c r="P90" s="8"/>
      <c r="Q90" s="39">
        <f t="shared" si="10"/>
        <v>-1.4624265187929756E-2</v>
      </c>
      <c r="R90" s="40">
        <v>7.000000000000001E-4</v>
      </c>
    </row>
    <row r="91" spans="2:18" s="11" customFormat="1" x14ac:dyDescent="0.25">
      <c r="B91" s="17">
        <v>37956</v>
      </c>
      <c r="C91" s="18">
        <v>7.9100000000000004E-2</v>
      </c>
      <c r="D91" s="18">
        <v>2.2599999999999999E-2</v>
      </c>
      <c r="E91" s="18">
        <v>0.05</v>
      </c>
      <c r="F91" s="18">
        <v>6.7299999999999999E-2</v>
      </c>
      <c r="G91" s="18">
        <v>9.4E-2</v>
      </c>
      <c r="H91" s="18">
        <v>4.5499999999999999E-2</v>
      </c>
      <c r="I91" s="34"/>
      <c r="J91" s="36">
        <f t="shared" si="4"/>
        <v>9.4491282133862958E-2</v>
      </c>
      <c r="K91" s="36">
        <f t="shared" si="5"/>
        <v>-3.9270586725109642E-3</v>
      </c>
      <c r="L91" s="36">
        <f t="shared" si="6"/>
        <v>2.5685195759476743E-2</v>
      </c>
      <c r="M91" s="36">
        <f t="shared" si="7"/>
        <v>-3.4412376902485407E-2</v>
      </c>
      <c r="N91" s="36">
        <f t="shared" si="8"/>
        <v>3.4545190144123675E-2</v>
      </c>
      <c r="O91" s="36">
        <f t="shared" si="9"/>
        <v>-1.7776590422538575E-2</v>
      </c>
      <c r="P91" s="8"/>
      <c r="Q91" s="39">
        <f t="shared" si="10"/>
        <v>9.8605642039928415E-2</v>
      </c>
      <c r="R91" s="40">
        <v>8.0000000000000004E-4</v>
      </c>
    </row>
    <row r="92" spans="2:18" s="11" customFormat="1" x14ac:dyDescent="0.25">
      <c r="B92" s="17">
        <v>37926</v>
      </c>
      <c r="C92" s="18">
        <v>-3.8E-3</v>
      </c>
      <c r="D92" s="18">
        <v>-1.9E-3</v>
      </c>
      <c r="E92" s="18">
        <v>8.0799999999999997E-2</v>
      </c>
      <c r="F92" s="18">
        <v>-3.2300000000000002E-2</v>
      </c>
      <c r="G92" s="18">
        <v>5.3600000000000002E-2</v>
      </c>
      <c r="H92" s="18">
        <v>1.66E-2</v>
      </c>
      <c r="I92" s="34"/>
      <c r="J92" s="36">
        <f t="shared" si="4"/>
        <v>-4.5394041985926583E-3</v>
      </c>
      <c r="K92" s="36">
        <f t="shared" si="5"/>
        <v>3.3015095034384217E-4</v>
      </c>
      <c r="L92" s="36">
        <f t="shared" si="6"/>
        <v>4.1507276347314416E-2</v>
      </c>
      <c r="M92" s="36">
        <f t="shared" si="7"/>
        <v>1.6515895601044262E-2</v>
      </c>
      <c r="N92" s="36">
        <f t="shared" si="8"/>
        <v>1.9698108422606692E-2</v>
      </c>
      <c r="O92" s="36">
        <f t="shared" si="9"/>
        <v>-6.4855252970140746E-3</v>
      </c>
      <c r="P92" s="8"/>
      <c r="Q92" s="39">
        <f t="shared" si="10"/>
        <v>6.7026501825702481E-2</v>
      </c>
      <c r="R92" s="40">
        <v>7.000000000000001E-4</v>
      </c>
    </row>
    <row r="93" spans="2:18" s="11" customFormat="1" x14ac:dyDescent="0.25">
      <c r="B93" s="17">
        <v>37895</v>
      </c>
      <c r="C93" s="18">
        <v>8.5999999999999993E-2</v>
      </c>
      <c r="D93" s="18">
        <v>4.7899999999999998E-2</v>
      </c>
      <c r="E93" s="18">
        <v>5.0900000000000001E-2</v>
      </c>
      <c r="F93" s="18">
        <v>4.1599999999999998E-2</v>
      </c>
      <c r="G93" s="18">
        <v>0.1193</v>
      </c>
      <c r="H93" s="18">
        <v>6.0299999999999999E-2</v>
      </c>
      <c r="I93" s="34"/>
      <c r="J93" s="36">
        <f t="shared" si="4"/>
        <v>0.10273388449446541</v>
      </c>
      <c r="K93" s="36">
        <f t="shared" si="5"/>
        <v>-8.3232792218263362E-3</v>
      </c>
      <c r="L93" s="36">
        <f t="shared" si="6"/>
        <v>2.6147529283147324E-2</v>
      </c>
      <c r="M93" s="36">
        <f t="shared" si="7"/>
        <v>-2.1271246346855767E-2</v>
      </c>
      <c r="N93" s="36">
        <f t="shared" si="8"/>
        <v>4.3842991321212277E-2</v>
      </c>
      <c r="O93" s="36">
        <f t="shared" si="9"/>
        <v>-2.3558865988551125E-2</v>
      </c>
      <c r="P93" s="8"/>
      <c r="Q93" s="39">
        <f t="shared" si="10"/>
        <v>0.11957101354159179</v>
      </c>
      <c r="R93" s="40">
        <v>7.000000000000001E-4</v>
      </c>
    </row>
    <row r="94" spans="2:18" s="11" customFormat="1" x14ac:dyDescent="0.25">
      <c r="B94" s="17">
        <v>37865</v>
      </c>
      <c r="C94" s="18">
        <v>3.2599999999999997E-2</v>
      </c>
      <c r="D94" s="18">
        <v>5.9400000000000001E-2</v>
      </c>
      <c r="E94" s="18">
        <v>4.2500000000000003E-2</v>
      </c>
      <c r="F94" s="18">
        <v>6.1399999999999996E-2</v>
      </c>
      <c r="G94" s="18">
        <v>-2E-3</v>
      </c>
      <c r="H94" s="18">
        <v>-9.0999999999999987E-3</v>
      </c>
      <c r="I94" s="34"/>
      <c r="J94" s="36">
        <f t="shared" si="4"/>
        <v>3.8943309703715956E-2</v>
      </c>
      <c r="K94" s="36">
        <f t="shared" si="5"/>
        <v>-1.0321561289696961E-2</v>
      </c>
      <c r="L94" s="36">
        <f t="shared" si="6"/>
        <v>2.1832416395555231E-2</v>
      </c>
      <c r="M94" s="36">
        <f t="shared" si="7"/>
        <v>-3.1395541483099615E-2</v>
      </c>
      <c r="N94" s="36">
        <f t="shared" si="8"/>
        <v>-7.3500404561965263E-4</v>
      </c>
      <c r="O94" s="36">
        <f t="shared" si="9"/>
        <v>3.5553180845077151E-3</v>
      </c>
      <c r="P94" s="8"/>
      <c r="Q94" s="39">
        <f t="shared" si="10"/>
        <v>2.1878937365362672E-2</v>
      </c>
      <c r="R94" s="40">
        <v>8.0000000000000004E-4</v>
      </c>
    </row>
    <row r="95" spans="2:18" s="11" customFormat="1" x14ac:dyDescent="0.25">
      <c r="B95" s="17">
        <v>37834</v>
      </c>
      <c r="C95" s="18">
        <v>3.1099999999999999E-2</v>
      </c>
      <c r="D95" s="18">
        <v>0.11320000000000001</v>
      </c>
      <c r="E95" s="18">
        <v>-2.3799999999999998E-2</v>
      </c>
      <c r="F95" s="18">
        <v>0.1047</v>
      </c>
      <c r="G95" s="18">
        <v>8.0000000000000002E-3</v>
      </c>
      <c r="H95" s="18">
        <v>2.4899999999999999E-2</v>
      </c>
      <c r="I95" s="34"/>
      <c r="J95" s="36">
        <f t="shared" si="4"/>
        <v>3.715143962532412E-2</v>
      </c>
      <c r="K95" s="36">
        <f t="shared" si="5"/>
        <v>-1.9670046094169967E-2</v>
      </c>
      <c r="L95" s="36">
        <f t="shared" si="6"/>
        <v>-1.2226153181510928E-2</v>
      </c>
      <c r="M95" s="36">
        <f t="shared" si="7"/>
        <v>-5.353604549316824E-2</v>
      </c>
      <c r="N95" s="36">
        <f t="shared" si="8"/>
        <v>2.9400161824786105E-3</v>
      </c>
      <c r="O95" s="36">
        <f t="shared" si="9"/>
        <v>-9.7282879455211115E-3</v>
      </c>
      <c r="P95" s="8"/>
      <c r="Q95" s="39">
        <f t="shared" si="10"/>
        <v>-5.506907690656751E-2</v>
      </c>
      <c r="R95" s="40">
        <v>7.000000000000001E-4</v>
      </c>
    </row>
    <row r="96" spans="2:18" s="11" customFormat="1" x14ac:dyDescent="0.25">
      <c r="B96" s="17">
        <v>37803</v>
      </c>
      <c r="C96" s="18">
        <v>2.7000000000000001E-3</v>
      </c>
      <c r="D96" s="18">
        <v>6.5000000000000002E-2</v>
      </c>
      <c r="E96" s="18">
        <v>-2.9999999999999997E-4</v>
      </c>
      <c r="F96" s="18">
        <v>4.0599999999999997E-2</v>
      </c>
      <c r="G96" s="18">
        <v>6.3799999999999996E-2</v>
      </c>
      <c r="H96" s="18">
        <v>2.3100000000000002E-2</v>
      </c>
      <c r="I96" s="34"/>
      <c r="J96" s="36">
        <f t="shared" si="4"/>
        <v>3.2253661411053096E-3</v>
      </c>
      <c r="K96" s="36">
        <f t="shared" si="5"/>
        <v>-1.1294637774920917E-2</v>
      </c>
      <c r="L96" s="36">
        <f t="shared" si="6"/>
        <v>-1.5411117455686044E-4</v>
      </c>
      <c r="M96" s="36">
        <f t="shared" si="7"/>
        <v>-2.0759918309671731E-2</v>
      </c>
      <c r="N96" s="36">
        <f t="shared" si="8"/>
        <v>2.3446629055266916E-2</v>
      </c>
      <c r="O96" s="36">
        <f t="shared" si="9"/>
        <v>-9.025038214519587E-3</v>
      </c>
      <c r="P96" s="8"/>
      <c r="Q96" s="39">
        <f t="shared" si="10"/>
        <v>-1.456171027729687E-2</v>
      </c>
      <c r="R96" s="40">
        <v>7.000000000000001E-4</v>
      </c>
    </row>
    <row r="97" spans="2:18" s="11" customFormat="1" x14ac:dyDescent="0.25">
      <c r="B97" s="17">
        <v>37773</v>
      </c>
      <c r="C97" s="18">
        <v>3.4799999999999998E-2</v>
      </c>
      <c r="D97" s="18">
        <v>1.18E-2</v>
      </c>
      <c r="E97" s="18">
        <v>-2.7699999999999999E-2</v>
      </c>
      <c r="F97" s="18">
        <v>7.8600000000000003E-2</v>
      </c>
      <c r="G97" s="18">
        <v>3.9100000000000003E-2</v>
      </c>
      <c r="H97" s="18">
        <v>1.6300000000000002E-2</v>
      </c>
      <c r="I97" s="34"/>
      <c r="J97" s="36">
        <f t="shared" si="4"/>
        <v>4.1571385818690652E-2</v>
      </c>
      <c r="K97" s="36">
        <f t="shared" si="5"/>
        <v>-2.0504111652933357E-3</v>
      </c>
      <c r="L97" s="36">
        <f t="shared" si="6"/>
        <v>-1.4229598450750114E-2</v>
      </c>
      <c r="M97" s="36">
        <f t="shared" si="7"/>
        <v>-4.0190383722664987E-2</v>
      </c>
      <c r="N97" s="36">
        <f t="shared" si="8"/>
        <v>1.4369329091864209E-2</v>
      </c>
      <c r="O97" s="36">
        <f t="shared" si="9"/>
        <v>-6.3683170085138208E-3</v>
      </c>
      <c r="P97" s="8"/>
      <c r="Q97" s="39">
        <f t="shared" si="10"/>
        <v>-6.8979954366673963E-3</v>
      </c>
      <c r="R97" s="40">
        <v>1E-3</v>
      </c>
    </row>
    <row r="98" spans="2:18" s="11" customFormat="1" x14ac:dyDescent="0.25">
      <c r="B98" s="17">
        <v>37742</v>
      </c>
      <c r="C98" s="18">
        <v>4.82E-2</v>
      </c>
      <c r="D98" s="18">
        <v>8.6400000000000005E-2</v>
      </c>
      <c r="E98" s="18">
        <v>0.1057</v>
      </c>
      <c r="F98" s="18">
        <v>4.6799999999999994E-2</v>
      </c>
      <c r="G98" s="18">
        <v>4.9500000000000002E-2</v>
      </c>
      <c r="H98" s="18">
        <v>6.3500000000000001E-2</v>
      </c>
      <c r="I98" s="34"/>
      <c r="J98" s="36">
        <f t="shared" si="4"/>
        <v>5.757875851899108E-2</v>
      </c>
      <c r="K98" s="36">
        <f t="shared" si="5"/>
        <v>-1.5013180057741033E-2</v>
      </c>
      <c r="L98" s="36">
        <f t="shared" si="6"/>
        <v>5.4298503835533835E-2</v>
      </c>
      <c r="M98" s="36">
        <f t="shared" si="7"/>
        <v>-2.3930152140212733E-2</v>
      </c>
      <c r="N98" s="36">
        <f t="shared" si="8"/>
        <v>1.8191350129086403E-2</v>
      </c>
      <c r="O98" s="36">
        <f t="shared" si="9"/>
        <v>-2.4809087732553838E-2</v>
      </c>
      <c r="P98" s="8"/>
      <c r="Q98" s="39">
        <f t="shared" si="10"/>
        <v>6.6316192553103726E-2</v>
      </c>
      <c r="R98" s="40">
        <v>8.9999999999999998E-4</v>
      </c>
    </row>
    <row r="99" spans="2:18" s="11" customFormat="1" x14ac:dyDescent="0.25">
      <c r="B99" s="17">
        <v>37712</v>
      </c>
      <c r="C99" s="18">
        <v>8.4700000000000011E-2</v>
      </c>
      <c r="D99" s="18">
        <v>-9.5999999999999992E-3</v>
      </c>
      <c r="E99" s="18">
        <v>0.13730000000000001</v>
      </c>
      <c r="F99" s="18">
        <v>6.1999999999999998E-3</v>
      </c>
      <c r="G99" s="18">
        <v>0.12869999999999998</v>
      </c>
      <c r="H99" s="18">
        <v>8.2799999999999999E-2</v>
      </c>
      <c r="I99" s="34"/>
      <c r="J99" s="36">
        <f t="shared" si="4"/>
        <v>0.10118093042652583</v>
      </c>
      <c r="K99" s="36">
        <f t="shared" si="5"/>
        <v>1.6681311175267813E-3</v>
      </c>
      <c r="L99" s="36">
        <f t="shared" si="6"/>
        <v>7.0531547555523141E-2</v>
      </c>
      <c r="M99" s="36">
        <f t="shared" si="7"/>
        <v>-3.1702338305410038E-3</v>
      </c>
      <c r="N99" s="36">
        <f t="shared" si="8"/>
        <v>4.729751033562464E-2</v>
      </c>
      <c r="O99" s="36">
        <f t="shared" si="9"/>
        <v>-3.2349487626070199E-2</v>
      </c>
      <c r="P99" s="8"/>
      <c r="Q99" s="39">
        <f t="shared" si="10"/>
        <v>0.18515839797858918</v>
      </c>
      <c r="R99" s="40">
        <v>1E-3</v>
      </c>
    </row>
    <row r="100" spans="2:18" s="11" customFormat="1" x14ac:dyDescent="0.25">
      <c r="B100" s="17">
        <v>37681</v>
      </c>
      <c r="C100" s="18">
        <v>2.98E-2</v>
      </c>
      <c r="D100" s="18">
        <v>-5.0799999999999998E-2</v>
      </c>
      <c r="E100" s="18">
        <v>-5.5899999999999998E-2</v>
      </c>
      <c r="F100" s="18">
        <v>-4.36E-2</v>
      </c>
      <c r="G100" s="18">
        <v>5.4000000000000003E-3</v>
      </c>
      <c r="H100" s="18">
        <v>1.03E-2</v>
      </c>
      <c r="I100" s="34"/>
      <c r="J100" s="36">
        <f t="shared" si="4"/>
        <v>3.5598485557384527E-2</v>
      </c>
      <c r="K100" s="36">
        <f t="shared" si="5"/>
        <v>8.8271938302458847E-3</v>
      </c>
      <c r="L100" s="36">
        <f t="shared" si="6"/>
        <v>-2.8716048859094997E-2</v>
      </c>
      <c r="M100" s="36">
        <f t="shared" si="7"/>
        <v>2.2293902421223831E-2</v>
      </c>
      <c r="N100" s="36">
        <f t="shared" si="8"/>
        <v>1.984510923173062E-3</v>
      </c>
      <c r="O100" s="36">
        <f t="shared" si="9"/>
        <v>-4.0241512385087328E-3</v>
      </c>
      <c r="P100" s="8"/>
      <c r="Q100" s="39">
        <f t="shared" si="10"/>
        <v>3.5963892634423573E-2</v>
      </c>
      <c r="R100" s="40">
        <v>1E-3</v>
      </c>
    </row>
    <row r="101" spans="2:18" s="11" customFormat="1" x14ac:dyDescent="0.25">
      <c r="B101" s="17">
        <v>37653</v>
      </c>
      <c r="C101" s="18">
        <v>-2.3799999999999998E-2</v>
      </c>
      <c r="D101" s="18">
        <v>-1.04E-2</v>
      </c>
      <c r="E101" s="18">
        <v>1.9799999999999998E-2</v>
      </c>
      <c r="F101" s="18">
        <v>1.0500000000000001E-2</v>
      </c>
      <c r="G101" s="18">
        <v>-7.2999999999999995E-2</v>
      </c>
      <c r="H101" s="18">
        <v>-1.5399999999999999E-2</v>
      </c>
      <c r="I101" s="34"/>
      <c r="J101" s="36">
        <f t="shared" si="4"/>
        <v>-2.843100524381717E-2</v>
      </c>
      <c r="K101" s="36">
        <f t="shared" si="5"/>
        <v>1.8071420439873464E-3</v>
      </c>
      <c r="L101" s="36">
        <f t="shared" si="6"/>
        <v>1.0171337520752789E-2</v>
      </c>
      <c r="M101" s="36">
        <f t="shared" si="7"/>
        <v>-5.3689443904323449E-3</v>
      </c>
      <c r="N101" s="36">
        <f t="shared" si="8"/>
        <v>-2.6827647665117318E-2</v>
      </c>
      <c r="O101" s="36">
        <f t="shared" si="9"/>
        <v>6.016692143013056E-3</v>
      </c>
      <c r="P101" s="8"/>
      <c r="Q101" s="39">
        <f t="shared" si="10"/>
        <v>-4.2632425591613642E-2</v>
      </c>
      <c r="R101" s="40">
        <v>8.9999999999999998E-4</v>
      </c>
    </row>
    <row r="102" spans="2:18" s="11" customFormat="1" x14ac:dyDescent="0.25">
      <c r="B102" s="17">
        <v>37622</v>
      </c>
      <c r="C102" s="18">
        <v>2.7799999999999998E-2</v>
      </c>
      <c r="D102" s="18">
        <v>1.3500000000000002E-2</v>
      </c>
      <c r="E102" s="18">
        <v>-1.44E-2</v>
      </c>
      <c r="F102" s="18">
        <v>-3.6499999999999998E-2</v>
      </c>
      <c r="G102" s="18">
        <v>-5.62E-2</v>
      </c>
      <c r="H102" s="18">
        <v>-2.3399999999999997E-2</v>
      </c>
      <c r="I102" s="34"/>
      <c r="J102" s="36">
        <f t="shared" si="4"/>
        <v>3.3209325452862072E-2</v>
      </c>
      <c r="K102" s="36">
        <f t="shared" si="5"/>
        <v>-2.3458093840220367E-3</v>
      </c>
      <c r="L102" s="36">
        <f t="shared" si="6"/>
        <v>-7.3973363787293014E-3</v>
      </c>
      <c r="M102" s="36">
        <f t="shared" si="7"/>
        <v>1.8663473357217197E-2</v>
      </c>
      <c r="N102" s="36">
        <f t="shared" si="8"/>
        <v>-2.065361368191224E-2</v>
      </c>
      <c r="O102" s="36">
        <f t="shared" si="9"/>
        <v>9.142246503019839E-3</v>
      </c>
      <c r="P102" s="8"/>
      <c r="Q102" s="39">
        <f t="shared" si="10"/>
        <v>3.0618285868435527E-2</v>
      </c>
      <c r="R102" s="40">
        <v>1E-3</v>
      </c>
    </row>
    <row r="103" spans="2:18" s="11" customFormat="1" x14ac:dyDescent="0.25">
      <c r="B103" s="17">
        <v>37591</v>
      </c>
      <c r="C103" s="18">
        <v>-1.5900000000000001E-2</v>
      </c>
      <c r="D103" s="18">
        <v>-6.4500000000000002E-2</v>
      </c>
      <c r="E103" s="18">
        <v>-3.1800000000000002E-2</v>
      </c>
      <c r="F103" s="18">
        <v>-2.4E-2</v>
      </c>
      <c r="G103" s="18">
        <v>2.8399999999999998E-2</v>
      </c>
      <c r="H103" s="18">
        <v>-5.3300000000000007E-2</v>
      </c>
      <c r="I103" s="34"/>
      <c r="J103" s="36">
        <f t="shared" si="4"/>
        <v>-1.8993822830953491E-2</v>
      </c>
      <c r="K103" s="36">
        <f t="shared" si="5"/>
        <v>1.1207755945883063E-2</v>
      </c>
      <c r="L103" s="36">
        <f t="shared" si="6"/>
        <v>-1.6335784503027209E-2</v>
      </c>
      <c r="M103" s="36">
        <f t="shared" si="7"/>
        <v>1.2271872892416789E-2</v>
      </c>
      <c r="N103" s="36">
        <f t="shared" si="8"/>
        <v>1.0437057447799067E-2</v>
      </c>
      <c r="O103" s="36">
        <f t="shared" si="9"/>
        <v>2.0824005923545191E-2</v>
      </c>
      <c r="P103" s="8"/>
      <c r="Q103" s="39">
        <f t="shared" si="10"/>
        <v>1.9411084875663412E-2</v>
      </c>
      <c r="R103" s="40">
        <v>1.1000000000000001E-3</v>
      </c>
    </row>
    <row r="104" spans="2:18" s="11" customFormat="1" x14ac:dyDescent="0.25">
      <c r="B104" s="17">
        <v>37561</v>
      </c>
      <c r="C104" s="18">
        <v>2.5399999999999999E-2</v>
      </c>
      <c r="D104" s="18">
        <v>0.06</v>
      </c>
      <c r="E104" s="18">
        <v>9.7100000000000006E-2</v>
      </c>
      <c r="F104" s="18">
        <v>3.9699999999999999E-2</v>
      </c>
      <c r="G104" s="18">
        <v>6.3099999999999989E-2</v>
      </c>
      <c r="H104" s="18">
        <v>6.13E-2</v>
      </c>
      <c r="I104" s="34"/>
      <c r="J104" s="36">
        <f t="shared" si="4"/>
        <v>3.0342333327435134E-2</v>
      </c>
      <c r="K104" s="36">
        <f t="shared" si="5"/>
        <v>-1.0425819484542383E-2</v>
      </c>
      <c r="L104" s="36">
        <f t="shared" si="6"/>
        <v>4.9880650164903839E-2</v>
      </c>
      <c r="M104" s="36">
        <f t="shared" si="7"/>
        <v>-2.0299723076206103E-2</v>
      </c>
      <c r="N104" s="36">
        <f t="shared" si="8"/>
        <v>2.3189377639300037E-2</v>
      </c>
      <c r="O104" s="36">
        <f t="shared" si="9"/>
        <v>-2.3949560283551972E-2</v>
      </c>
      <c r="P104" s="8"/>
      <c r="Q104" s="39">
        <f t="shared" si="10"/>
        <v>4.8737258287338561E-2</v>
      </c>
      <c r="R104" s="40">
        <v>1.1999999999999999E-3</v>
      </c>
    </row>
    <row r="105" spans="2:18" s="11" customFormat="1" x14ac:dyDescent="0.25">
      <c r="B105" s="17">
        <v>37530</v>
      </c>
      <c r="C105" s="18">
        <v>5.2900000000000003E-2</v>
      </c>
      <c r="D105" s="18">
        <v>3.7000000000000005E-2</v>
      </c>
      <c r="E105" s="18">
        <v>9.2600000000000002E-2</v>
      </c>
      <c r="F105" s="18">
        <v>-6.59E-2</v>
      </c>
      <c r="G105" s="18">
        <v>4.4299999999999999E-2</v>
      </c>
      <c r="H105" s="18">
        <v>7.4999999999999997E-2</v>
      </c>
      <c r="I105" s="34"/>
      <c r="J105" s="36">
        <f t="shared" si="4"/>
        <v>6.3193284764618843E-2</v>
      </c>
      <c r="K105" s="36">
        <f t="shared" si="5"/>
        <v>-6.4292553488011373E-3</v>
      </c>
      <c r="L105" s="36">
        <f t="shared" si="6"/>
        <v>4.7568982546550925E-2</v>
      </c>
      <c r="M105" s="36">
        <f t="shared" si="7"/>
        <v>3.3696517650427762E-2</v>
      </c>
      <c r="N105" s="36">
        <f t="shared" si="8"/>
        <v>1.6280339610475304E-2</v>
      </c>
      <c r="O105" s="36">
        <f t="shared" si="9"/>
        <v>-2.9302072125063586E-2</v>
      </c>
      <c r="P105" s="8"/>
      <c r="Q105" s="39">
        <f t="shared" si="10"/>
        <v>0.12500779709820814</v>
      </c>
      <c r="R105" s="40">
        <v>1.4000000000000002E-3</v>
      </c>
    </row>
    <row r="106" spans="2:18" s="11" customFormat="1" x14ac:dyDescent="0.25">
      <c r="B106" s="17">
        <v>37500</v>
      </c>
      <c r="C106" s="18">
        <v>-5.6500000000000002E-2</v>
      </c>
      <c r="D106" s="18">
        <v>-7.4900000000000008E-2</v>
      </c>
      <c r="E106" s="18">
        <v>-0.13830000000000001</v>
      </c>
      <c r="F106" s="18">
        <v>-4.9400000000000006E-2</v>
      </c>
      <c r="G106" s="18">
        <v>-0.12050000000000001</v>
      </c>
      <c r="H106" s="18">
        <v>-0.1</v>
      </c>
      <c r="I106" s="34"/>
      <c r="J106" s="36">
        <f t="shared" si="4"/>
        <v>-6.7493772952759254E-2</v>
      </c>
      <c r="K106" s="36">
        <f t="shared" si="5"/>
        <v>1.3014897989870411E-2</v>
      </c>
      <c r="L106" s="36">
        <f t="shared" si="6"/>
        <v>-7.1045251470712667E-2</v>
      </c>
      <c r="M106" s="36">
        <f t="shared" si="7"/>
        <v>2.5259605036891227E-2</v>
      </c>
      <c r="N106" s="36">
        <f t="shared" si="8"/>
        <v>-4.428399374858407E-2</v>
      </c>
      <c r="O106" s="36">
        <f t="shared" si="9"/>
        <v>3.9069429500084789E-2</v>
      </c>
      <c r="P106" s="8"/>
      <c r="Q106" s="39">
        <f t="shared" si="10"/>
        <v>-0.10547908564520955</v>
      </c>
      <c r="R106" s="40">
        <v>1.4000000000000002E-3</v>
      </c>
    </row>
    <row r="107" spans="2:18" s="11" customFormat="1" x14ac:dyDescent="0.25">
      <c r="B107" s="17">
        <v>37469</v>
      </c>
      <c r="C107" s="18">
        <v>2.4300000000000002E-2</v>
      </c>
      <c r="D107" s="18">
        <v>-4.6799999999999994E-2</v>
      </c>
      <c r="E107" s="18">
        <v>1.9099999999999999E-2</v>
      </c>
      <c r="F107" s="18">
        <v>-1.37E-2</v>
      </c>
      <c r="G107" s="18">
        <v>1.7000000000000001E-3</v>
      </c>
      <c r="H107" s="18">
        <v>8.0000000000000002E-3</v>
      </c>
      <c r="I107" s="34"/>
      <c r="J107" s="36">
        <f t="shared" si="4"/>
        <v>2.9028295269947789E-2</v>
      </c>
      <c r="K107" s="36">
        <f t="shared" si="5"/>
        <v>8.1321391979430578E-3</v>
      </c>
      <c r="L107" s="36">
        <f t="shared" si="6"/>
        <v>9.8117447801201151E-3</v>
      </c>
      <c r="M107" s="36">
        <f t="shared" si="7"/>
        <v>7.00519410942125E-3</v>
      </c>
      <c r="N107" s="36">
        <f t="shared" si="8"/>
        <v>6.2475343877670478E-4</v>
      </c>
      <c r="O107" s="36">
        <f t="shared" si="9"/>
        <v>-3.1255543600067826E-3</v>
      </c>
      <c r="P107" s="8"/>
      <c r="Q107" s="39">
        <f t="shared" si="10"/>
        <v>5.1476572436202135E-2</v>
      </c>
      <c r="R107" s="40">
        <v>1.4000000000000002E-3</v>
      </c>
    </row>
    <row r="108" spans="2:18" s="11" customFormat="1" x14ac:dyDescent="0.25">
      <c r="B108" s="17">
        <v>37438</v>
      </c>
      <c r="C108" s="18">
        <v>-6.3299999999999995E-2</v>
      </c>
      <c r="D108" s="18">
        <v>-3.8300000000000001E-2</v>
      </c>
      <c r="E108" s="18">
        <v>-9.1700000000000004E-2</v>
      </c>
      <c r="F108" s="18">
        <v>-5.9299999999999999E-2</v>
      </c>
      <c r="G108" s="18">
        <v>-8.8699999999999987E-2</v>
      </c>
      <c r="H108" s="18">
        <v>-8.1099999999999992E-2</v>
      </c>
      <c r="I108" s="34"/>
      <c r="J108" s="36">
        <f t="shared" si="4"/>
        <v>-7.5616917308135578E-2</v>
      </c>
      <c r="K108" s="36">
        <f t="shared" si="5"/>
        <v>6.6551481042995556E-3</v>
      </c>
      <c r="L108" s="36">
        <f t="shared" si="6"/>
        <v>-4.7106649022880344E-2</v>
      </c>
      <c r="M108" s="36">
        <f t="shared" si="7"/>
        <v>3.0321752605013148E-2</v>
      </c>
      <c r="N108" s="36">
        <f t="shared" si="8"/>
        <v>-3.2597429423231586E-2</v>
      </c>
      <c r="O108" s="36">
        <f t="shared" si="9"/>
        <v>3.1685307324568757E-2</v>
      </c>
      <c r="P108" s="8"/>
      <c r="Q108" s="39">
        <f t="shared" si="10"/>
        <v>-8.6658787720366059E-2</v>
      </c>
      <c r="R108" s="40">
        <v>1.5E-3</v>
      </c>
    </row>
    <row r="109" spans="2:18" s="11" customFormat="1" x14ac:dyDescent="0.25">
      <c r="B109" s="17">
        <v>37408</v>
      </c>
      <c r="C109" s="18">
        <v>-5.2300000000000006E-2</v>
      </c>
      <c r="D109" s="18">
        <v>-5.5199999999999999E-2</v>
      </c>
      <c r="E109" s="18">
        <v>-1.38E-2</v>
      </c>
      <c r="F109" s="18">
        <v>-5.3499999999999999E-2</v>
      </c>
      <c r="G109" s="18">
        <v>-1.5800000000000002E-2</v>
      </c>
      <c r="H109" s="18">
        <v>-7.0200000000000012E-2</v>
      </c>
      <c r="I109" s="34"/>
      <c r="J109" s="36">
        <f t="shared" si="4"/>
        <v>-6.2476536733262117E-2</v>
      </c>
      <c r="K109" s="36">
        <f t="shared" si="5"/>
        <v>9.5917539257789931E-3</v>
      </c>
      <c r="L109" s="36">
        <f t="shared" si="6"/>
        <v>-7.0891140296155805E-3</v>
      </c>
      <c r="M109" s="36">
        <f t="shared" si="7"/>
        <v>2.7356049989345758E-2</v>
      </c>
      <c r="N109" s="36">
        <f t="shared" si="8"/>
        <v>-5.8065319603952557E-3</v>
      </c>
      <c r="O109" s="36">
        <f t="shared" si="9"/>
        <v>2.7426739509059522E-2</v>
      </c>
      <c r="P109" s="8"/>
      <c r="Q109" s="39">
        <f t="shared" si="10"/>
        <v>-1.0997639299088681E-2</v>
      </c>
      <c r="R109" s="40">
        <v>1.2999999999999999E-3</v>
      </c>
    </row>
    <row r="110" spans="2:18" s="11" customFormat="1" x14ac:dyDescent="0.25">
      <c r="B110" s="17">
        <v>37377</v>
      </c>
      <c r="C110" s="18">
        <v>6.2E-2</v>
      </c>
      <c r="D110" s="18">
        <v>-3.1899999999999998E-2</v>
      </c>
      <c r="E110" s="18">
        <v>-2.3E-2</v>
      </c>
      <c r="F110" s="18">
        <v>7.1500000000000008E-2</v>
      </c>
      <c r="G110" s="18">
        <v>1.21E-2</v>
      </c>
      <c r="H110" s="18">
        <v>-1.0499999999999999E-2</v>
      </c>
      <c r="I110" s="34"/>
      <c r="J110" s="36">
        <f t="shared" si="4"/>
        <v>7.4063963240195999E-2</v>
      </c>
      <c r="K110" s="36">
        <f t="shared" si="5"/>
        <v>5.5430606926150337E-3</v>
      </c>
      <c r="L110" s="36">
        <f t="shared" si="6"/>
        <v>-1.1815190049359301E-2</v>
      </c>
      <c r="M110" s="36">
        <f t="shared" si="7"/>
        <v>-3.6559954658658356E-2</v>
      </c>
      <c r="N110" s="36">
        <f t="shared" si="8"/>
        <v>4.446774475998898E-3</v>
      </c>
      <c r="O110" s="36">
        <f t="shared" si="9"/>
        <v>4.1022900975089018E-3</v>
      </c>
      <c r="P110" s="8"/>
      <c r="Q110" s="39">
        <f t="shared" si="10"/>
        <v>3.9780943798301188E-2</v>
      </c>
      <c r="R110" s="40">
        <v>1.4000000000000002E-3</v>
      </c>
    </row>
    <row r="111" spans="2:18" s="11" customFormat="1" x14ac:dyDescent="0.25">
      <c r="B111" s="17">
        <v>37347</v>
      </c>
      <c r="C111" s="18">
        <v>-1.1899999999999999E-2</v>
      </c>
      <c r="D111" s="18">
        <v>5.57E-2</v>
      </c>
      <c r="E111" s="18">
        <v>5.1000000000000004E-3</v>
      </c>
      <c r="F111" s="18">
        <v>5.45E-2</v>
      </c>
      <c r="G111" s="18">
        <v>1.41E-2</v>
      </c>
      <c r="H111" s="18">
        <v>-4.9600000000000005E-2</v>
      </c>
      <c r="I111" s="34"/>
      <c r="J111" s="36">
        <f t="shared" si="4"/>
        <v>-1.4215502621908585E-2</v>
      </c>
      <c r="K111" s="36">
        <f t="shared" si="5"/>
        <v>-9.6786357548168458E-3</v>
      </c>
      <c r="L111" s="36">
        <f t="shared" si="6"/>
        <v>2.6198899674666279E-3</v>
      </c>
      <c r="M111" s="36">
        <f t="shared" si="7"/>
        <v>-2.786737802652979E-2</v>
      </c>
      <c r="N111" s="36">
        <f t="shared" si="8"/>
        <v>5.181778521618551E-3</v>
      </c>
      <c r="O111" s="36">
        <f t="shared" si="9"/>
        <v>1.9378437032042055E-2</v>
      </c>
      <c r="P111" s="8"/>
      <c r="Q111" s="39">
        <f t="shared" si="10"/>
        <v>-2.4581410882127987E-2</v>
      </c>
      <c r="R111" s="40">
        <v>1.5E-3</v>
      </c>
    </row>
    <row r="112" spans="2:18" s="11" customFormat="1" x14ac:dyDescent="0.25">
      <c r="B112" s="17">
        <v>37316</v>
      </c>
      <c r="C112" s="18">
        <v>4.0800000000000003E-2</v>
      </c>
      <c r="D112" s="18">
        <v>5.5E-2</v>
      </c>
      <c r="E112" s="18">
        <v>6.9199999999999998E-2</v>
      </c>
      <c r="F112" s="18">
        <v>6.3200000000000006E-2</v>
      </c>
      <c r="G112" s="18">
        <v>8.8900000000000007E-2</v>
      </c>
      <c r="H112" s="18">
        <v>4.4700000000000004E-2</v>
      </c>
      <c r="I112" s="34"/>
      <c r="J112" s="36">
        <f t="shared" si="4"/>
        <v>4.8738866132258016E-2</v>
      </c>
      <c r="K112" s="36">
        <f t="shared" si="5"/>
        <v>-9.5570011941638524E-3</v>
      </c>
      <c r="L112" s="36">
        <f t="shared" si="6"/>
        <v>3.5548310931115809E-2</v>
      </c>
      <c r="M112" s="36">
        <f t="shared" si="7"/>
        <v>-3.2315931950030879E-2</v>
      </c>
      <c r="N112" s="36">
        <f t="shared" si="8"/>
        <v>3.2670929827793557E-2</v>
      </c>
      <c r="O112" s="36">
        <f t="shared" si="9"/>
        <v>-1.74640349865379E-2</v>
      </c>
      <c r="P112" s="8"/>
      <c r="Q112" s="39">
        <f t="shared" si="10"/>
        <v>5.7621138760434745E-2</v>
      </c>
      <c r="R112" s="40">
        <v>1.2999999999999999E-3</v>
      </c>
    </row>
    <row r="113" spans="2:18" s="11" customFormat="1" x14ac:dyDescent="0.25">
      <c r="B113" s="17">
        <v>37288</v>
      </c>
      <c r="C113" s="18">
        <v>4.7999999999999996E-3</v>
      </c>
      <c r="D113" s="18">
        <v>-3.3300000000000003E-2</v>
      </c>
      <c r="E113" s="18">
        <v>1E-3</v>
      </c>
      <c r="F113" s="18">
        <v>4.2099999999999999E-2</v>
      </c>
      <c r="G113" s="18">
        <v>5.5899999999999998E-2</v>
      </c>
      <c r="H113" s="18">
        <v>-2.1700000000000001E-2</v>
      </c>
      <c r="I113" s="34"/>
      <c r="J113" s="36">
        <f t="shared" si="4"/>
        <v>5.7339842508538829E-3</v>
      </c>
      <c r="K113" s="36">
        <f t="shared" si="5"/>
        <v>5.7863298139210241E-3</v>
      </c>
      <c r="L113" s="36">
        <f t="shared" si="6"/>
        <v>5.1370391518953484E-4</v>
      </c>
      <c r="M113" s="36">
        <f t="shared" si="7"/>
        <v>-2.1526910365447783E-2</v>
      </c>
      <c r="N113" s="36">
        <f t="shared" si="8"/>
        <v>2.054336307506929E-2</v>
      </c>
      <c r="O113" s="36">
        <f t="shared" si="9"/>
        <v>8.4780662015183986E-3</v>
      </c>
      <c r="P113" s="8"/>
      <c r="Q113" s="39">
        <f t="shared" si="10"/>
        <v>1.9528536891104349E-2</v>
      </c>
      <c r="R113" s="40">
        <v>1.2999999999999999E-3</v>
      </c>
    </row>
    <row r="114" spans="2:18" s="11" customFormat="1" x14ac:dyDescent="0.25">
      <c r="B114" s="17">
        <v>37257</v>
      </c>
      <c r="C114" s="18">
        <v>2.3E-3</v>
      </c>
      <c r="D114" s="18">
        <v>-1.4999999999999999E-2</v>
      </c>
      <c r="E114" s="18">
        <v>-3.3700000000000001E-2</v>
      </c>
      <c r="F114" s="18">
        <v>-7.6399999999999996E-2</v>
      </c>
      <c r="G114" s="18">
        <v>-4.2199999999999994E-2</v>
      </c>
      <c r="H114" s="18">
        <v>-1.6100000000000003E-2</v>
      </c>
      <c r="I114" s="34"/>
      <c r="J114" s="36">
        <f t="shared" si="4"/>
        <v>2.7475341202008192E-3</v>
      </c>
      <c r="K114" s="36">
        <f t="shared" si="5"/>
        <v>2.6064548711355958E-3</v>
      </c>
      <c r="L114" s="36">
        <f t="shared" si="6"/>
        <v>-1.7311821941887323E-2</v>
      </c>
      <c r="M114" s="36">
        <f t="shared" si="7"/>
        <v>3.9065462040860109E-2</v>
      </c>
      <c r="N114" s="36">
        <f t="shared" si="8"/>
        <v>-1.5508585362574668E-2</v>
      </c>
      <c r="O114" s="36">
        <f t="shared" si="9"/>
        <v>6.2901781495136519E-3</v>
      </c>
      <c r="P114" s="8"/>
      <c r="Q114" s="39">
        <f t="shared" si="10"/>
        <v>1.7889221877248181E-2</v>
      </c>
      <c r="R114" s="40">
        <v>1.4000000000000002E-3</v>
      </c>
    </row>
    <row r="115" spans="2:18" s="11" customFormat="1" x14ac:dyDescent="0.25">
      <c r="B115" s="17">
        <v>37226</v>
      </c>
      <c r="C115" s="18">
        <v>1.21E-2</v>
      </c>
      <c r="D115" s="18">
        <v>5.1100000000000007E-2</v>
      </c>
      <c r="E115" s="18">
        <v>1.18E-2</v>
      </c>
      <c r="F115" s="18">
        <v>-8.1699999999999995E-2</v>
      </c>
      <c r="G115" s="18">
        <v>5.1299999999999998E-2</v>
      </c>
      <c r="H115" s="18">
        <v>1.78E-2</v>
      </c>
      <c r="I115" s="34"/>
      <c r="J115" s="36">
        <f t="shared" si="4"/>
        <v>1.445441863236083E-2</v>
      </c>
      <c r="K115" s="36">
        <f t="shared" si="5"/>
        <v>-8.8793229276685984E-3</v>
      </c>
      <c r="L115" s="36">
        <f t="shared" si="6"/>
        <v>6.061706199236511E-3</v>
      </c>
      <c r="M115" s="36">
        <f t="shared" si="7"/>
        <v>4.1775500637935482E-2</v>
      </c>
      <c r="N115" s="36">
        <f t="shared" si="8"/>
        <v>1.885285377014409E-2</v>
      </c>
      <c r="O115" s="36">
        <f t="shared" si="9"/>
        <v>-6.9543584510150915E-3</v>
      </c>
      <c r="P115" s="8"/>
      <c r="Q115" s="39">
        <f t="shared" si="10"/>
        <v>6.5310797860993225E-2</v>
      </c>
      <c r="R115" s="40">
        <v>1.5E-3</v>
      </c>
    </row>
    <row r="116" spans="2:18" s="11" customFormat="1" x14ac:dyDescent="0.25">
      <c r="B116" s="17">
        <v>37196</v>
      </c>
      <c r="C116" s="18">
        <v>6.6900000000000001E-2</v>
      </c>
      <c r="D116" s="18">
        <v>0.10529999999999999</v>
      </c>
      <c r="E116" s="18">
        <v>3.7599999999999995E-2</v>
      </c>
      <c r="F116" s="18">
        <v>3.0000000000000001E-3</v>
      </c>
      <c r="G116" s="18">
        <v>5.9699999999999996E-2</v>
      </c>
      <c r="H116" s="18">
        <v>7.8699999999999992E-2</v>
      </c>
      <c r="I116" s="34"/>
      <c r="J116" s="36">
        <f t="shared" si="4"/>
        <v>7.9917405496276003E-2</v>
      </c>
      <c r="K116" s="36">
        <f t="shared" si="5"/>
        <v>-1.8297313195371881E-2</v>
      </c>
      <c r="L116" s="36">
        <f t="shared" si="6"/>
        <v>1.9315267211126506E-2</v>
      </c>
      <c r="M116" s="36">
        <f t="shared" si="7"/>
        <v>-1.5339841115520987E-3</v>
      </c>
      <c r="N116" s="36">
        <f t="shared" si="8"/>
        <v>2.1939870761746628E-2</v>
      </c>
      <c r="O116" s="36">
        <f t="shared" si="9"/>
        <v>-3.0747641016566723E-2</v>
      </c>
      <c r="P116" s="8"/>
      <c r="Q116" s="39">
        <f t="shared" si="10"/>
        <v>7.059360514565842E-2</v>
      </c>
      <c r="R116" s="40">
        <v>1.7000000000000001E-3</v>
      </c>
    </row>
    <row r="117" spans="2:18" s="11" customFormat="1" x14ac:dyDescent="0.25">
      <c r="B117" s="17">
        <v>37165</v>
      </c>
      <c r="C117" s="18">
        <v>8.3800000000000013E-2</v>
      </c>
      <c r="D117" s="18">
        <v>3.7499999999999999E-2</v>
      </c>
      <c r="E117" s="18">
        <v>4.0899999999999999E-2</v>
      </c>
      <c r="F117" s="18">
        <v>5.4000000000000003E-3</v>
      </c>
      <c r="G117" s="18">
        <v>1.49E-2</v>
      </c>
      <c r="H117" s="18">
        <v>2.8000000000000001E-2</v>
      </c>
      <c r="I117" s="34"/>
      <c r="J117" s="36">
        <f t="shared" si="4"/>
        <v>0.10010580837949073</v>
      </c>
      <c r="K117" s="36">
        <f t="shared" si="5"/>
        <v>-6.51613717783899E-3</v>
      </c>
      <c r="L117" s="36">
        <f t="shared" si="6"/>
        <v>2.1010490131251974E-2</v>
      </c>
      <c r="M117" s="36">
        <f t="shared" si="7"/>
        <v>-2.7611714007937777E-3</v>
      </c>
      <c r="N117" s="36">
        <f t="shared" si="8"/>
        <v>5.4757801398664123E-3</v>
      </c>
      <c r="O117" s="36">
        <f t="shared" si="9"/>
        <v>-1.093944026002374E-2</v>
      </c>
      <c r="P117" s="8"/>
      <c r="Q117" s="39">
        <f t="shared" si="10"/>
        <v>0.10637532981195261</v>
      </c>
      <c r="R117" s="40">
        <v>2.2000000000000001E-3</v>
      </c>
    </row>
    <row r="118" spans="2:18" s="11" customFormat="1" x14ac:dyDescent="0.25">
      <c r="B118" s="17">
        <v>37135</v>
      </c>
      <c r="C118" s="18">
        <v>-0.1153</v>
      </c>
      <c r="D118" s="18">
        <v>-0.13470000000000001</v>
      </c>
      <c r="E118" s="18">
        <v>-0.1517</v>
      </c>
      <c r="F118" s="18">
        <v>-7.2800000000000004E-2</v>
      </c>
      <c r="G118" s="18">
        <v>-0.13849999999999998</v>
      </c>
      <c r="H118" s="18">
        <v>-9.1499999999999998E-2</v>
      </c>
      <c r="I118" s="34"/>
      <c r="J118" s="36">
        <f t="shared" si="4"/>
        <v>-0.13773508002571933</v>
      </c>
      <c r="K118" s="36">
        <f t="shared" si="5"/>
        <v>2.3405964742797655E-2</v>
      </c>
      <c r="L118" s="36">
        <f t="shared" si="6"/>
        <v>-7.792888393425243E-2</v>
      </c>
      <c r="M118" s="36">
        <f t="shared" si="7"/>
        <v>3.7224681106997594E-2</v>
      </c>
      <c r="N118" s="36">
        <f t="shared" si="8"/>
        <v>-5.0899030159160939E-2</v>
      </c>
      <c r="O118" s="36">
        <f t="shared" si="9"/>
        <v>3.5748527992577578E-2</v>
      </c>
      <c r="P118" s="8"/>
      <c r="Q118" s="39">
        <f t="shared" si="10"/>
        <v>-0.17018382027675988</v>
      </c>
      <c r="R118" s="40">
        <v>2.8000000000000004E-3</v>
      </c>
    </row>
    <row r="119" spans="2:18" s="11" customFormat="1" x14ac:dyDescent="0.25">
      <c r="B119" s="17">
        <v>37104</v>
      </c>
      <c r="C119" s="18">
        <v>2.1499999999999998E-2</v>
      </c>
      <c r="D119" s="18">
        <v>-6.0499999999999998E-2</v>
      </c>
      <c r="E119" s="18">
        <v>-1.3999999999999999E-2</v>
      </c>
      <c r="F119" s="18">
        <v>-3.0800000000000001E-2</v>
      </c>
      <c r="G119" s="18">
        <v>-3.0600000000000002E-2</v>
      </c>
      <c r="H119" s="18">
        <v>-5.91E-2</v>
      </c>
      <c r="I119" s="34"/>
      <c r="J119" s="36">
        <f t="shared" si="4"/>
        <v>2.5683471123616353E-2</v>
      </c>
      <c r="K119" s="36">
        <f t="shared" si="5"/>
        <v>1.0512701313580237E-2</v>
      </c>
      <c r="L119" s="36">
        <f t="shared" si="6"/>
        <v>-7.1918548126534872E-3</v>
      </c>
      <c r="M119" s="36">
        <f t="shared" si="7"/>
        <v>1.5748903545268214E-2</v>
      </c>
      <c r="N119" s="36">
        <f t="shared" si="8"/>
        <v>-1.1245561897980686E-2</v>
      </c>
      <c r="O119" s="36">
        <f t="shared" si="9"/>
        <v>2.3090032834550106E-2</v>
      </c>
      <c r="P119" s="8"/>
      <c r="Q119" s="39">
        <f t="shared" si="10"/>
        <v>5.6597692106380736E-2</v>
      </c>
      <c r="R119" s="40">
        <v>3.0999999999999999E-3</v>
      </c>
    </row>
    <row r="120" spans="2:18" s="11" customFormat="1" x14ac:dyDescent="0.25">
      <c r="B120" s="17">
        <v>37073</v>
      </c>
      <c r="C120" s="18">
        <v>-4.9800000000000004E-2</v>
      </c>
      <c r="D120" s="18">
        <v>-1.9699999999999999E-2</v>
      </c>
      <c r="E120" s="18">
        <v>2.06E-2</v>
      </c>
      <c r="F120" s="18">
        <v>-8.5000000000000006E-2</v>
      </c>
      <c r="G120" s="18">
        <v>1.2999999999999999E-3</v>
      </c>
      <c r="H120" s="18">
        <v>-1.83E-2</v>
      </c>
      <c r="I120" s="34"/>
      <c r="J120" s="36">
        <f t="shared" ref="J120:J174" si="11">J$52*C120</f>
        <v>-5.9490086602609051E-2</v>
      </c>
      <c r="K120" s="36">
        <f t="shared" ref="K120:K174" si="12">K$52*D120</f>
        <v>3.4231440640914157E-3</v>
      </c>
      <c r="L120" s="36">
        <f t="shared" ref="L120:L174" si="13">L$52*E120</f>
        <v>1.0582300652904417E-2</v>
      </c>
      <c r="M120" s="36">
        <f t="shared" ref="M120:M174" si="14">M$52*F120</f>
        <v>4.3462883160642798E-2</v>
      </c>
      <c r="N120" s="36">
        <f t="shared" ref="N120:N174" si="15">N$52*G120</f>
        <v>4.7775262965277416E-4</v>
      </c>
      <c r="O120" s="36">
        <f t="shared" ref="O120:O174" si="16">O$52*H120</f>
        <v>7.1497055985155159E-3</v>
      </c>
      <c r="P120" s="8"/>
      <c r="Q120" s="39">
        <f t="shared" ref="Q120:Q174" si="17">SUM(J120:O120)</f>
        <v>5.6056995031978744E-3</v>
      </c>
      <c r="R120" s="40">
        <v>3.0000000000000001E-3</v>
      </c>
    </row>
    <row r="121" spans="2:18" s="11" customFormat="1" x14ac:dyDescent="0.25">
      <c r="B121" s="17">
        <v>37043</v>
      </c>
      <c r="C121" s="18">
        <v>2.81E-2</v>
      </c>
      <c r="D121" s="18">
        <v>-3.2400000000000005E-2</v>
      </c>
      <c r="E121" s="18">
        <v>-4.8300000000000003E-2</v>
      </c>
      <c r="F121" s="18">
        <v>-5.7000000000000002E-2</v>
      </c>
      <c r="G121" s="18">
        <v>-3.44E-2</v>
      </c>
      <c r="H121" s="18">
        <v>-1.7499999999999998E-2</v>
      </c>
      <c r="I121" s="34"/>
      <c r="J121" s="36">
        <f t="shared" si="11"/>
        <v>3.3567699468540442E-2</v>
      </c>
      <c r="K121" s="36">
        <f t="shared" si="12"/>
        <v>5.6299425216528882E-3</v>
      </c>
      <c r="L121" s="36">
        <f t="shared" si="13"/>
        <v>-2.4811899103654535E-2</v>
      </c>
      <c r="M121" s="36">
        <f t="shared" si="14"/>
        <v>2.9145698119489874E-2</v>
      </c>
      <c r="N121" s="36">
        <f t="shared" si="15"/>
        <v>-1.2642069584658024E-2</v>
      </c>
      <c r="O121" s="36">
        <f t="shared" si="16"/>
        <v>6.8371501625148368E-3</v>
      </c>
      <c r="P121" s="8"/>
      <c r="Q121" s="39">
        <f t="shared" si="17"/>
        <v>3.7726521583885481E-2</v>
      </c>
      <c r="R121" s="40">
        <v>2.8000000000000004E-3</v>
      </c>
    </row>
    <row r="122" spans="2:18" s="11" customFormat="1" x14ac:dyDescent="0.25">
      <c r="B122" s="17">
        <v>37012</v>
      </c>
      <c r="C122" s="18">
        <v>8.8000000000000005E-3</v>
      </c>
      <c r="D122" s="18">
        <v>-8.5000000000000006E-3</v>
      </c>
      <c r="E122" s="18">
        <v>-8.5900000000000004E-2</v>
      </c>
      <c r="F122" s="18">
        <v>-3.8E-3</v>
      </c>
      <c r="G122" s="18">
        <v>-2.4700000000000003E-2</v>
      </c>
      <c r="H122" s="18">
        <v>1.06E-2</v>
      </c>
      <c r="I122" s="34"/>
      <c r="J122" s="36">
        <f t="shared" si="11"/>
        <v>1.0512304459898788E-2</v>
      </c>
      <c r="K122" s="36">
        <f t="shared" si="12"/>
        <v>1.4769910936435046E-3</v>
      </c>
      <c r="L122" s="36">
        <f t="shared" si="13"/>
        <v>-4.4127166314781044E-2</v>
      </c>
      <c r="M122" s="36">
        <f t="shared" si="14"/>
        <v>1.9430465412993249E-3</v>
      </c>
      <c r="N122" s="36">
        <f t="shared" si="15"/>
        <v>-9.0772999634027105E-3</v>
      </c>
      <c r="O122" s="36">
        <f t="shared" si="16"/>
        <v>-4.1413595270089875E-3</v>
      </c>
      <c r="P122" s="8"/>
      <c r="Q122" s="39">
        <f t="shared" si="17"/>
        <v>-4.3413483710351128E-2</v>
      </c>
      <c r="R122" s="40">
        <v>3.2000000000000002E-3</v>
      </c>
    </row>
    <row r="123" spans="2:18" s="11" customFormat="1" x14ac:dyDescent="0.25">
      <c r="B123" s="17">
        <v>36982</v>
      </c>
      <c r="C123" s="18">
        <v>0.10769999999999999</v>
      </c>
      <c r="D123" s="18">
        <v>1.8000000000000002E-2</v>
      </c>
      <c r="E123" s="18">
        <v>5.3800000000000001E-2</v>
      </c>
      <c r="F123" s="18">
        <v>8.5900000000000004E-2</v>
      </c>
      <c r="G123" s="18">
        <v>7.3800000000000004E-2</v>
      </c>
      <c r="H123" s="18">
        <v>8.3900000000000002E-2</v>
      </c>
      <c r="I123" s="34"/>
      <c r="J123" s="36">
        <f t="shared" si="11"/>
        <v>0.12865627162853399</v>
      </c>
      <c r="K123" s="36">
        <f t="shared" si="12"/>
        <v>-3.1277458453627155E-3</v>
      </c>
      <c r="L123" s="36">
        <f t="shared" si="13"/>
        <v>2.7637270637196974E-2</v>
      </c>
      <c r="M123" s="36">
        <f t="shared" si="14"/>
        <v>-4.3923078394108424E-2</v>
      </c>
      <c r="N123" s="36">
        <f t="shared" si="15"/>
        <v>2.7121649283365183E-2</v>
      </c>
      <c r="O123" s="36">
        <f t="shared" si="16"/>
        <v>-3.2779251350571137E-2</v>
      </c>
      <c r="P123" s="8"/>
      <c r="Q123" s="39">
        <f t="shared" si="17"/>
        <v>0.1035851159590539</v>
      </c>
      <c r="R123" s="40">
        <v>3.9000000000000003E-3</v>
      </c>
    </row>
    <row r="124" spans="2:18" s="11" customFormat="1" x14ac:dyDescent="0.25">
      <c r="B124" s="17">
        <v>36951</v>
      </c>
      <c r="C124" s="18">
        <v>-0.10949999999999999</v>
      </c>
      <c r="D124" s="18">
        <v>-0.10949999999999999</v>
      </c>
      <c r="E124" s="18">
        <v>-6.9599999999999995E-2</v>
      </c>
      <c r="F124" s="18">
        <v>-3.49E-2</v>
      </c>
      <c r="G124" s="18">
        <v>-8.0799999999999997E-2</v>
      </c>
      <c r="H124" s="18">
        <v>-7.0300000000000001E-2</v>
      </c>
      <c r="I124" s="34"/>
      <c r="J124" s="36">
        <f t="shared" si="11"/>
        <v>-0.13080651572260421</v>
      </c>
      <c r="K124" s="36">
        <f t="shared" si="12"/>
        <v>1.9027120559289849E-2</v>
      </c>
      <c r="L124" s="36">
        <f t="shared" si="13"/>
        <v>-3.5753792497191621E-2</v>
      </c>
      <c r="M124" s="36">
        <f t="shared" si="14"/>
        <v>1.7845348497722745E-2</v>
      </c>
      <c r="N124" s="36">
        <f t="shared" si="15"/>
        <v>-2.9694163443033963E-2</v>
      </c>
      <c r="O124" s="36">
        <f t="shared" si="16"/>
        <v>2.7465808938559603E-2</v>
      </c>
      <c r="P124" s="8"/>
      <c r="Q124" s="39">
        <f t="shared" si="17"/>
        <v>-0.13191619366725763</v>
      </c>
      <c r="R124" s="40">
        <v>4.4000000000000003E-3</v>
      </c>
    </row>
    <row r="125" spans="2:18" s="11" customFormat="1" x14ac:dyDescent="0.25">
      <c r="B125" s="17">
        <v>36923</v>
      </c>
      <c r="C125" s="18">
        <v>-5.5500000000000001E-2</v>
      </c>
      <c r="D125" s="18">
        <v>-1.8100000000000002E-2</v>
      </c>
      <c r="E125" s="18">
        <v>-0.10800000000000001</v>
      </c>
      <c r="F125" s="18">
        <v>-5.4900000000000004E-2</v>
      </c>
      <c r="G125" s="18">
        <v>-2.75E-2</v>
      </c>
      <c r="H125" s="18">
        <v>-9.9299999999999999E-2</v>
      </c>
      <c r="I125" s="34"/>
      <c r="J125" s="36">
        <f t="shared" si="11"/>
        <v>-6.629919290049803E-2</v>
      </c>
      <c r="K125" s="36">
        <f t="shared" si="12"/>
        <v>3.1451222111702863E-3</v>
      </c>
      <c r="L125" s="36">
        <f t="shared" si="13"/>
        <v>-5.5480022840469767E-2</v>
      </c>
      <c r="M125" s="36">
        <f t="shared" si="14"/>
        <v>2.8071909241403407E-2</v>
      </c>
      <c r="N125" s="36">
        <f t="shared" si="15"/>
        <v>-1.0106305627270223E-2</v>
      </c>
      <c r="O125" s="36">
        <f t="shared" si="16"/>
        <v>3.8795943493584194E-2</v>
      </c>
      <c r="P125" s="8"/>
      <c r="Q125" s="39">
        <f t="shared" si="17"/>
        <v>-6.1872546422080128E-2</v>
      </c>
      <c r="R125" s="40">
        <v>3.9000000000000003E-3</v>
      </c>
    </row>
    <row r="126" spans="2:18" s="11" customFormat="1" x14ac:dyDescent="0.25">
      <c r="B126" s="17">
        <v>36892</v>
      </c>
      <c r="C126" s="18">
        <v>3.9300000000000002E-2</v>
      </c>
      <c r="D126" s="18">
        <v>3.04E-2</v>
      </c>
      <c r="E126" s="18">
        <v>2.4E-2</v>
      </c>
      <c r="F126" s="18">
        <v>-3.4000000000000002E-3</v>
      </c>
      <c r="G126" s="18">
        <v>3.7999999999999999E-2</v>
      </c>
      <c r="H126" s="18">
        <v>3.95E-2</v>
      </c>
      <c r="I126" s="34"/>
      <c r="J126" s="36">
        <f t="shared" si="11"/>
        <v>4.6946996053866173E-2</v>
      </c>
      <c r="K126" s="36">
        <f t="shared" si="12"/>
        <v>-5.2824152055014747E-3</v>
      </c>
      <c r="L126" s="36">
        <f t="shared" si="13"/>
        <v>1.2328893964548837E-2</v>
      </c>
      <c r="M126" s="36">
        <f t="shared" si="14"/>
        <v>1.7385153264257119E-3</v>
      </c>
      <c r="N126" s="36">
        <f t="shared" si="15"/>
        <v>1.3965076866773399E-2</v>
      </c>
      <c r="O126" s="36">
        <f t="shared" si="16"/>
        <v>-1.5432424652533491E-2</v>
      </c>
      <c r="P126" s="8"/>
      <c r="Q126" s="39">
        <f t="shared" si="17"/>
        <v>5.4264642353579147E-2</v>
      </c>
      <c r="R126" s="40">
        <v>5.4000000000000003E-3</v>
      </c>
    </row>
    <row r="127" spans="2:18" s="11" customFormat="1" x14ac:dyDescent="0.25">
      <c r="B127" s="17">
        <v>36861</v>
      </c>
      <c r="C127" s="18">
        <v>3.9800000000000002E-2</v>
      </c>
      <c r="D127" s="18">
        <v>0.1139</v>
      </c>
      <c r="E127" s="18">
        <v>1.6899999999999998E-2</v>
      </c>
      <c r="F127" s="18">
        <v>-8.6099999999999996E-2</v>
      </c>
      <c r="G127" s="18">
        <v>6.6000000000000003E-2</v>
      </c>
      <c r="H127" s="18">
        <v>2.0300000000000002E-2</v>
      </c>
      <c r="I127" s="34"/>
      <c r="J127" s="36">
        <f t="shared" si="11"/>
        <v>4.7544286079996785E-2</v>
      </c>
      <c r="K127" s="36">
        <f t="shared" si="12"/>
        <v>-1.9791680654822959E-2</v>
      </c>
      <c r="L127" s="36">
        <f t="shared" si="13"/>
        <v>8.6815961667031372E-3</v>
      </c>
      <c r="M127" s="36">
        <f t="shared" si="14"/>
        <v>4.402534400154523E-2</v>
      </c>
      <c r="N127" s="36">
        <f t="shared" si="15"/>
        <v>2.4255133505448535E-2</v>
      </c>
      <c r="O127" s="36">
        <f t="shared" si="16"/>
        <v>-7.9310941885172119E-3</v>
      </c>
      <c r="P127" s="8"/>
      <c r="Q127" s="39">
        <f t="shared" si="17"/>
        <v>9.6783584910353507E-2</v>
      </c>
      <c r="R127" s="40">
        <v>5.0000000000000001E-3</v>
      </c>
    </row>
    <row r="128" spans="2:18" s="11" customFormat="1" x14ac:dyDescent="0.25">
      <c r="B128" s="17">
        <v>36831</v>
      </c>
      <c r="C128" s="18">
        <v>1.9699999999999999E-2</v>
      </c>
      <c r="D128" s="18">
        <v>-1.9400000000000001E-2</v>
      </c>
      <c r="E128" s="18">
        <v>1.32E-2</v>
      </c>
      <c r="F128" s="18">
        <v>-2.6800000000000001E-2</v>
      </c>
      <c r="G128" s="18">
        <v>-3.56E-2</v>
      </c>
      <c r="H128" s="18">
        <v>-0.10250000000000001</v>
      </c>
      <c r="I128" s="34"/>
      <c r="J128" s="36">
        <f t="shared" si="11"/>
        <v>2.3533227029546147E-2</v>
      </c>
      <c r="K128" s="36">
        <f t="shared" si="12"/>
        <v>3.3710149666687042E-3</v>
      </c>
      <c r="L128" s="36">
        <f t="shared" si="13"/>
        <v>6.7808916805018596E-3</v>
      </c>
      <c r="M128" s="36">
        <f t="shared" si="14"/>
        <v>1.3703591396532081E-2</v>
      </c>
      <c r="N128" s="36">
        <f t="shared" si="15"/>
        <v>-1.3083072012029816E-2</v>
      </c>
      <c r="O128" s="36">
        <f t="shared" si="16"/>
        <v>4.004616523758691E-2</v>
      </c>
      <c r="P128" s="8"/>
      <c r="Q128" s="39">
        <f t="shared" si="17"/>
        <v>7.4351818298805883E-2</v>
      </c>
      <c r="R128" s="40">
        <v>5.1000000000000004E-3</v>
      </c>
    </row>
    <row r="129" spans="2:18" s="11" customFormat="1" x14ac:dyDescent="0.25">
      <c r="B129" s="17">
        <v>36800</v>
      </c>
      <c r="C129" s="18">
        <v>-5.1200000000000002E-2</v>
      </c>
      <c r="D129" s="18">
        <v>-4.6300000000000001E-2</v>
      </c>
      <c r="E129" s="18">
        <v>1.03E-2</v>
      </c>
      <c r="F129" s="18">
        <v>-6.7699999999999996E-2</v>
      </c>
      <c r="G129" s="18">
        <v>-2.8300000000000002E-2</v>
      </c>
      <c r="H129" s="18">
        <v>-2.46E-2</v>
      </c>
      <c r="I129" s="34"/>
      <c r="J129" s="36">
        <f t="shared" si="11"/>
        <v>-6.1162498675774765E-2</v>
      </c>
      <c r="K129" s="36">
        <f t="shared" si="12"/>
        <v>8.0452573689052068E-3</v>
      </c>
      <c r="L129" s="36">
        <f t="shared" si="13"/>
        <v>5.2911503264522087E-3</v>
      </c>
      <c r="M129" s="36">
        <f t="shared" si="14"/>
        <v>3.461690811735902E-2</v>
      </c>
      <c r="N129" s="36">
        <f t="shared" si="15"/>
        <v>-1.0400307245518084E-2</v>
      </c>
      <c r="O129" s="36">
        <f t="shared" si="16"/>
        <v>9.6110796570208577E-3</v>
      </c>
      <c r="P129" s="8"/>
      <c r="Q129" s="39">
        <f t="shared" si="17"/>
        <v>-1.3998410451555558E-2</v>
      </c>
      <c r="R129" s="40">
        <v>5.6000000000000008E-3</v>
      </c>
    </row>
    <row r="130" spans="2:18" s="11" customFormat="1" x14ac:dyDescent="0.25">
      <c r="B130" s="17">
        <v>36770</v>
      </c>
      <c r="C130" s="18">
        <v>-5.7500000000000002E-2</v>
      </c>
      <c r="D130" s="18">
        <v>-4.1299999999999996E-2</v>
      </c>
      <c r="E130" s="18">
        <v>-5.6500000000000002E-2</v>
      </c>
      <c r="F130" s="18">
        <v>-4.2900000000000001E-2</v>
      </c>
      <c r="G130" s="18">
        <v>-2.29E-2</v>
      </c>
      <c r="H130" s="18">
        <v>-5.11E-2</v>
      </c>
      <c r="I130" s="34"/>
      <c r="J130" s="36">
        <f t="shared" si="11"/>
        <v>-6.8688353005020478E-2</v>
      </c>
      <c r="K130" s="36">
        <f t="shared" si="12"/>
        <v>7.1764390785266736E-3</v>
      </c>
      <c r="L130" s="36">
        <f t="shared" si="13"/>
        <v>-2.9024271208208718E-2</v>
      </c>
      <c r="M130" s="36">
        <f t="shared" si="14"/>
        <v>2.1935972795195009E-2</v>
      </c>
      <c r="N130" s="36">
        <f t="shared" si="15"/>
        <v>-8.4157963223450219E-3</v>
      </c>
      <c r="O130" s="36">
        <f t="shared" si="16"/>
        <v>1.9964478474543326E-2</v>
      </c>
      <c r="P130" s="8"/>
      <c r="Q130" s="39">
        <f t="shared" si="17"/>
        <v>-5.7051530187309213E-2</v>
      </c>
      <c r="R130" s="40">
        <v>5.1000000000000004E-3</v>
      </c>
    </row>
    <row r="131" spans="2:18" s="11" customFormat="1" x14ac:dyDescent="0.25">
      <c r="B131" s="17">
        <v>36739</v>
      </c>
      <c r="C131" s="18">
        <v>-1.1999999999999999E-3</v>
      </c>
      <c r="D131" s="18">
        <v>5.8400000000000001E-2</v>
      </c>
      <c r="E131" s="18">
        <v>-4.6999999999999993E-3</v>
      </c>
      <c r="F131" s="18">
        <v>6.3600000000000004E-2</v>
      </c>
      <c r="G131" s="18">
        <v>6.5000000000000002E-2</v>
      </c>
      <c r="H131" s="18">
        <v>7.6399999999999996E-2</v>
      </c>
      <c r="I131" s="34"/>
      <c r="J131" s="36">
        <f t="shared" si="11"/>
        <v>-1.4334960627134707E-3</v>
      </c>
      <c r="K131" s="36">
        <f t="shared" si="12"/>
        <v>-1.0147797631621254E-2</v>
      </c>
      <c r="L131" s="36">
        <f t="shared" si="13"/>
        <v>-2.4144084013908132E-3</v>
      </c>
      <c r="M131" s="36">
        <f t="shared" si="14"/>
        <v>-3.2520463164904492E-2</v>
      </c>
      <c r="N131" s="36">
        <f t="shared" si="15"/>
        <v>2.388763148263871E-2</v>
      </c>
      <c r="O131" s="36">
        <f t="shared" si="16"/>
        <v>-2.9849044138064773E-2</v>
      </c>
      <c r="P131" s="8"/>
      <c r="Q131" s="39">
        <f t="shared" si="17"/>
        <v>-5.247757791605609E-2</v>
      </c>
      <c r="R131" s="40">
        <v>5.0000000000000001E-3</v>
      </c>
    </row>
    <row r="132" spans="2:18" s="11" customFormat="1" x14ac:dyDescent="0.25">
      <c r="B132" s="17">
        <v>36708</v>
      </c>
      <c r="C132" s="18">
        <v>-4.3099999999999999E-2</v>
      </c>
      <c r="D132" s="18">
        <v>6.6100000000000006E-2</v>
      </c>
      <c r="E132" s="18">
        <v>-3.5499999999999997E-2</v>
      </c>
      <c r="F132" s="18">
        <v>-0.11259999999999999</v>
      </c>
      <c r="G132" s="18">
        <v>-1.7399999999999999E-2</v>
      </c>
      <c r="H132" s="18">
        <v>-1.7100000000000001E-2</v>
      </c>
      <c r="I132" s="34"/>
      <c r="J132" s="36">
        <f t="shared" si="11"/>
        <v>-5.1486400252458833E-2</v>
      </c>
      <c r="K132" s="36">
        <f t="shared" si="12"/>
        <v>-1.1485777798804194E-2</v>
      </c>
      <c r="L132" s="36">
        <f t="shared" si="13"/>
        <v>-1.8236488989228486E-2</v>
      </c>
      <c r="M132" s="36">
        <f t="shared" si="14"/>
        <v>5.7575536986922096E-2</v>
      </c>
      <c r="N132" s="36">
        <f t="shared" si="15"/>
        <v>-6.3945351968909773E-3</v>
      </c>
      <c r="O132" s="36">
        <f t="shared" si="16"/>
        <v>6.6808724445144982E-3</v>
      </c>
      <c r="P132" s="8"/>
      <c r="Q132" s="39">
        <f t="shared" si="17"/>
        <v>-2.3346792805945892E-2</v>
      </c>
      <c r="R132" s="40">
        <v>4.7999999999999996E-3</v>
      </c>
    </row>
    <row r="133" spans="2:18" s="11" customFormat="1" x14ac:dyDescent="0.25">
      <c r="B133" s="17">
        <v>36678</v>
      </c>
      <c r="C133" s="18">
        <v>0.12770000000000001</v>
      </c>
      <c r="D133" s="18">
        <v>8.6699999999999999E-2</v>
      </c>
      <c r="E133" s="18">
        <v>5.6799999999999996E-2</v>
      </c>
      <c r="F133" s="18">
        <v>6.7299999999999999E-2</v>
      </c>
      <c r="G133" s="18">
        <v>0.10099999999999999</v>
      </c>
      <c r="H133" s="18">
        <v>5.1599999999999993E-2</v>
      </c>
      <c r="I133" s="34"/>
      <c r="J133" s="36">
        <f t="shared" si="11"/>
        <v>0.15254787267375855</v>
      </c>
      <c r="K133" s="36">
        <f t="shared" si="12"/>
        <v>-1.5065309155163745E-2</v>
      </c>
      <c r="L133" s="36">
        <f t="shared" si="13"/>
        <v>2.9178382382765579E-2</v>
      </c>
      <c r="M133" s="36">
        <f t="shared" si="14"/>
        <v>-3.4412376902485407E-2</v>
      </c>
      <c r="N133" s="36">
        <f t="shared" si="15"/>
        <v>3.7117704303792451E-2</v>
      </c>
      <c r="O133" s="36">
        <f t="shared" si="16"/>
        <v>-2.0159825622043746E-2</v>
      </c>
      <c r="P133" s="8"/>
      <c r="Q133" s="39">
        <f t="shared" si="17"/>
        <v>0.14920644768062366</v>
      </c>
      <c r="R133" s="40">
        <v>4.0000000000000001E-3</v>
      </c>
    </row>
    <row r="134" spans="2:18" s="11" customFormat="1" x14ac:dyDescent="0.25">
      <c r="B134" s="17">
        <v>36647</v>
      </c>
      <c r="C134" s="18">
        <v>-3.1600000000000003E-2</v>
      </c>
      <c r="D134" s="18">
        <v>-0.1003</v>
      </c>
      <c r="E134" s="18">
        <v>2.8399999999999998E-2</v>
      </c>
      <c r="F134" s="18">
        <v>-7.0900000000000005E-2</v>
      </c>
      <c r="G134" s="18">
        <v>3.8900000000000004E-2</v>
      </c>
      <c r="H134" s="18">
        <v>-3.9000000000000007E-2</v>
      </c>
      <c r="I134" s="34"/>
      <c r="J134" s="36">
        <f t="shared" si="11"/>
        <v>-3.7748729651454739E-2</v>
      </c>
      <c r="K134" s="36">
        <f t="shared" si="12"/>
        <v>1.742849490499335E-2</v>
      </c>
      <c r="L134" s="36">
        <f t="shared" si="13"/>
        <v>1.4589191191382789E-2</v>
      </c>
      <c r="M134" s="36">
        <f t="shared" si="14"/>
        <v>3.625315783634793E-2</v>
      </c>
      <c r="N134" s="36">
        <f t="shared" si="15"/>
        <v>1.4295828687302245E-2</v>
      </c>
      <c r="O134" s="36">
        <f t="shared" si="16"/>
        <v>1.5237077505033069E-2</v>
      </c>
      <c r="P134" s="8"/>
      <c r="Q134" s="39">
        <f t="shared" si="17"/>
        <v>6.0055020473604642E-2</v>
      </c>
      <c r="R134" s="40">
        <v>5.0000000000000001E-3</v>
      </c>
    </row>
    <row r="135" spans="2:18" s="11" customFormat="1" x14ac:dyDescent="0.25">
      <c r="B135" s="17">
        <v>36617</v>
      </c>
      <c r="C135" s="18">
        <v>-3.1699999999999999E-2</v>
      </c>
      <c r="D135" s="18">
        <v>-9.2300000000000007E-2</v>
      </c>
      <c r="E135" s="18">
        <v>-6.4399999999999999E-2</v>
      </c>
      <c r="F135" s="18">
        <v>-8.0199999999999994E-2</v>
      </c>
      <c r="G135" s="18">
        <v>-7.3800000000000004E-2</v>
      </c>
      <c r="H135" s="18">
        <v>-5.9500000000000004E-2</v>
      </c>
      <c r="I135" s="34"/>
      <c r="J135" s="36">
        <f t="shared" si="11"/>
        <v>-3.7868187656680853E-2</v>
      </c>
      <c r="K135" s="36">
        <f t="shared" si="12"/>
        <v>1.6038385640387703E-2</v>
      </c>
      <c r="L135" s="36">
        <f t="shared" si="13"/>
        <v>-3.3082532138206042E-2</v>
      </c>
      <c r="M135" s="36">
        <f t="shared" si="14"/>
        <v>4.1008508582159431E-2</v>
      </c>
      <c r="N135" s="36">
        <f t="shared" si="15"/>
        <v>-2.7121649283365183E-2</v>
      </c>
      <c r="O135" s="36">
        <f t="shared" si="16"/>
        <v>2.3246310552550449E-2</v>
      </c>
      <c r="P135" s="8"/>
      <c r="Q135" s="39">
        <f t="shared" si="17"/>
        <v>-1.7779164303154495E-2</v>
      </c>
      <c r="R135" s="40">
        <v>4.5999999999999999E-3</v>
      </c>
    </row>
    <row r="136" spans="2:18" s="11" customFormat="1" x14ac:dyDescent="0.25">
      <c r="B136" s="17">
        <v>36586</v>
      </c>
      <c r="C136" s="18">
        <v>-1.1299999999999999E-2</v>
      </c>
      <c r="D136" s="18">
        <v>4.1299999999999996E-2</v>
      </c>
      <c r="E136" s="18">
        <v>-7.22E-2</v>
      </c>
      <c r="F136" s="18">
        <v>7.8700000000000006E-2</v>
      </c>
      <c r="G136" s="18">
        <v>1.0800000000000001E-2</v>
      </c>
      <c r="H136" s="18">
        <v>5.3499999999999992E-2</v>
      </c>
      <c r="I136" s="34"/>
      <c r="J136" s="36">
        <f t="shared" si="11"/>
        <v>-1.349875459055185E-2</v>
      </c>
      <c r="K136" s="36">
        <f t="shared" si="12"/>
        <v>-7.1764390785266736E-3</v>
      </c>
      <c r="L136" s="36">
        <f t="shared" si="13"/>
        <v>-3.7089422676684414E-2</v>
      </c>
      <c r="M136" s="36">
        <f t="shared" si="14"/>
        <v>-4.0241516526383386E-2</v>
      </c>
      <c r="N136" s="36">
        <f t="shared" si="15"/>
        <v>3.9690218463461239E-3</v>
      </c>
      <c r="O136" s="36">
        <f t="shared" si="16"/>
        <v>-2.0902144782545356E-2</v>
      </c>
      <c r="P136" s="8"/>
      <c r="Q136" s="39">
        <f t="shared" si="17"/>
        <v>-0.11493925580834556</v>
      </c>
      <c r="R136" s="40">
        <v>4.6999999999999993E-3</v>
      </c>
    </row>
    <row r="137" spans="2:18" s="11" customFormat="1" x14ac:dyDescent="0.25">
      <c r="B137" s="17">
        <v>36557</v>
      </c>
      <c r="C137" s="18">
        <v>-2.5399999999999999E-2</v>
      </c>
      <c r="D137" s="18">
        <v>3.0600000000000002E-2</v>
      </c>
      <c r="E137" s="18">
        <v>0.1704</v>
      </c>
      <c r="F137" s="18">
        <v>-2.2700000000000001E-2</v>
      </c>
      <c r="G137" s="18">
        <v>6.7000000000000002E-3</v>
      </c>
      <c r="H137" s="18">
        <v>3.1699999999999999E-2</v>
      </c>
      <c r="I137" s="34"/>
      <c r="J137" s="36">
        <f t="shared" si="11"/>
        <v>-3.0342333327435134E-2</v>
      </c>
      <c r="K137" s="36">
        <f t="shared" si="12"/>
        <v>-5.3171679371166163E-3</v>
      </c>
      <c r="L137" s="36">
        <f t="shared" si="13"/>
        <v>8.753514714829673E-2</v>
      </c>
      <c r="M137" s="36">
        <f t="shared" si="14"/>
        <v>1.1607146444077546E-2</v>
      </c>
      <c r="N137" s="36">
        <f t="shared" si="15"/>
        <v>2.4622635528258364E-3</v>
      </c>
      <c r="O137" s="36">
        <f t="shared" si="16"/>
        <v>-1.2385009151526877E-2</v>
      </c>
      <c r="P137" s="8"/>
      <c r="Q137" s="39">
        <f t="shared" si="17"/>
        <v>5.3560046729121485E-2</v>
      </c>
      <c r="R137" s="40">
        <v>4.3E-3</v>
      </c>
    </row>
    <row r="138" spans="2:18" s="11" customFormat="1" x14ac:dyDescent="0.25">
      <c r="B138" s="17">
        <v>36526</v>
      </c>
      <c r="C138" s="18">
        <v>-4.1399999999999999E-2</v>
      </c>
      <c r="D138" s="18">
        <v>-7.5300000000000006E-2</v>
      </c>
      <c r="E138" s="18">
        <v>-5.1500000000000004E-2</v>
      </c>
      <c r="F138" s="18">
        <v>-5.5300000000000002E-2</v>
      </c>
      <c r="G138" s="18">
        <v>-7.5899999999999995E-2</v>
      </c>
      <c r="H138" s="18">
        <v>-3.9799999999999995E-2</v>
      </c>
      <c r="I138" s="34"/>
      <c r="J138" s="36">
        <f t="shared" si="11"/>
        <v>-4.9455614163614749E-2</v>
      </c>
      <c r="K138" s="36">
        <f t="shared" si="12"/>
        <v>1.3084403453100694E-2</v>
      </c>
      <c r="L138" s="36">
        <f t="shared" si="13"/>
        <v>-2.6455751632261045E-2</v>
      </c>
      <c r="M138" s="36">
        <f t="shared" si="14"/>
        <v>2.827644045627702E-2</v>
      </c>
      <c r="N138" s="36">
        <f t="shared" si="15"/>
        <v>-2.7893403531265813E-2</v>
      </c>
      <c r="O138" s="36">
        <f t="shared" si="16"/>
        <v>1.5549632941033743E-2</v>
      </c>
      <c r="P138" s="8"/>
      <c r="Q138" s="39">
        <f t="shared" si="17"/>
        <v>-4.6894292476730152E-2</v>
      </c>
      <c r="R138" s="40">
        <v>4.0999999999999995E-3</v>
      </c>
    </row>
    <row r="139" spans="2:18" s="11" customFormat="1" x14ac:dyDescent="0.25">
      <c r="B139" s="17">
        <v>36495</v>
      </c>
      <c r="C139" s="18">
        <v>5.5899999999999998E-2</v>
      </c>
      <c r="D139" s="18">
        <v>9.6999999999999989E-2</v>
      </c>
      <c r="E139" s="18">
        <v>0.20440000000000003</v>
      </c>
      <c r="F139" s="18">
        <v>5.0799999999999998E-2</v>
      </c>
      <c r="G139" s="18">
        <v>0.1134</v>
      </c>
      <c r="H139" s="18">
        <v>8.3900000000000002E-2</v>
      </c>
      <c r="I139" s="34"/>
      <c r="J139" s="36">
        <f t="shared" si="11"/>
        <v>6.6777024921402514E-2</v>
      </c>
      <c r="K139" s="36">
        <f t="shared" si="12"/>
        <v>-1.685507483334352E-2</v>
      </c>
      <c r="L139" s="36">
        <f t="shared" si="13"/>
        <v>0.10500108026474093</v>
      </c>
      <c r="M139" s="36">
        <f t="shared" si="14"/>
        <v>-2.5975464288948868E-2</v>
      </c>
      <c r="N139" s="36">
        <f t="shared" si="15"/>
        <v>4.1674729386634302E-2</v>
      </c>
      <c r="O139" s="36">
        <f t="shared" si="16"/>
        <v>-3.2779251350571137E-2</v>
      </c>
      <c r="P139" s="8"/>
      <c r="Q139" s="39">
        <f t="shared" si="17"/>
        <v>0.13784304409991421</v>
      </c>
      <c r="R139" s="40">
        <v>4.4000000000000003E-3</v>
      </c>
    </row>
    <row r="140" spans="2:18" s="11" customFormat="1" x14ac:dyDescent="0.25">
      <c r="B140" s="17">
        <v>36465</v>
      </c>
      <c r="C140" s="18">
        <v>6.5700000000000008E-2</v>
      </c>
      <c r="D140" s="18">
        <v>0.1143</v>
      </c>
      <c r="E140" s="18">
        <v>3.7100000000000001E-2</v>
      </c>
      <c r="F140" s="18">
        <v>7.6299999999999993E-2</v>
      </c>
      <c r="G140" s="18">
        <v>4.0500000000000001E-2</v>
      </c>
      <c r="H140" s="18">
        <v>3.6900000000000002E-2</v>
      </c>
      <c r="I140" s="34"/>
      <c r="J140" s="36">
        <f t="shared" si="11"/>
        <v>7.8483909433562538E-2</v>
      </c>
      <c r="K140" s="36">
        <f t="shared" si="12"/>
        <v>-1.986118611805324E-2</v>
      </c>
      <c r="L140" s="36">
        <f t="shared" si="13"/>
        <v>1.9058415253531743E-2</v>
      </c>
      <c r="M140" s="36">
        <f t="shared" si="14"/>
        <v>-3.9014329237141702E-2</v>
      </c>
      <c r="N140" s="36">
        <f t="shared" si="15"/>
        <v>1.4883831923797965E-2</v>
      </c>
      <c r="O140" s="36">
        <f t="shared" si="16"/>
        <v>-1.4416619485531286E-2</v>
      </c>
      <c r="P140" s="8"/>
      <c r="Q140" s="39">
        <f t="shared" si="17"/>
        <v>3.9134021770166019E-2</v>
      </c>
      <c r="R140" s="40">
        <v>3.5999999999999999E-3</v>
      </c>
    </row>
    <row r="141" spans="2:18" s="11" customFormat="1" x14ac:dyDescent="0.25">
      <c r="B141" s="17">
        <v>36434</v>
      </c>
      <c r="C141" s="18">
        <v>-2.18E-2</v>
      </c>
      <c r="D141" s="18">
        <v>3.6200000000000003E-2</v>
      </c>
      <c r="E141" s="18">
        <v>-2.7999999999999997E-2</v>
      </c>
      <c r="F141" s="18">
        <v>6.8900000000000003E-2</v>
      </c>
      <c r="G141" s="18">
        <v>-4.6199999999999998E-2</v>
      </c>
      <c r="H141" s="18">
        <v>6.2E-2</v>
      </c>
      <c r="I141" s="34"/>
      <c r="J141" s="36">
        <f t="shared" si="11"/>
        <v>-2.6041845139294723E-2</v>
      </c>
      <c r="K141" s="36">
        <f t="shared" si="12"/>
        <v>-6.2902444223405726E-3</v>
      </c>
      <c r="L141" s="36">
        <f t="shared" si="13"/>
        <v>-1.4383709625306974E-2</v>
      </c>
      <c r="M141" s="36">
        <f t="shared" si="14"/>
        <v>-3.5230501761979865E-2</v>
      </c>
      <c r="N141" s="36">
        <f t="shared" si="15"/>
        <v>-1.6978593453813973E-2</v>
      </c>
      <c r="O141" s="36">
        <f t="shared" si="16"/>
        <v>-2.4223046290052567E-2</v>
      </c>
      <c r="P141" s="8"/>
      <c r="Q141" s="39">
        <f t="shared" si="17"/>
        <v>-0.12314794069278867</v>
      </c>
      <c r="R141" s="40">
        <v>3.9000000000000003E-3</v>
      </c>
    </row>
    <row r="142" spans="2:18" s="11" customFormat="1" x14ac:dyDescent="0.25">
      <c r="B142" s="17">
        <v>36404</v>
      </c>
      <c r="C142" s="18">
        <v>9.4999999999999998E-3</v>
      </c>
      <c r="D142" s="18">
        <v>-4.6199999999999998E-2</v>
      </c>
      <c r="E142" s="18">
        <v>1.7399999999999999E-2</v>
      </c>
      <c r="F142" s="18">
        <v>6.7699999999999996E-2</v>
      </c>
      <c r="G142" s="18">
        <v>1.1599999999999999E-2</v>
      </c>
      <c r="H142" s="18">
        <v>-2.2799999999999997E-2</v>
      </c>
      <c r="I142" s="34"/>
      <c r="J142" s="36">
        <f t="shared" si="11"/>
        <v>1.1348510496481645E-2</v>
      </c>
      <c r="K142" s="36">
        <f t="shared" si="12"/>
        <v>8.0278810030976356E-3</v>
      </c>
      <c r="L142" s="36">
        <f t="shared" si="13"/>
        <v>8.9384481242979052E-3</v>
      </c>
      <c r="M142" s="36">
        <f t="shared" si="14"/>
        <v>-3.461690811735902E-2</v>
      </c>
      <c r="N142" s="36">
        <f t="shared" si="15"/>
        <v>4.2630234645939851E-3</v>
      </c>
      <c r="O142" s="36">
        <f t="shared" si="16"/>
        <v>8.9078299260193297E-3</v>
      </c>
      <c r="P142" s="8"/>
      <c r="Q142" s="39">
        <f t="shared" si="17"/>
        <v>6.8687848971314821E-3</v>
      </c>
      <c r="R142" s="40">
        <v>3.9000000000000003E-3</v>
      </c>
    </row>
    <row r="143" spans="2:18" s="11" customFormat="1" x14ac:dyDescent="0.25">
      <c r="B143" s="17">
        <v>36373</v>
      </c>
      <c r="C143" s="18">
        <v>-5.04E-2</v>
      </c>
      <c r="D143" s="18">
        <v>4.8999999999999998E-3</v>
      </c>
      <c r="E143" s="18">
        <v>1.8600000000000002E-2</v>
      </c>
      <c r="F143" s="18">
        <v>2.3799999999999998E-2</v>
      </c>
      <c r="G143" s="18">
        <v>2.8799999999999999E-2</v>
      </c>
      <c r="H143" s="18">
        <v>-9.9999999999999985E-3</v>
      </c>
      <c r="I143" s="34"/>
      <c r="J143" s="36">
        <f t="shared" si="11"/>
        <v>-6.0206834633965776E-2</v>
      </c>
      <c r="K143" s="36">
        <f t="shared" si="12"/>
        <v>-8.5144192457096133E-4</v>
      </c>
      <c r="L143" s="36">
        <f t="shared" si="13"/>
        <v>9.5548928225253488E-3</v>
      </c>
      <c r="M143" s="36">
        <f t="shared" si="14"/>
        <v>-1.2169607284979981E-2</v>
      </c>
      <c r="N143" s="36">
        <f t="shared" si="15"/>
        <v>1.0584058256922997E-2</v>
      </c>
      <c r="O143" s="36">
        <f t="shared" si="16"/>
        <v>3.9069429500084782E-3</v>
      </c>
      <c r="P143" s="8"/>
      <c r="Q143" s="39">
        <f t="shared" si="17"/>
        <v>-4.9181989814059898E-2</v>
      </c>
      <c r="R143" s="40">
        <v>3.9000000000000003E-3</v>
      </c>
    </row>
    <row r="144" spans="2:18" s="11" customFormat="1" x14ac:dyDescent="0.25">
      <c r="B144" s="17">
        <v>36342</v>
      </c>
      <c r="C144" s="18">
        <v>-3.5999999999999999E-3</v>
      </c>
      <c r="D144" s="18">
        <v>-2.7799999999999998E-2</v>
      </c>
      <c r="E144" s="18">
        <v>-2.4E-2</v>
      </c>
      <c r="F144" s="18">
        <v>0.10349999999999999</v>
      </c>
      <c r="G144" s="18">
        <v>4.07E-2</v>
      </c>
      <c r="H144" s="18">
        <v>-3.0599999999999999E-2</v>
      </c>
      <c r="I144" s="34"/>
      <c r="J144" s="36">
        <f t="shared" si="11"/>
        <v>-4.3004881881404129E-3</v>
      </c>
      <c r="K144" s="36">
        <f t="shared" si="12"/>
        <v>4.8306296945046373E-3</v>
      </c>
      <c r="L144" s="36">
        <f t="shared" si="13"/>
        <v>-1.2328893964548837E-2</v>
      </c>
      <c r="M144" s="36">
        <f t="shared" si="14"/>
        <v>-5.2922451848547401E-2</v>
      </c>
      <c r="N144" s="36">
        <f t="shared" si="15"/>
        <v>1.495733232835993E-2</v>
      </c>
      <c r="O144" s="36">
        <f t="shared" si="16"/>
        <v>1.1955245427025944E-2</v>
      </c>
      <c r="P144" s="8"/>
      <c r="Q144" s="39">
        <f t="shared" si="17"/>
        <v>-3.7808626551346147E-2</v>
      </c>
      <c r="R144" s="40">
        <v>3.8E-3</v>
      </c>
    </row>
    <row r="145" spans="2:18" s="11" customFormat="1" x14ac:dyDescent="0.25">
      <c r="B145" s="17">
        <v>36312</v>
      </c>
      <c r="C145" s="18">
        <v>5.4199999999999998E-2</v>
      </c>
      <c r="D145" s="18">
        <v>0.1027</v>
      </c>
      <c r="E145" s="18">
        <v>-2.1099999999999997E-2</v>
      </c>
      <c r="F145" s="18">
        <v>9.6199999999999994E-2</v>
      </c>
      <c r="G145" s="18">
        <v>-1.41E-2</v>
      </c>
      <c r="H145" s="18">
        <v>5.1000000000000004E-2</v>
      </c>
      <c r="I145" s="34"/>
      <c r="J145" s="36">
        <f t="shared" si="11"/>
        <v>6.4746238832558436E-2</v>
      </c>
      <c r="K145" s="36">
        <f t="shared" si="12"/>
        <v>-1.7845527684375046E-2</v>
      </c>
      <c r="L145" s="36">
        <f t="shared" si="13"/>
        <v>-1.0839152610499184E-2</v>
      </c>
      <c r="M145" s="36">
        <f t="shared" si="14"/>
        <v>-4.9189757177103957E-2</v>
      </c>
      <c r="N145" s="36">
        <f t="shared" si="15"/>
        <v>-5.181778521618551E-3</v>
      </c>
      <c r="O145" s="36">
        <f t="shared" si="16"/>
        <v>-1.9925409045043242E-2</v>
      </c>
      <c r="P145" s="8"/>
      <c r="Q145" s="39">
        <f t="shared" si="17"/>
        <v>-3.8235386206081537E-2</v>
      </c>
      <c r="R145" s="40">
        <v>4.0000000000000001E-3</v>
      </c>
    </row>
    <row r="146" spans="2:18" s="11" customFormat="1" x14ac:dyDescent="0.25">
      <c r="B146" s="17">
        <v>36281</v>
      </c>
      <c r="C146" s="18">
        <v>-7.6200000000000004E-2</v>
      </c>
      <c r="D146" s="18">
        <v>-7.6299999999999993E-2</v>
      </c>
      <c r="E146" s="18">
        <v>-4.1500000000000002E-2</v>
      </c>
      <c r="F146" s="18">
        <v>-4.41E-2</v>
      </c>
      <c r="G146" s="18">
        <v>-2.5600000000000001E-2</v>
      </c>
      <c r="H146" s="18">
        <v>-2.07E-2</v>
      </c>
      <c r="I146" s="34"/>
      <c r="J146" s="36">
        <f t="shared" si="11"/>
        <v>-9.1026999982305415E-2</v>
      </c>
      <c r="K146" s="36">
        <f t="shared" si="12"/>
        <v>1.3258167111176397E-2</v>
      </c>
      <c r="L146" s="36">
        <f t="shared" si="13"/>
        <v>-2.1318712480365699E-2</v>
      </c>
      <c r="M146" s="36">
        <f t="shared" si="14"/>
        <v>2.254956643981585E-2</v>
      </c>
      <c r="N146" s="36">
        <f t="shared" si="15"/>
        <v>-9.408051783931554E-3</v>
      </c>
      <c r="O146" s="36">
        <f t="shared" si="16"/>
        <v>8.0873719065175497E-3</v>
      </c>
      <c r="P146" s="8"/>
      <c r="Q146" s="39">
        <f t="shared" si="17"/>
        <v>-7.7858658789092858E-2</v>
      </c>
      <c r="R146" s="40">
        <v>3.4000000000000002E-3</v>
      </c>
    </row>
    <row r="147" spans="2:18" s="11" customFormat="1" x14ac:dyDescent="0.25">
      <c r="B147" s="17">
        <v>36251</v>
      </c>
      <c r="C147" s="18">
        <v>9.820000000000001E-2</v>
      </c>
      <c r="D147" s="18">
        <v>0.21879999999999999</v>
      </c>
      <c r="E147" s="18">
        <v>-2.3399999999999997E-2</v>
      </c>
      <c r="F147" s="18">
        <v>4.9299999999999997E-2</v>
      </c>
      <c r="G147" s="18">
        <v>7.46E-2</v>
      </c>
      <c r="H147" s="18">
        <v>4.9000000000000002E-2</v>
      </c>
      <c r="I147" s="34"/>
      <c r="J147" s="36">
        <f t="shared" si="11"/>
        <v>0.11730776113205238</v>
      </c>
      <c r="K147" s="36">
        <f t="shared" si="12"/>
        <v>-3.8019488386964562E-2</v>
      </c>
      <c r="L147" s="36">
        <f t="shared" si="13"/>
        <v>-1.2020671615435114E-2</v>
      </c>
      <c r="M147" s="36">
        <f t="shared" si="14"/>
        <v>-2.5208472233172817E-2</v>
      </c>
      <c r="N147" s="36">
        <f t="shared" si="15"/>
        <v>2.7415650901613041E-2</v>
      </c>
      <c r="O147" s="36">
        <f t="shared" si="16"/>
        <v>-1.9144020455041544E-2</v>
      </c>
      <c r="P147" s="8"/>
      <c r="Q147" s="39">
        <f t="shared" si="17"/>
        <v>5.0330759343051382E-2</v>
      </c>
      <c r="R147" s="40">
        <v>3.7000000000000002E-3</v>
      </c>
    </row>
    <row r="148" spans="2:18" s="11" customFormat="1" x14ac:dyDescent="0.25">
      <c r="B148" s="17">
        <v>36220</v>
      </c>
      <c r="C148" s="18">
        <v>5.3200000000000004E-2</v>
      </c>
      <c r="D148" s="18">
        <v>0.12740000000000001</v>
      </c>
      <c r="E148" s="18">
        <v>3.6400000000000002E-2</v>
      </c>
      <c r="F148" s="18">
        <v>0.1464</v>
      </c>
      <c r="G148" s="18">
        <v>0.10390000000000001</v>
      </c>
      <c r="H148" s="18">
        <v>3.7899999999999996E-2</v>
      </c>
      <c r="I148" s="34"/>
      <c r="J148" s="36">
        <f t="shared" si="11"/>
        <v>6.3551658780297213E-2</v>
      </c>
      <c r="K148" s="36">
        <f t="shared" si="12"/>
        <v>-2.2137490038844999E-2</v>
      </c>
      <c r="L148" s="36">
        <f t="shared" si="13"/>
        <v>1.8698822512899071E-2</v>
      </c>
      <c r="M148" s="36">
        <f t="shared" si="14"/>
        <v>-7.4858424643742413E-2</v>
      </c>
      <c r="N148" s="36">
        <f t="shared" si="15"/>
        <v>3.8183460169940953E-2</v>
      </c>
      <c r="O148" s="36">
        <f t="shared" si="16"/>
        <v>-1.4807313780532133E-2</v>
      </c>
      <c r="P148" s="8"/>
      <c r="Q148" s="39">
        <f t="shared" si="17"/>
        <v>8.6307130000176872E-3</v>
      </c>
      <c r="R148" s="40">
        <v>4.3E-3</v>
      </c>
    </row>
    <row r="149" spans="2:18" s="11" customFormat="1" x14ac:dyDescent="0.25">
      <c r="B149" s="17">
        <v>36192</v>
      </c>
      <c r="C149" s="18">
        <v>-2.8799999999999999E-2</v>
      </c>
      <c r="D149" s="18">
        <v>5.7999999999999996E-3</v>
      </c>
      <c r="E149" s="18">
        <v>-1.55E-2</v>
      </c>
      <c r="F149" s="18">
        <v>-2.8199999999999999E-2</v>
      </c>
      <c r="G149" s="18">
        <v>-9.1600000000000001E-2</v>
      </c>
      <c r="H149" s="18">
        <v>-3.8099999999999995E-2</v>
      </c>
      <c r="I149" s="34"/>
      <c r="J149" s="36">
        <f t="shared" si="11"/>
        <v>-3.4403905505123303E-2</v>
      </c>
      <c r="K149" s="36">
        <f t="shared" si="12"/>
        <v>-1.007829216839097E-3</v>
      </c>
      <c r="L149" s="36">
        <f t="shared" si="13"/>
        <v>-7.9624106854377895E-3</v>
      </c>
      <c r="M149" s="36">
        <f t="shared" si="14"/>
        <v>1.4419450648589726E-2</v>
      </c>
      <c r="N149" s="36">
        <f t="shared" si="15"/>
        <v>-3.3663185289380088E-2</v>
      </c>
      <c r="O149" s="36">
        <f t="shared" si="16"/>
        <v>1.4885452639532301E-2</v>
      </c>
      <c r="P149" s="8"/>
      <c r="Q149" s="39">
        <f t="shared" si="17"/>
        <v>-4.7732427408658247E-2</v>
      </c>
      <c r="R149" s="40">
        <v>3.4999999999999996E-3</v>
      </c>
    </row>
    <row r="150" spans="2:18" s="11" customFormat="1" x14ac:dyDescent="0.25">
      <c r="B150" s="17">
        <v>36161</v>
      </c>
      <c r="C150" s="18">
        <v>7.17E-2</v>
      </c>
      <c r="D150" s="18">
        <v>-8.2500000000000004E-2</v>
      </c>
      <c r="E150" s="18">
        <v>-4.36E-2</v>
      </c>
      <c r="F150" s="18">
        <v>7.3000000000000001E-3</v>
      </c>
      <c r="G150" s="18">
        <v>0.11650000000000001</v>
      </c>
      <c r="H150" s="18">
        <v>3.8300000000000001E-2</v>
      </c>
      <c r="I150" s="34"/>
      <c r="J150" s="36">
        <f t="shared" si="11"/>
        <v>8.5651389747129894E-2</v>
      </c>
      <c r="K150" s="36">
        <f t="shared" si="12"/>
        <v>1.4335501791245779E-2</v>
      </c>
      <c r="L150" s="36">
        <f t="shared" si="13"/>
        <v>-2.2397490702263718E-2</v>
      </c>
      <c r="M150" s="36">
        <f t="shared" si="14"/>
        <v>-3.7326946714434399E-3</v>
      </c>
      <c r="N150" s="36">
        <f t="shared" si="15"/>
        <v>4.2813985657344768E-2</v>
      </c>
      <c r="O150" s="36">
        <f t="shared" si="16"/>
        <v>-1.4963591498532472E-2</v>
      </c>
      <c r="P150" s="8"/>
      <c r="Q150" s="39">
        <f t="shared" si="17"/>
        <v>0.10170710032348081</v>
      </c>
      <c r="R150" s="40">
        <v>3.4999999999999996E-3</v>
      </c>
    </row>
    <row r="151" spans="2:18" s="11" customFormat="1" x14ac:dyDescent="0.25">
      <c r="B151" s="17">
        <v>36130</v>
      </c>
      <c r="C151" s="18">
        <v>-1E-4</v>
      </c>
      <c r="D151" s="18">
        <v>-2.0199999999999999E-2</v>
      </c>
      <c r="E151" s="18">
        <v>7.5300000000000006E-2</v>
      </c>
      <c r="F151" s="18">
        <v>3.5499999999999997E-2</v>
      </c>
      <c r="G151" s="18">
        <v>-5.8700000000000002E-2</v>
      </c>
      <c r="H151" s="18">
        <v>6.3100000000000003E-2</v>
      </c>
      <c r="I151" s="34"/>
      <c r="J151" s="36">
        <f t="shared" si="11"/>
        <v>-1.1945800522612259E-4</v>
      </c>
      <c r="K151" s="36">
        <f t="shared" si="12"/>
        <v>3.5100258931292693E-3</v>
      </c>
      <c r="L151" s="36">
        <f t="shared" si="13"/>
        <v>3.8681904813771976E-2</v>
      </c>
      <c r="M151" s="36">
        <f t="shared" si="14"/>
        <v>-1.8152145320033165E-2</v>
      </c>
      <c r="N151" s="36">
        <f t="shared" si="15"/>
        <v>-2.1572368738936806E-2</v>
      </c>
      <c r="O151" s="36">
        <f t="shared" si="16"/>
        <v>-2.4652810014553501E-2</v>
      </c>
      <c r="P151" s="8"/>
      <c r="Q151" s="39">
        <f t="shared" si="17"/>
        <v>-2.2304851371848351E-2</v>
      </c>
      <c r="R151" s="40">
        <v>3.8E-3</v>
      </c>
    </row>
    <row r="152" spans="2:18" s="11" customFormat="1" x14ac:dyDescent="0.25">
      <c r="B152" s="17">
        <v>36100</v>
      </c>
      <c r="C152" s="18">
        <v>6.6699999999999995E-2</v>
      </c>
      <c r="D152" s="18">
        <v>7.000000000000001E-4</v>
      </c>
      <c r="E152" s="18">
        <v>0.10980000000000001</v>
      </c>
      <c r="F152" s="18">
        <v>4.2300000000000004E-2</v>
      </c>
      <c r="G152" s="18">
        <v>-7.8600000000000003E-2</v>
      </c>
      <c r="H152" s="18">
        <v>6.1999999999999993E-2</v>
      </c>
      <c r="I152" s="34"/>
      <c r="J152" s="36">
        <f t="shared" si="11"/>
        <v>7.9678489485823747E-2</v>
      </c>
      <c r="K152" s="36">
        <f t="shared" si="12"/>
        <v>-1.216345606529945E-4</v>
      </c>
      <c r="L152" s="36">
        <f t="shared" si="13"/>
        <v>5.640468988781093E-2</v>
      </c>
      <c r="M152" s="36">
        <f t="shared" si="14"/>
        <v>-2.1629175972884593E-2</v>
      </c>
      <c r="N152" s="36">
        <f t="shared" si="15"/>
        <v>-2.8885658992852347E-2</v>
      </c>
      <c r="O152" s="36">
        <f t="shared" si="16"/>
        <v>-2.4223046290052563E-2</v>
      </c>
      <c r="P152" s="8"/>
      <c r="Q152" s="39">
        <f t="shared" si="17"/>
        <v>6.1223663557192165E-2</v>
      </c>
      <c r="R152" s="40">
        <v>3.0999999999999999E-3</v>
      </c>
    </row>
    <row r="153" spans="2:18" s="11" customFormat="1" x14ac:dyDescent="0.25">
      <c r="B153" s="17">
        <v>36069</v>
      </c>
      <c r="C153" s="18">
        <v>8.539999999999999E-2</v>
      </c>
      <c r="D153" s="18">
        <v>0.32179999999999997</v>
      </c>
      <c r="E153" s="18">
        <v>6.2699999999999992E-2</v>
      </c>
      <c r="F153" s="18">
        <v>0.16739999999999999</v>
      </c>
      <c r="G153" s="18">
        <v>0.1517</v>
      </c>
      <c r="H153" s="18">
        <v>7.4399999999999994E-2</v>
      </c>
      <c r="I153" s="34"/>
      <c r="J153" s="36">
        <f t="shared" si="11"/>
        <v>0.10201713646310867</v>
      </c>
      <c r="K153" s="36">
        <f t="shared" si="12"/>
        <v>-5.5917145168762318E-2</v>
      </c>
      <c r="L153" s="36">
        <f t="shared" si="13"/>
        <v>3.220923548238383E-2</v>
      </c>
      <c r="M153" s="36">
        <f t="shared" si="14"/>
        <v>-8.5596313424607093E-2</v>
      </c>
      <c r="N153" s="36">
        <f t="shared" si="15"/>
        <v>5.5750056860250648E-2</v>
      </c>
      <c r="O153" s="36">
        <f t="shared" si="16"/>
        <v>-2.9067655548063079E-2</v>
      </c>
      <c r="P153" s="8"/>
      <c r="Q153" s="39">
        <f t="shared" si="17"/>
        <v>1.9395314664310666E-2</v>
      </c>
      <c r="R153" s="40">
        <v>3.2000000000000002E-3</v>
      </c>
    </row>
    <row r="154" spans="2:18" s="11" customFormat="1" x14ac:dyDescent="0.25">
      <c r="B154" s="17">
        <v>36039</v>
      </c>
      <c r="C154" s="18">
        <v>8.5600000000000009E-2</v>
      </c>
      <c r="D154" s="18">
        <v>0.1711</v>
      </c>
      <c r="E154" s="18">
        <v>-5.0799999999999998E-2</v>
      </c>
      <c r="F154" s="18">
        <v>-2.0499999999999997E-2</v>
      </c>
      <c r="G154" s="18">
        <v>-1.9900000000000001E-2</v>
      </c>
      <c r="H154" s="18">
        <v>6.3799999999999996E-2</v>
      </c>
      <c r="I154" s="34"/>
      <c r="J154" s="36">
        <f t="shared" si="11"/>
        <v>0.10225605247356094</v>
      </c>
      <c r="K154" s="36">
        <f t="shared" si="12"/>
        <v>-2.9730961896753366E-2</v>
      </c>
      <c r="L154" s="36">
        <f t="shared" si="13"/>
        <v>-2.609615889162837E-2</v>
      </c>
      <c r="M154" s="36">
        <f t="shared" si="14"/>
        <v>1.0482224762272672E-2</v>
      </c>
      <c r="N154" s="36">
        <f t="shared" si="15"/>
        <v>-7.313290253915544E-3</v>
      </c>
      <c r="O154" s="36">
        <f t="shared" si="16"/>
        <v>-2.492629602105409E-2</v>
      </c>
      <c r="P154" s="8"/>
      <c r="Q154" s="39">
        <f t="shared" si="17"/>
        <v>2.4671570172482248E-2</v>
      </c>
      <c r="R154" s="40">
        <v>4.5999999999999999E-3</v>
      </c>
    </row>
    <row r="155" spans="2:18" s="11" customFormat="1" x14ac:dyDescent="0.25">
      <c r="B155" s="17">
        <v>36008</v>
      </c>
      <c r="C155" s="18">
        <v>-0.1318</v>
      </c>
      <c r="D155" s="18">
        <v>-7.4099999999999999E-2</v>
      </c>
      <c r="E155" s="18">
        <v>-0.13970000000000002</v>
      </c>
      <c r="F155" s="18">
        <v>-0.1072</v>
      </c>
      <c r="G155" s="18">
        <v>-0.2823</v>
      </c>
      <c r="H155" s="18">
        <v>-0.15770000000000001</v>
      </c>
      <c r="I155" s="34"/>
      <c r="J155" s="36">
        <f t="shared" si="11"/>
        <v>-0.15744565088802956</v>
      </c>
      <c r="K155" s="36">
        <f t="shared" si="12"/>
        <v>1.2875887063409844E-2</v>
      </c>
      <c r="L155" s="36">
        <f t="shared" si="13"/>
        <v>-7.1764436951978025E-2</v>
      </c>
      <c r="M155" s="36">
        <f t="shared" si="14"/>
        <v>5.4814365586128323E-2</v>
      </c>
      <c r="N155" s="36">
        <f t="shared" si="15"/>
        <v>-0.10374582103921397</v>
      </c>
      <c r="O155" s="36">
        <f t="shared" si="16"/>
        <v>6.1612490321633705E-2</v>
      </c>
      <c r="P155" s="8"/>
      <c r="Q155" s="39">
        <f t="shared" si="17"/>
        <v>-0.20365316590804969</v>
      </c>
      <c r="R155" s="40">
        <v>4.3E-3</v>
      </c>
    </row>
    <row r="156" spans="2:18" s="11" customFormat="1" x14ac:dyDescent="0.25">
      <c r="B156" s="17">
        <v>35977</v>
      </c>
      <c r="C156" s="18">
        <v>-1.5E-3</v>
      </c>
      <c r="D156" s="18">
        <v>-7.7199999999999991E-2</v>
      </c>
      <c r="E156" s="18">
        <v>9.7500000000000003E-2</v>
      </c>
      <c r="F156" s="18">
        <v>-1.0200000000000001E-2</v>
      </c>
      <c r="G156" s="18">
        <v>1.3899999999999999E-2</v>
      </c>
      <c r="H156" s="18">
        <v>-2.3300000000000001E-2</v>
      </c>
      <c r="I156" s="34"/>
      <c r="J156" s="36">
        <f t="shared" si="11"/>
        <v>-1.7918700783918387E-3</v>
      </c>
      <c r="K156" s="36">
        <f t="shared" si="12"/>
        <v>1.3414554403444533E-2</v>
      </c>
      <c r="L156" s="36">
        <f t="shared" si="13"/>
        <v>5.0086131730979651E-2</v>
      </c>
      <c r="M156" s="36">
        <f t="shared" si="14"/>
        <v>5.2155459792771353E-3</v>
      </c>
      <c r="N156" s="36">
        <f t="shared" si="15"/>
        <v>5.1082781170565849E-3</v>
      </c>
      <c r="O156" s="36">
        <f t="shared" si="16"/>
        <v>9.103177073519755E-3</v>
      </c>
      <c r="P156" s="8"/>
      <c r="Q156" s="39">
        <f t="shared" si="17"/>
        <v>8.1135817225885809E-2</v>
      </c>
      <c r="R156" s="40">
        <v>4.0000000000000001E-3</v>
      </c>
    </row>
    <row r="157" spans="2:18" s="11" customFormat="1" x14ac:dyDescent="0.25">
      <c r="B157" s="17">
        <v>35947</v>
      </c>
      <c r="C157" s="18">
        <v>-1.1999999999999999E-3</v>
      </c>
      <c r="D157" s="18">
        <v>-6.88E-2</v>
      </c>
      <c r="E157" s="18">
        <v>-5.74E-2</v>
      </c>
      <c r="F157" s="18">
        <v>6.8999999999999999E-3</v>
      </c>
      <c r="G157" s="18">
        <v>-3.3599999999999998E-2</v>
      </c>
      <c r="H157" s="18">
        <v>3.2000000000000001E-2</v>
      </c>
      <c r="I157" s="34"/>
      <c r="J157" s="36">
        <f t="shared" si="11"/>
        <v>-1.4334960627134707E-3</v>
      </c>
      <c r="K157" s="36">
        <f t="shared" si="12"/>
        <v>1.19549396756086E-2</v>
      </c>
      <c r="L157" s="36">
        <f t="shared" si="13"/>
        <v>-2.94866047318793E-2</v>
      </c>
      <c r="M157" s="36">
        <f t="shared" si="14"/>
        <v>-3.5281634565698266E-3</v>
      </c>
      <c r="N157" s="36">
        <f t="shared" si="15"/>
        <v>-1.2348067966410163E-2</v>
      </c>
      <c r="O157" s="36">
        <f t="shared" si="16"/>
        <v>-1.2502217440027131E-2</v>
      </c>
      <c r="P157" s="8"/>
      <c r="Q157" s="39">
        <f t="shared" si="17"/>
        <v>-4.7343609981991289E-2</v>
      </c>
      <c r="R157" s="40">
        <v>4.0999999999999995E-3</v>
      </c>
    </row>
    <row r="158" spans="2:18" s="11" customFormat="1" x14ac:dyDescent="0.25">
      <c r="B158" s="17">
        <v>35916</v>
      </c>
      <c r="C158" s="18">
        <v>-4.5499999999999999E-2</v>
      </c>
      <c r="D158" s="18">
        <v>-0.14249999999999999</v>
      </c>
      <c r="E158" s="18">
        <v>4.9599999999999998E-2</v>
      </c>
      <c r="F158" s="18">
        <v>-4.8099999999999997E-2</v>
      </c>
      <c r="G158" s="18">
        <v>-8.4900000000000003E-2</v>
      </c>
      <c r="H158" s="18">
        <v>-2.58E-2</v>
      </c>
      <c r="I158" s="34"/>
      <c r="J158" s="36">
        <f t="shared" si="11"/>
        <v>-5.4353392377885772E-2</v>
      </c>
      <c r="K158" s="36">
        <f t="shared" si="12"/>
        <v>2.4761321275788159E-2</v>
      </c>
      <c r="L158" s="36">
        <f t="shared" si="13"/>
        <v>2.5479714193400928E-2</v>
      </c>
      <c r="M158" s="36">
        <f t="shared" si="14"/>
        <v>2.4594878588551979E-2</v>
      </c>
      <c r="N158" s="36">
        <f t="shared" si="15"/>
        <v>-3.1200921736554255E-2</v>
      </c>
      <c r="O158" s="36">
        <f t="shared" si="16"/>
        <v>1.0079912811021875E-2</v>
      </c>
      <c r="P158" s="8"/>
      <c r="Q158" s="39">
        <f t="shared" si="17"/>
        <v>-6.384872456770864E-4</v>
      </c>
      <c r="R158" s="40">
        <v>4.0000000000000001E-3</v>
      </c>
    </row>
    <row r="159" spans="2:18" s="11" customFormat="1" x14ac:dyDescent="0.25">
      <c r="B159" s="17">
        <v>35886</v>
      </c>
      <c r="C159" s="18">
        <v>-1.4800000000000001E-2</v>
      </c>
      <c r="D159" s="18">
        <v>-0.1056</v>
      </c>
      <c r="E159" s="18">
        <v>-3.2599999999999997E-2</v>
      </c>
      <c r="F159" s="18">
        <v>-8.5000000000000006E-3</v>
      </c>
      <c r="G159" s="18">
        <v>5.3699999999999998E-2</v>
      </c>
      <c r="H159" s="18">
        <v>1.09E-2</v>
      </c>
      <c r="I159" s="34"/>
      <c r="J159" s="36">
        <f t="shared" si="11"/>
        <v>-1.7679784773466142E-2</v>
      </c>
      <c r="K159" s="36">
        <f t="shared" si="12"/>
        <v>1.8349442292794595E-2</v>
      </c>
      <c r="L159" s="36">
        <f t="shared" si="13"/>
        <v>-1.6746747635178836E-2</v>
      </c>
      <c r="M159" s="36">
        <f t="shared" si="14"/>
        <v>4.34628831606428E-3</v>
      </c>
      <c r="N159" s="36">
        <f t="shared" si="15"/>
        <v>1.973485862488767E-2</v>
      </c>
      <c r="O159" s="36">
        <f t="shared" si="16"/>
        <v>-4.2585678155092413E-3</v>
      </c>
      <c r="P159" s="8"/>
      <c r="Q159" s="39">
        <f t="shared" si="17"/>
        <v>3.7454890095923246E-3</v>
      </c>
      <c r="R159" s="40">
        <v>4.3E-3</v>
      </c>
    </row>
    <row r="160" spans="2:18" s="11" customFormat="1" x14ac:dyDescent="0.25">
      <c r="B160" s="17">
        <v>35855</v>
      </c>
      <c r="C160" s="18">
        <v>-4.4000000000000003E-3</v>
      </c>
      <c r="D160" s="18">
        <v>-2.4799999999999999E-2</v>
      </c>
      <c r="E160" s="18">
        <v>0.2122</v>
      </c>
      <c r="F160" s="18">
        <v>-6.7900000000000002E-2</v>
      </c>
      <c r="G160" s="18">
        <v>8.7300000000000003E-2</v>
      </c>
      <c r="H160" s="18">
        <v>5.1300000000000005E-2</v>
      </c>
      <c r="I160" s="34"/>
      <c r="J160" s="36">
        <f t="shared" si="11"/>
        <v>-5.2561522299493938E-3</v>
      </c>
      <c r="K160" s="36">
        <f t="shared" si="12"/>
        <v>4.3093387202775184E-3</v>
      </c>
      <c r="L160" s="36">
        <f t="shared" si="13"/>
        <v>0.10900797080321929</v>
      </c>
      <c r="M160" s="36">
        <f t="shared" si="14"/>
        <v>3.4719173724795833E-2</v>
      </c>
      <c r="N160" s="36">
        <f t="shared" si="15"/>
        <v>3.2082926591297835E-2</v>
      </c>
      <c r="O160" s="36">
        <f t="shared" si="16"/>
        <v>-2.0042617333543497E-2</v>
      </c>
      <c r="P160" s="8"/>
      <c r="Q160" s="39">
        <f t="shared" si="17"/>
        <v>0.1548206402760976</v>
      </c>
      <c r="R160" s="40">
        <v>3.9000000000000003E-3</v>
      </c>
    </row>
    <row r="161" spans="2:18" s="11" customFormat="1" x14ac:dyDescent="0.25">
      <c r="B161" s="17">
        <v>35827</v>
      </c>
      <c r="C161" s="18">
        <v>2.5600000000000001E-2</v>
      </c>
      <c r="D161" s="18">
        <v>0.21690000000000001</v>
      </c>
      <c r="E161" s="18">
        <v>4.7100000000000003E-2</v>
      </c>
      <c r="F161" s="18">
        <v>5.6999999999999993E-3</v>
      </c>
      <c r="G161" s="18">
        <v>3.9300000000000002E-2</v>
      </c>
      <c r="H161" s="18">
        <v>7.3200000000000001E-2</v>
      </c>
      <c r="I161" s="34"/>
      <c r="J161" s="36">
        <f t="shared" si="11"/>
        <v>3.0581249337887383E-2</v>
      </c>
      <c r="K161" s="36">
        <f t="shared" si="12"/>
        <v>-3.7689337436620722E-2</v>
      </c>
      <c r="L161" s="36">
        <f t="shared" si="13"/>
        <v>2.4195454405427093E-2</v>
      </c>
      <c r="M161" s="36">
        <f t="shared" si="14"/>
        <v>-2.9145698119489869E-3</v>
      </c>
      <c r="N161" s="36">
        <f t="shared" si="15"/>
        <v>1.4442829496426174E-2</v>
      </c>
      <c r="O161" s="36">
        <f t="shared" si="16"/>
        <v>-2.8598822394062064E-2</v>
      </c>
      <c r="P161" s="8"/>
      <c r="Q161" s="39">
        <f t="shared" si="17"/>
        <v>1.6803597108878965E-5</v>
      </c>
      <c r="R161" s="40">
        <v>3.9000000000000003E-3</v>
      </c>
    </row>
    <row r="162" spans="2:18" s="11" customFormat="1" x14ac:dyDescent="0.25">
      <c r="B162" s="17">
        <v>35796</v>
      </c>
      <c r="C162" s="18">
        <v>6.4899999999999999E-2</v>
      </c>
      <c r="D162" s="18">
        <v>-0.155</v>
      </c>
      <c r="E162" s="18">
        <v>0.1116</v>
      </c>
      <c r="F162" s="18">
        <v>9.5899999999999999E-2</v>
      </c>
      <c r="G162" s="18">
        <v>-7.0499999999999993E-2</v>
      </c>
      <c r="H162" s="18">
        <v>4.4999999999999997E-3</v>
      </c>
      <c r="I162" s="34"/>
      <c r="J162" s="36">
        <f t="shared" si="11"/>
        <v>7.7528245391753556E-2</v>
      </c>
      <c r="K162" s="36">
        <f t="shared" si="12"/>
        <v>2.6933367001734491E-2</v>
      </c>
      <c r="L162" s="36">
        <f t="shared" si="13"/>
        <v>5.7329356935152093E-2</v>
      </c>
      <c r="M162" s="36">
        <f t="shared" si="14"/>
        <v>-4.9036358765948751E-2</v>
      </c>
      <c r="N162" s="36">
        <f t="shared" si="15"/>
        <v>-2.5908892608092753E-2</v>
      </c>
      <c r="O162" s="36">
        <f t="shared" si="16"/>
        <v>-1.7581243275038151E-3</v>
      </c>
      <c r="P162" s="8"/>
      <c r="Q162" s="39">
        <f t="shared" si="17"/>
        <v>8.5087593627094796E-2</v>
      </c>
      <c r="R162" s="40">
        <v>4.3E-3</v>
      </c>
    </row>
    <row r="163" spans="2:18" s="11" customFormat="1" x14ac:dyDescent="0.25">
      <c r="B163" s="17">
        <v>35765</v>
      </c>
      <c r="C163" s="18">
        <v>2.1700000000000001E-2</v>
      </c>
      <c r="D163" s="18">
        <v>1.55E-2</v>
      </c>
      <c r="E163" s="18">
        <v>7.8399999999999997E-2</v>
      </c>
      <c r="F163" s="18">
        <v>-6.6000000000000003E-2</v>
      </c>
      <c r="G163" s="18">
        <v>-5.6000000000000008E-3</v>
      </c>
      <c r="H163" s="18">
        <v>1.78E-2</v>
      </c>
      <c r="I163" s="34"/>
      <c r="J163" s="36">
        <f t="shared" si="11"/>
        <v>2.5922387134068598E-2</v>
      </c>
      <c r="K163" s="36">
        <f t="shared" si="12"/>
        <v>-2.6933367001734493E-3</v>
      </c>
      <c r="L163" s="36">
        <f t="shared" si="13"/>
        <v>4.0274386950859532E-2</v>
      </c>
      <c r="M163" s="36">
        <f t="shared" si="14"/>
        <v>3.3747650454146169E-2</v>
      </c>
      <c r="N163" s="36">
        <f t="shared" si="15"/>
        <v>-2.0580113277350277E-3</v>
      </c>
      <c r="O163" s="36">
        <f t="shared" si="16"/>
        <v>-6.9543584510150915E-3</v>
      </c>
      <c r="P163" s="8"/>
      <c r="Q163" s="39">
        <f t="shared" si="17"/>
        <v>8.8238718060150725E-2</v>
      </c>
      <c r="R163" s="40">
        <v>4.7999999999999996E-3</v>
      </c>
    </row>
    <row r="164" spans="2:18" s="11" customFormat="1" x14ac:dyDescent="0.25">
      <c r="B164" s="17">
        <v>35735</v>
      </c>
      <c r="C164" s="18">
        <v>-2.4199999999999999E-2</v>
      </c>
      <c r="D164" s="18">
        <v>-2.3300000000000001E-2</v>
      </c>
      <c r="E164" s="18">
        <v>1.7000000000000001E-2</v>
      </c>
      <c r="F164" s="18">
        <v>-6.54E-2</v>
      </c>
      <c r="G164" s="18">
        <v>-6.7599999999999993E-2</v>
      </c>
      <c r="H164" s="18">
        <v>3.0500000000000003E-2</v>
      </c>
      <c r="I164" s="34"/>
      <c r="J164" s="36">
        <f t="shared" si="11"/>
        <v>-2.8908837264721661E-2</v>
      </c>
      <c r="K164" s="36">
        <f t="shared" si="12"/>
        <v>4.0486932331639594E-3</v>
      </c>
      <c r="L164" s="36">
        <f t="shared" si="13"/>
        <v>8.7329665582220935E-3</v>
      </c>
      <c r="M164" s="36">
        <f t="shared" si="14"/>
        <v>3.344085363183575E-2</v>
      </c>
      <c r="N164" s="36">
        <f t="shared" si="15"/>
        <v>-2.4843136741944254E-2</v>
      </c>
      <c r="O164" s="36">
        <f t="shared" si="16"/>
        <v>-1.191617599752586E-2</v>
      </c>
      <c r="P164" s="8"/>
      <c r="Q164" s="39">
        <f t="shared" si="17"/>
        <v>-1.9445636580969969E-2</v>
      </c>
      <c r="R164" s="40">
        <v>3.9000000000000003E-3</v>
      </c>
    </row>
    <row r="165" spans="2:18" s="11" customFormat="1" x14ac:dyDescent="0.25">
      <c r="B165" s="17">
        <v>35704</v>
      </c>
      <c r="C165" s="18">
        <v>-0.1298</v>
      </c>
      <c r="D165" s="18">
        <v>-0.28600000000000003</v>
      </c>
      <c r="E165" s="18">
        <v>-5.4600000000000003E-2</v>
      </c>
      <c r="F165" s="18">
        <v>-8.4100000000000008E-2</v>
      </c>
      <c r="G165" s="18">
        <v>-3.1800000000000002E-2</v>
      </c>
      <c r="H165" s="18">
        <v>-3.4499999999999996E-2</v>
      </c>
      <c r="I165" s="34"/>
      <c r="J165" s="36">
        <f t="shared" si="11"/>
        <v>-0.15505649078350711</v>
      </c>
      <c r="K165" s="36">
        <f t="shared" si="12"/>
        <v>4.9696406209652037E-2</v>
      </c>
      <c r="L165" s="36">
        <f t="shared" si="13"/>
        <v>-2.8048233769348604E-2</v>
      </c>
      <c r="M165" s="36">
        <f t="shared" si="14"/>
        <v>4.3002687927177166E-2</v>
      </c>
      <c r="N165" s="36">
        <f t="shared" si="15"/>
        <v>-1.1686564325352478E-2</v>
      </c>
      <c r="O165" s="36">
        <f t="shared" si="16"/>
        <v>1.3478953177529248E-2</v>
      </c>
      <c r="P165" s="8"/>
      <c r="Q165" s="39">
        <f t="shared" si="17"/>
        <v>-8.8613241563849726E-2</v>
      </c>
      <c r="R165" s="40">
        <v>4.1999999999999997E-3</v>
      </c>
    </row>
    <row r="166" spans="2:18" s="11" customFormat="1" x14ac:dyDescent="0.25">
      <c r="B166" s="17">
        <v>35674</v>
      </c>
      <c r="C166" s="18">
        <v>6.4299999999999996E-2</v>
      </c>
      <c r="D166" s="18">
        <v>5.62E-2</v>
      </c>
      <c r="E166" s="18">
        <v>0.14949999999999999</v>
      </c>
      <c r="F166" s="18">
        <v>-1.9099999999999999E-2</v>
      </c>
      <c r="G166" s="18">
        <v>0.10589999999999999</v>
      </c>
      <c r="H166" s="18">
        <v>5.8400000000000007E-2</v>
      </c>
      <c r="I166" s="34"/>
      <c r="J166" s="36">
        <f t="shared" si="11"/>
        <v>7.6811497360396816E-2</v>
      </c>
      <c r="K166" s="36">
        <f t="shared" si="12"/>
        <v>-9.7655175838547003E-3</v>
      </c>
      <c r="L166" s="36">
        <f t="shared" si="13"/>
        <v>7.6798735320835462E-2</v>
      </c>
      <c r="M166" s="36">
        <f t="shared" si="14"/>
        <v>9.7663655102150273E-3</v>
      </c>
      <c r="N166" s="36">
        <f t="shared" si="15"/>
        <v>3.8918464215560604E-2</v>
      </c>
      <c r="O166" s="36">
        <f t="shared" si="16"/>
        <v>-2.2816546828049518E-2</v>
      </c>
      <c r="P166" s="8"/>
      <c r="Q166" s="39">
        <f t="shared" si="17"/>
        <v>0.1697129979951037</v>
      </c>
      <c r="R166" s="40">
        <v>4.4000000000000003E-3</v>
      </c>
    </row>
    <row r="167" spans="2:18" s="11" customFormat="1" x14ac:dyDescent="0.25">
      <c r="B167" s="17">
        <v>35643</v>
      </c>
      <c r="C167" s="18">
        <v>-6.83E-2</v>
      </c>
      <c r="D167" s="18">
        <v>-0.13239999999999999</v>
      </c>
      <c r="E167" s="18">
        <v>-2.2700000000000001E-2</v>
      </c>
      <c r="F167" s="18">
        <v>-8.9600000000000013E-2</v>
      </c>
      <c r="G167" s="18">
        <v>6.0000000000000001E-3</v>
      </c>
      <c r="H167" s="18">
        <v>-3.6299999999999999E-2</v>
      </c>
      <c r="I167" s="34"/>
      <c r="J167" s="36">
        <f t="shared" si="11"/>
        <v>-8.1589817569441725E-2</v>
      </c>
      <c r="K167" s="36">
        <f t="shared" si="12"/>
        <v>2.3006308329223527E-2</v>
      </c>
      <c r="L167" s="36">
        <f t="shared" si="13"/>
        <v>-1.1661078874802442E-2</v>
      </c>
      <c r="M167" s="36">
        <f t="shared" si="14"/>
        <v>4.5814992131689353E-2</v>
      </c>
      <c r="N167" s="36">
        <f t="shared" si="15"/>
        <v>2.2050121368589579E-3</v>
      </c>
      <c r="O167" s="36">
        <f t="shared" si="16"/>
        <v>1.4182202908530776E-2</v>
      </c>
      <c r="P167" s="8"/>
      <c r="Q167" s="39">
        <f t="shared" si="17"/>
        <v>-8.042380937941556E-3</v>
      </c>
      <c r="R167" s="40">
        <v>4.0999999999999995E-3</v>
      </c>
    </row>
    <row r="168" spans="2:18" s="11" customFormat="1" x14ac:dyDescent="0.25">
      <c r="B168" s="17">
        <v>35612</v>
      </c>
      <c r="C168" s="18">
        <v>-5.5000000000000005E-3</v>
      </c>
      <c r="D168" s="18">
        <v>5.9699999999999996E-2</v>
      </c>
      <c r="E168" s="18">
        <v>5.3399999999999996E-2</v>
      </c>
      <c r="F168" s="18">
        <v>-3.0099999999999998E-2</v>
      </c>
      <c r="G168" s="18">
        <v>1.95E-2</v>
      </c>
      <c r="H168" s="18">
        <v>7.6499999999999999E-2</v>
      </c>
      <c r="I168" s="34"/>
      <c r="J168" s="36">
        <f t="shared" si="11"/>
        <v>-6.570190287436742E-3</v>
      </c>
      <c r="K168" s="36">
        <f t="shared" si="12"/>
        <v>-1.0373690387119671E-2</v>
      </c>
      <c r="L168" s="36">
        <f t="shared" si="13"/>
        <v>2.7431789071121159E-2</v>
      </c>
      <c r="M168" s="36">
        <f t="shared" si="14"/>
        <v>1.5390973919239388E-2</v>
      </c>
      <c r="N168" s="36">
        <f t="shared" si="15"/>
        <v>7.1662894447916126E-3</v>
      </c>
      <c r="O168" s="36">
        <f t="shared" si="16"/>
        <v>-2.9888113567564861E-2</v>
      </c>
      <c r="P168" s="8"/>
      <c r="Q168" s="39">
        <f t="shared" si="17"/>
        <v>3.1570581930308907E-3</v>
      </c>
      <c r="R168" s="40">
        <v>4.3E-3</v>
      </c>
    </row>
    <row r="169" spans="2:18" s="11" customFormat="1" x14ac:dyDescent="0.25">
      <c r="B169" s="17">
        <v>35582</v>
      </c>
      <c r="C169" s="18">
        <v>4.0800000000000003E-2</v>
      </c>
      <c r="D169" s="18">
        <v>4.4600000000000001E-2</v>
      </c>
      <c r="E169" s="18">
        <v>9.2699999999999991E-2</v>
      </c>
      <c r="F169" s="18">
        <v>6.7400000000000002E-2</v>
      </c>
      <c r="G169" s="18">
        <v>1.7600000000000001E-2</v>
      </c>
      <c r="H169" s="18">
        <v>4.41E-2</v>
      </c>
      <c r="I169" s="34"/>
      <c r="J169" s="36">
        <f t="shared" si="11"/>
        <v>4.8738866132258016E-2</v>
      </c>
      <c r="K169" s="36">
        <f t="shared" si="12"/>
        <v>-7.7498591501765053E-3</v>
      </c>
      <c r="L169" s="36">
        <f t="shared" si="13"/>
        <v>4.7620352938069876E-2</v>
      </c>
      <c r="M169" s="36">
        <f t="shared" si="14"/>
        <v>-3.4463509706203814E-2</v>
      </c>
      <c r="N169" s="36">
        <f t="shared" si="15"/>
        <v>6.4680356014529435E-3</v>
      </c>
      <c r="O169" s="36">
        <f t="shared" si="16"/>
        <v>-1.7229618409537389E-2</v>
      </c>
      <c r="P169" s="8"/>
      <c r="Q169" s="39">
        <f t="shared" si="17"/>
        <v>4.3384267405863125E-2</v>
      </c>
      <c r="R169" s="40">
        <v>3.7000000000000002E-3</v>
      </c>
    </row>
    <row r="170" spans="2:18" s="11" customFormat="1" x14ac:dyDescent="0.25">
      <c r="B170" s="17">
        <v>35551</v>
      </c>
      <c r="C170" s="18">
        <v>2.7999999999999997E-2</v>
      </c>
      <c r="D170" s="18">
        <v>0.12269999999999999</v>
      </c>
      <c r="E170" s="18">
        <v>-3.5999999999999999E-3</v>
      </c>
      <c r="F170" s="18">
        <v>0.1305</v>
      </c>
      <c r="G170" s="18">
        <v>5.3899999999999997E-2</v>
      </c>
      <c r="H170" s="18">
        <v>7.1599999999999997E-2</v>
      </c>
      <c r="I170" s="34"/>
      <c r="J170" s="36">
        <f t="shared" si="11"/>
        <v>3.3448241463314321E-2</v>
      </c>
      <c r="K170" s="36">
        <f t="shared" si="12"/>
        <v>-2.1320800845889172E-2</v>
      </c>
      <c r="L170" s="36">
        <f t="shared" si="13"/>
        <v>-1.8493340946823254E-3</v>
      </c>
      <c r="M170" s="36">
        <f t="shared" si="14"/>
        <v>-6.6728308852516294E-2</v>
      </c>
      <c r="N170" s="36">
        <f t="shared" si="15"/>
        <v>1.9808359029449635E-2</v>
      </c>
      <c r="O170" s="36">
        <f t="shared" si="16"/>
        <v>-2.7973711522060705E-2</v>
      </c>
      <c r="P170" s="8"/>
      <c r="Q170" s="39">
        <f t="shared" si="17"/>
        <v>-6.4615554822384541E-2</v>
      </c>
      <c r="R170" s="40">
        <v>4.8999999999999998E-3</v>
      </c>
    </row>
    <row r="171" spans="2:18" s="11" customFormat="1" x14ac:dyDescent="0.25">
      <c r="B171" s="17">
        <v>35521</v>
      </c>
      <c r="C171" s="18">
        <v>2.9700000000000001E-2</v>
      </c>
      <c r="D171" s="18">
        <v>1.44E-2</v>
      </c>
      <c r="E171" s="18">
        <v>1.4499999999999999E-2</v>
      </c>
      <c r="F171" s="18">
        <v>2.6600000000000002E-2</v>
      </c>
      <c r="G171" s="18">
        <v>-5.1500000000000004E-2</v>
      </c>
      <c r="H171" s="18">
        <v>4.2299999999999997E-2</v>
      </c>
      <c r="I171" s="34"/>
      <c r="J171" s="36">
        <f t="shared" si="11"/>
        <v>3.5479027552158406E-2</v>
      </c>
      <c r="K171" s="36">
        <f t="shared" si="12"/>
        <v>-2.5021966762901722E-3</v>
      </c>
      <c r="L171" s="36">
        <f t="shared" si="13"/>
        <v>7.4487067702482543E-3</v>
      </c>
      <c r="M171" s="36">
        <f t="shared" si="14"/>
        <v>-1.3601325789095274E-2</v>
      </c>
      <c r="N171" s="36">
        <f t="shared" si="15"/>
        <v>-1.8926354174706055E-2</v>
      </c>
      <c r="O171" s="36">
        <f t="shared" si="16"/>
        <v>-1.6526368678535863E-2</v>
      </c>
      <c r="P171" s="8"/>
      <c r="Q171" s="39">
        <f t="shared" si="17"/>
        <v>-8.6285109962207056E-3</v>
      </c>
      <c r="R171" s="40">
        <v>4.3E-3</v>
      </c>
    </row>
    <row r="172" spans="2:18" s="11" customFormat="1" x14ac:dyDescent="0.25">
      <c r="B172" s="17">
        <v>35490</v>
      </c>
      <c r="C172" s="18">
        <v>8.0000000000000004E-4</v>
      </c>
      <c r="D172" s="18">
        <v>-6.3899999999999998E-2</v>
      </c>
      <c r="E172" s="18">
        <v>2.8199999999999999E-2</v>
      </c>
      <c r="F172" s="18">
        <v>-2.98E-2</v>
      </c>
      <c r="G172" s="18">
        <v>2.5899999999999999E-2</v>
      </c>
      <c r="H172" s="18">
        <v>-4.4800000000000006E-2</v>
      </c>
      <c r="I172" s="34"/>
      <c r="J172" s="36">
        <f t="shared" si="11"/>
        <v>9.5566404180898071E-4</v>
      </c>
      <c r="K172" s="36">
        <f t="shared" si="12"/>
        <v>1.1103497751037639E-2</v>
      </c>
      <c r="L172" s="36">
        <f t="shared" si="13"/>
        <v>1.4486450408344882E-2</v>
      </c>
      <c r="M172" s="36">
        <f t="shared" si="14"/>
        <v>1.5237575508084179E-2</v>
      </c>
      <c r="N172" s="36">
        <f t="shared" si="15"/>
        <v>9.5183023907745006E-3</v>
      </c>
      <c r="O172" s="36">
        <f t="shared" si="16"/>
        <v>1.7503104416037987E-2</v>
      </c>
      <c r="P172" s="8"/>
      <c r="Q172" s="39">
        <f t="shared" si="17"/>
        <v>6.8804594516088169E-2</v>
      </c>
      <c r="R172" s="40">
        <v>4.3E-3</v>
      </c>
    </row>
    <row r="173" spans="2:18" s="11" customFormat="1" x14ac:dyDescent="0.25">
      <c r="B173" s="17">
        <v>35462</v>
      </c>
      <c r="C173" s="18">
        <v>3.3099999999999997E-2</v>
      </c>
      <c r="D173" s="18">
        <v>8.0000000000000004E-4</v>
      </c>
      <c r="E173" s="18">
        <v>-0.10390000000000001</v>
      </c>
      <c r="F173" s="18">
        <v>2.1499999999999998E-2</v>
      </c>
      <c r="G173" s="18">
        <v>-4.53E-2</v>
      </c>
      <c r="H173" s="18">
        <v>-1.0999999999999998E-3</v>
      </c>
      <c r="I173" s="34"/>
      <c r="J173" s="36">
        <f t="shared" si="11"/>
        <v>3.9540599729846568E-2</v>
      </c>
      <c r="K173" s="36">
        <f t="shared" si="12"/>
        <v>-1.3901092646056512E-4</v>
      </c>
      <c r="L173" s="36">
        <f t="shared" si="13"/>
        <v>-5.3373836788192672E-2</v>
      </c>
      <c r="M173" s="36">
        <f t="shared" si="14"/>
        <v>-1.0993552799456706E-2</v>
      </c>
      <c r="N173" s="36">
        <f t="shared" si="15"/>
        <v>-1.6647841633285133E-2</v>
      </c>
      <c r="O173" s="36">
        <f t="shared" si="16"/>
        <v>4.2976372450093255E-4</v>
      </c>
      <c r="P173" s="8"/>
      <c r="Q173" s="39">
        <f t="shared" si="17"/>
        <v>-4.1183878693047571E-2</v>
      </c>
      <c r="R173" s="40">
        <v>3.9000000000000003E-3</v>
      </c>
    </row>
    <row r="174" spans="2:18" s="11" customFormat="1" x14ac:dyDescent="0.25">
      <c r="B174" s="17">
        <v>35431</v>
      </c>
      <c r="C174" s="18">
        <v>-3.8599999999999995E-2</v>
      </c>
      <c r="D174" s="18">
        <v>-2.46E-2</v>
      </c>
      <c r="E174" s="18">
        <v>0.1158</v>
      </c>
      <c r="F174" s="18">
        <v>-0.10869999999999999</v>
      </c>
      <c r="G174" s="18">
        <v>7.8600000000000003E-2</v>
      </c>
      <c r="H174" s="18">
        <v>5.3400000000000003E-2</v>
      </c>
      <c r="I174" s="34"/>
      <c r="J174" s="36">
        <f t="shared" si="11"/>
        <v>-4.6110790017283312E-2</v>
      </c>
      <c r="K174" s="36">
        <f t="shared" si="12"/>
        <v>4.2745859886623777E-3</v>
      </c>
      <c r="L174" s="36">
        <f t="shared" si="13"/>
        <v>5.9486913378948132E-2</v>
      </c>
      <c r="M174" s="36">
        <f t="shared" si="14"/>
        <v>5.5581357641904368E-2</v>
      </c>
      <c r="N174" s="36">
        <f t="shared" si="15"/>
        <v>2.8885658992852347E-2</v>
      </c>
      <c r="O174" s="36">
        <f t="shared" si="16"/>
        <v>-2.0863075353045275E-2</v>
      </c>
      <c r="P174" s="8"/>
      <c r="Q174" s="39">
        <f t="shared" si="17"/>
        <v>8.1254650632038627E-2</v>
      </c>
      <c r="R174" s="40">
        <v>4.5000000000000005E-3</v>
      </c>
    </row>
  </sheetData>
  <mergeCells count="1">
    <mergeCell ref="Q52:Q5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568F-576F-425C-ABDF-D140CFB48A0B}">
  <dimension ref="A38:U182"/>
  <sheetViews>
    <sheetView topLeftCell="A37" zoomScaleNormal="100" workbookViewId="0">
      <selection activeCell="I49" sqref="I49"/>
    </sheetView>
  </sheetViews>
  <sheetFormatPr defaultRowHeight="15" x14ac:dyDescent="0.25"/>
  <cols>
    <col min="3" max="3" width="11.85546875" customWidth="1"/>
    <col min="4" max="9" width="9.5703125" bestFit="1" customWidth="1"/>
    <col min="20" max="20" width="10.140625" bestFit="1" customWidth="1"/>
  </cols>
  <sheetData>
    <row r="38" spans="2:20" ht="15.75" thickBot="1" x14ac:dyDescent="0.3"/>
    <row r="39" spans="2:20" x14ac:dyDescent="0.25">
      <c r="K39" s="68" t="s">
        <v>82</v>
      </c>
      <c r="L39" s="69"/>
      <c r="M39" s="69"/>
      <c r="N39" s="69"/>
      <c r="O39" s="69"/>
      <c r="P39" s="69"/>
      <c r="Q39" s="69"/>
      <c r="R39" s="69"/>
      <c r="S39" s="69"/>
      <c r="T39" s="70"/>
    </row>
    <row r="40" spans="2:20" x14ac:dyDescent="0.25">
      <c r="K40" s="71"/>
      <c r="L40" s="72"/>
      <c r="M40" s="72"/>
      <c r="N40" s="72"/>
      <c r="O40" s="72"/>
      <c r="P40" s="72"/>
      <c r="Q40" s="72"/>
      <c r="R40" s="72"/>
      <c r="S40" s="72"/>
      <c r="T40" s="73"/>
    </row>
    <row r="41" spans="2:20" x14ac:dyDescent="0.25">
      <c r="K41" s="71"/>
      <c r="L41" s="72"/>
      <c r="M41" s="72"/>
      <c r="N41" s="72"/>
      <c r="O41" s="72"/>
      <c r="P41" s="72"/>
      <c r="Q41" s="72"/>
      <c r="R41" s="72"/>
      <c r="S41" s="72"/>
      <c r="T41" s="73"/>
    </row>
    <row r="42" spans="2:20" x14ac:dyDescent="0.25">
      <c r="G42" s="48"/>
      <c r="H42" s="48" t="s">
        <v>85</v>
      </c>
      <c r="I42" s="48" t="s">
        <v>4</v>
      </c>
      <c r="K42" s="71"/>
      <c r="L42" s="72"/>
      <c r="M42" s="72"/>
      <c r="N42" s="72"/>
      <c r="O42" s="72"/>
      <c r="P42" s="72"/>
      <c r="Q42" s="72"/>
      <c r="R42" s="72"/>
      <c r="S42" s="72"/>
      <c r="T42" s="73"/>
    </row>
    <row r="43" spans="2:20" x14ac:dyDescent="0.25">
      <c r="G43" s="48" t="s">
        <v>24</v>
      </c>
      <c r="H43" s="56">
        <f>Q51</f>
        <v>1.9159786462446395E-2</v>
      </c>
      <c r="I43" s="56">
        <f>R51</f>
        <v>2.9550000000000015E-3</v>
      </c>
      <c r="K43" s="71"/>
      <c r="L43" s="72"/>
      <c r="M43" s="72"/>
      <c r="N43" s="72"/>
      <c r="O43" s="72"/>
      <c r="P43" s="72"/>
      <c r="Q43" s="72"/>
      <c r="R43" s="72"/>
      <c r="S43" s="72"/>
      <c r="T43" s="73"/>
    </row>
    <row r="44" spans="2:20" x14ac:dyDescent="0.25">
      <c r="G44" s="48" t="s">
        <v>78</v>
      </c>
      <c r="H44" s="48">
        <f>Q50</f>
        <v>7.1666989578044543E-2</v>
      </c>
      <c r="I44" s="48">
        <f>R50</f>
        <v>1.4604506038844842E-3</v>
      </c>
      <c r="K44" s="71"/>
      <c r="L44" s="72"/>
      <c r="M44" s="72"/>
      <c r="N44" s="72"/>
      <c r="O44" s="72"/>
      <c r="P44" s="72"/>
      <c r="Q44" s="72"/>
      <c r="R44" s="72"/>
      <c r="S44" s="72"/>
      <c r="T44" s="73"/>
    </row>
    <row r="45" spans="2:20" x14ac:dyDescent="0.25">
      <c r="K45" s="71"/>
      <c r="L45" s="72"/>
      <c r="M45" s="72"/>
      <c r="N45" s="72"/>
      <c r="O45" s="72"/>
      <c r="P45" s="72"/>
      <c r="Q45" s="72"/>
      <c r="R45" s="72"/>
      <c r="S45" s="72"/>
      <c r="T45" s="73"/>
    </row>
    <row r="46" spans="2:20" x14ac:dyDescent="0.25">
      <c r="B46" s="48"/>
      <c r="C46" s="37" t="s">
        <v>3</v>
      </c>
      <c r="D46" s="37" t="s">
        <v>3</v>
      </c>
      <c r="E46" s="37" t="s">
        <v>3</v>
      </c>
      <c r="F46" s="37" t="s">
        <v>3</v>
      </c>
      <c r="G46" s="37" t="s">
        <v>3</v>
      </c>
      <c r="H46" s="37" t="s">
        <v>3</v>
      </c>
      <c r="I46" s="37" t="s">
        <v>84</v>
      </c>
      <c r="K46" s="71"/>
      <c r="L46" s="72"/>
      <c r="M46" s="72"/>
      <c r="N46" s="72"/>
      <c r="O46" s="72"/>
      <c r="P46" s="72"/>
      <c r="Q46" s="72"/>
      <c r="R46" s="72"/>
      <c r="S46" s="72"/>
      <c r="T46" s="73"/>
    </row>
    <row r="47" spans="2:20" x14ac:dyDescent="0.25">
      <c r="B47" s="48"/>
      <c r="C47" s="37" t="s">
        <v>18</v>
      </c>
      <c r="D47" s="37" t="s">
        <v>19</v>
      </c>
      <c r="E47" s="37" t="s">
        <v>20</v>
      </c>
      <c r="F47" s="37" t="s">
        <v>21</v>
      </c>
      <c r="G47" s="37" t="s">
        <v>22</v>
      </c>
      <c r="H47" s="49" t="s">
        <v>23</v>
      </c>
      <c r="I47" s="37" t="s">
        <v>83</v>
      </c>
      <c r="K47" s="71"/>
      <c r="L47" s="72"/>
      <c r="M47" s="72"/>
      <c r="N47" s="72"/>
      <c r="O47" s="72"/>
      <c r="P47" s="72"/>
      <c r="Q47" s="72"/>
      <c r="R47" s="72"/>
      <c r="S47" s="72"/>
      <c r="T47" s="73"/>
    </row>
    <row r="48" spans="2:20" x14ac:dyDescent="0.25">
      <c r="B48" s="48" t="s">
        <v>80</v>
      </c>
      <c r="C48" s="50">
        <f>$R$51+C49*($Q$51-$R$51)</f>
        <v>1.1499166666666664E-2</v>
      </c>
      <c r="D48" s="50">
        <f t="shared" ref="D48:I48" si="0">$R$51+D49*($Q$51-$R$51)</f>
        <v>7.9208333333333283E-3</v>
      </c>
      <c r="E48" s="50">
        <f t="shared" si="0"/>
        <v>1.3619999999999997E-2</v>
      </c>
      <c r="F48" s="50">
        <f t="shared" si="0"/>
        <v>4.1933333333333276E-3</v>
      </c>
      <c r="G48" s="50">
        <f t="shared" si="0"/>
        <v>1.3994999999999999E-2</v>
      </c>
      <c r="H48" s="50">
        <f t="shared" si="0"/>
        <v>8.1808333333333282E-3</v>
      </c>
      <c r="I48" s="52">
        <f t="shared" si="0"/>
        <v>1.7152683885125496E-2</v>
      </c>
      <c r="K48" s="71"/>
      <c r="L48" s="72"/>
      <c r="M48" s="72"/>
      <c r="N48" s="72"/>
      <c r="O48" s="72"/>
      <c r="P48" s="72"/>
      <c r="Q48" s="72"/>
      <c r="R48" s="72"/>
      <c r="S48" s="72"/>
      <c r="T48" s="73"/>
    </row>
    <row r="49" spans="1:21" ht="15.75" thickBot="1" x14ac:dyDescent="0.3">
      <c r="B49" s="48" t="s">
        <v>79</v>
      </c>
      <c r="C49" s="48">
        <f>C50/$Q$50^2</f>
        <v>0.52726191032922587</v>
      </c>
      <c r="D49" s="48">
        <f t="shared" ref="D49:H49" si="1">D50/$Q$50^2</f>
        <v>0.30644238014745484</v>
      </c>
      <c r="E49" s="48">
        <f t="shared" si="1"/>
        <v>0.65813887919569225</v>
      </c>
      <c r="F49" s="48">
        <f t="shared" si="1"/>
        <v>7.6417750780183896E-2</v>
      </c>
      <c r="G49" s="48">
        <f t="shared" si="1"/>
        <v>0.68128018999722872</v>
      </c>
      <c r="H49" s="48">
        <f t="shared" si="1"/>
        <v>0.32248702230318665</v>
      </c>
      <c r="I49" s="53">
        <f>I50/$Q$50^2</f>
        <v>0.87614137452707341</v>
      </c>
      <c r="K49" s="74"/>
      <c r="L49" s="75"/>
      <c r="M49" s="75"/>
      <c r="N49" s="75"/>
      <c r="O49" s="75"/>
      <c r="P49" s="75"/>
      <c r="Q49" s="75"/>
      <c r="R49" s="75"/>
      <c r="S49" s="75"/>
      <c r="T49" s="76"/>
    </row>
    <row r="50" spans="1:21" x14ac:dyDescent="0.25">
      <c r="B50" s="48" t="s">
        <v>77</v>
      </c>
      <c r="C50" s="48">
        <f>_xlfn.COVARIANCE.S(C55:C174,$Q$55:$Q$174)</f>
        <v>2.7081001599339473E-3</v>
      </c>
      <c r="D50" s="48">
        <f t="shared" ref="D50:H50" si="2">_xlfn.COVARIANCE.S(D55:D174,$Q$55:$Q$174)</f>
        <v>1.5739362969907716E-3</v>
      </c>
      <c r="E50" s="48">
        <f t="shared" si="2"/>
        <v>3.3803048714361322E-3</v>
      </c>
      <c r="F50" s="48">
        <f t="shared" si="2"/>
        <v>3.9249359579262893E-4</v>
      </c>
      <c r="G50" s="48">
        <f t="shared" si="2"/>
        <v>3.4991622860435917E-3</v>
      </c>
      <c r="H50" s="48">
        <f t="shared" si="2"/>
        <v>1.6563441044519431E-3</v>
      </c>
      <c r="I50" s="53">
        <v>4.4999999999999997E-3</v>
      </c>
      <c r="P50" t="s">
        <v>78</v>
      </c>
      <c r="Q50">
        <f>_xlfn.VAR.S(Q55:Q174)^0.5</f>
        <v>7.1666989578044543E-2</v>
      </c>
      <c r="R50">
        <f>_xlfn.VAR.S(R55:R174)^0.5</f>
        <v>1.4604506038844842E-3</v>
      </c>
    </row>
    <row r="51" spans="1:21" s="42" customFormat="1" x14ac:dyDescent="0.25">
      <c r="A51" s="46"/>
      <c r="B51" s="48" t="s">
        <v>24</v>
      </c>
      <c r="C51" s="51">
        <f>AVERAGE(C55:C174)</f>
        <v>1.1499166666666663E-2</v>
      </c>
      <c r="D51" s="51">
        <f t="shared" ref="D51:H51" si="3">AVERAGE(D55:D174)</f>
        <v>7.9208333333333318E-3</v>
      </c>
      <c r="E51" s="51">
        <f t="shared" si="3"/>
        <v>1.3619999999999993E-2</v>
      </c>
      <c r="F51" s="51">
        <f t="shared" si="3"/>
        <v>4.1933333333333293E-3</v>
      </c>
      <c r="G51" s="51">
        <f t="shared" si="3"/>
        <v>1.3995000000000002E-2</v>
      </c>
      <c r="H51" s="51">
        <f t="shared" si="3"/>
        <v>8.1808333333333316E-3</v>
      </c>
      <c r="I51" s="47"/>
      <c r="J51" s="43" t="s">
        <v>63</v>
      </c>
      <c r="K51" s="43"/>
      <c r="L51" s="43"/>
      <c r="M51" s="43"/>
      <c r="N51" s="43"/>
      <c r="O51" s="43"/>
      <c r="P51" s="43" t="s">
        <v>24</v>
      </c>
      <c r="Q51" s="44">
        <f t="shared" ref="Q51:R51" si="4">AVERAGE(Q55:Q174)</f>
        <v>1.9159786462446395E-2</v>
      </c>
      <c r="R51" s="45">
        <f t="shared" si="4"/>
        <v>2.9550000000000015E-3</v>
      </c>
      <c r="S51" s="43"/>
      <c r="T51" s="43"/>
    </row>
    <row r="52" spans="1:21" s="32" customFormat="1" x14ac:dyDescent="0.25">
      <c r="C52" s="33" t="s">
        <v>62</v>
      </c>
      <c r="D52" s="33"/>
      <c r="E52" s="33"/>
      <c r="F52" s="33"/>
      <c r="G52" s="33"/>
      <c r="H52" s="33"/>
      <c r="I52" s="9"/>
      <c r="J52" s="33" cm="1">
        <f t="array" ref="J52:O52">TRANSPOSE(_xlfn.ANCHORARRAY('iii c'!C37))</f>
        <v>1.1945800522612258</v>
      </c>
      <c r="K52" s="33">
        <v>-0.1737636580757064</v>
      </c>
      <c r="L52" s="33">
        <v>0.51370391518953484</v>
      </c>
      <c r="M52" s="33">
        <v>-0.51132803718403286</v>
      </c>
      <c r="N52" s="33">
        <v>0.3675020228098263</v>
      </c>
      <c r="O52" s="33">
        <v>-0.39069429500084785</v>
      </c>
      <c r="P52" s="9"/>
      <c r="Q52" s="67" t="s">
        <v>64</v>
      </c>
      <c r="R52" s="38"/>
      <c r="S52" s="9"/>
      <c r="T52" s="33" t="s">
        <v>81</v>
      </c>
    </row>
    <row r="53" spans="1:21" s="11" customFormat="1" x14ac:dyDescent="0.25">
      <c r="B53" s="12" t="s">
        <v>0</v>
      </c>
      <c r="C53" s="13" t="s">
        <v>3</v>
      </c>
      <c r="D53" s="13" t="s">
        <v>3</v>
      </c>
      <c r="E53" s="13" t="s">
        <v>3</v>
      </c>
      <c r="F53" s="13" t="s">
        <v>3</v>
      </c>
      <c r="G53" s="13" t="s">
        <v>3</v>
      </c>
      <c r="H53" s="13" t="s">
        <v>3</v>
      </c>
      <c r="I53" s="9"/>
      <c r="J53" s="35" t="str">
        <f>C53</f>
        <v>Country Port</v>
      </c>
      <c r="K53" s="35" t="str">
        <f t="shared" ref="K53:O54" si="5">D53</f>
        <v>Country Port</v>
      </c>
      <c r="L53" s="35" t="str">
        <f t="shared" si="5"/>
        <v>Country Port</v>
      </c>
      <c r="M53" s="35" t="str">
        <f t="shared" si="5"/>
        <v>Country Port</v>
      </c>
      <c r="N53" s="35" t="str">
        <f t="shared" si="5"/>
        <v>Country Port</v>
      </c>
      <c r="O53" s="35" t="str">
        <f t="shared" si="5"/>
        <v>Country Port</v>
      </c>
      <c r="P53" s="8"/>
      <c r="Q53" s="67"/>
      <c r="R53" s="38" t="s">
        <v>4</v>
      </c>
      <c r="S53" s="8"/>
      <c r="T53" s="42" t="s">
        <v>80</v>
      </c>
      <c r="U53" s="42" t="s">
        <v>79</v>
      </c>
    </row>
    <row r="54" spans="1:21" s="11" customFormat="1" x14ac:dyDescent="0.25">
      <c r="B54" s="14" t="s">
        <v>5</v>
      </c>
      <c r="C54" s="13" t="s">
        <v>18</v>
      </c>
      <c r="D54" s="13" t="s">
        <v>19</v>
      </c>
      <c r="E54" s="13" t="s">
        <v>20</v>
      </c>
      <c r="F54" s="13" t="s">
        <v>21</v>
      </c>
      <c r="G54" s="13" t="s">
        <v>22</v>
      </c>
      <c r="H54" s="16" t="s">
        <v>23</v>
      </c>
      <c r="I54" s="9"/>
      <c r="J54" s="35" t="str">
        <f>C54</f>
        <v>Australia</v>
      </c>
      <c r="K54" s="35" t="str">
        <f t="shared" si="5"/>
        <v>Hong Kong</v>
      </c>
      <c r="L54" s="35" t="str">
        <f t="shared" si="5"/>
        <v>Italy</v>
      </c>
      <c r="M54" s="35" t="str">
        <f t="shared" si="5"/>
        <v>Japan</v>
      </c>
      <c r="N54" s="35" t="str">
        <f t="shared" si="5"/>
        <v>Norway</v>
      </c>
      <c r="O54" s="35" t="str">
        <f t="shared" si="5"/>
        <v>US</v>
      </c>
      <c r="P54" s="8"/>
      <c r="Q54" s="67"/>
      <c r="R54" s="38" t="s">
        <v>4</v>
      </c>
      <c r="S54" s="8"/>
      <c r="T54" s="42"/>
      <c r="U54" s="42"/>
    </row>
    <row r="55" spans="1:21" s="11" customFormat="1" x14ac:dyDescent="0.25">
      <c r="B55" s="17">
        <v>39052</v>
      </c>
      <c r="C55" s="18">
        <v>3.5900000000000001E-2</v>
      </c>
      <c r="D55" s="18">
        <v>6.2300000000000001E-2</v>
      </c>
      <c r="E55" s="18">
        <v>2.7200000000000002E-2</v>
      </c>
      <c r="F55" s="18">
        <v>2.4E-2</v>
      </c>
      <c r="G55" s="18">
        <v>5.3899999999999997E-2</v>
      </c>
      <c r="H55" s="18">
        <v>1.0800000000000001E-2</v>
      </c>
      <c r="I55" s="34"/>
      <c r="J55" s="36">
        <f>J$52*C55</f>
        <v>4.2885423876178004E-2</v>
      </c>
      <c r="K55" s="36">
        <f t="shared" ref="K55:O70" si="6">K$52*D55</f>
        <v>-1.0825475898116509E-2</v>
      </c>
      <c r="L55" s="36">
        <f t="shared" si="6"/>
        <v>1.3972746493155349E-2</v>
      </c>
      <c r="M55" s="36">
        <f t="shared" si="6"/>
        <v>-1.2271872892416789E-2</v>
      </c>
      <c r="N55" s="36">
        <f t="shared" si="6"/>
        <v>1.9808359029449635E-2</v>
      </c>
      <c r="O55" s="36">
        <f t="shared" si="6"/>
        <v>-4.2194983860091573E-3</v>
      </c>
      <c r="P55" s="8"/>
      <c r="Q55" s="39">
        <f>SUM(J55:O55)</f>
        <v>4.9349682222240537E-2</v>
      </c>
      <c r="R55" s="40">
        <v>4.0000000000000001E-3</v>
      </c>
      <c r="S55" s="8"/>
      <c r="T55" s="42"/>
      <c r="U55" s="42"/>
    </row>
    <row r="56" spans="1:21" s="11" customFormat="1" x14ac:dyDescent="0.25">
      <c r="B56" s="17">
        <v>39022</v>
      </c>
      <c r="C56" s="18">
        <v>3.3799999999999997E-2</v>
      </c>
      <c r="D56" s="18">
        <v>6.0400000000000002E-2</v>
      </c>
      <c r="E56" s="18">
        <v>5.74E-2</v>
      </c>
      <c r="F56" s="18">
        <v>4.5000000000000005E-3</v>
      </c>
      <c r="G56" s="18">
        <v>8.900000000000001E-2</v>
      </c>
      <c r="H56" s="18">
        <v>2.3699999999999999E-2</v>
      </c>
      <c r="I56" s="34"/>
      <c r="J56" s="36">
        <f t="shared" ref="J56:O110" si="7">J$52*C56</f>
        <v>4.0376805766429429E-2</v>
      </c>
      <c r="K56" s="36">
        <f t="shared" si="6"/>
        <v>-1.0495324947772666E-2</v>
      </c>
      <c r="L56" s="36">
        <f t="shared" si="6"/>
        <v>2.94866047318793E-2</v>
      </c>
      <c r="M56" s="36">
        <f t="shared" si="6"/>
        <v>-2.300976167328148E-3</v>
      </c>
      <c r="N56" s="36">
        <f t="shared" si="6"/>
        <v>3.2707680030074543E-2</v>
      </c>
      <c r="O56" s="36">
        <f t="shared" si="6"/>
        <v>-9.2594547915200928E-3</v>
      </c>
      <c r="P56" s="8"/>
      <c r="Q56" s="39">
        <f t="shared" ref="Q56:Q119" si="8">SUM(J56:O56)</f>
        <v>8.0515334621762358E-2</v>
      </c>
      <c r="R56" s="40">
        <v>4.1999999999999997E-3</v>
      </c>
      <c r="S56" s="8"/>
      <c r="T56" s="54">
        <f>$I$43+U56*($H$43-$I$43)</f>
        <v>2.9550000000000015E-3</v>
      </c>
      <c r="U56" s="42">
        <v>0</v>
      </c>
    </row>
    <row r="57" spans="1:21" s="11" customFormat="1" x14ac:dyDescent="0.25">
      <c r="B57" s="17">
        <v>38991</v>
      </c>
      <c r="C57" s="18">
        <v>8.6500000000000007E-2</v>
      </c>
      <c r="D57" s="18">
        <v>1.1000000000000001E-2</v>
      </c>
      <c r="E57" s="18">
        <v>4.2699999999999995E-2</v>
      </c>
      <c r="F57" s="18">
        <v>1.9400000000000001E-2</v>
      </c>
      <c r="G57" s="18">
        <v>8.8399999999999992E-2</v>
      </c>
      <c r="H57" s="18">
        <v>3.7100000000000001E-2</v>
      </c>
      <c r="I57" s="34"/>
      <c r="J57" s="36">
        <f t="shared" si="7"/>
        <v>0.10333117452059604</v>
      </c>
      <c r="K57" s="36">
        <f t="shared" si="6"/>
        <v>-1.9114002388327706E-3</v>
      </c>
      <c r="L57" s="36">
        <f t="shared" si="6"/>
        <v>2.1935157178593134E-2</v>
      </c>
      <c r="M57" s="36">
        <f t="shared" si="6"/>
        <v>-9.9197639213702369E-3</v>
      </c>
      <c r="N57" s="36">
        <f t="shared" si="6"/>
        <v>3.2487178816388643E-2</v>
      </c>
      <c r="O57" s="36">
        <f t="shared" si="6"/>
        <v>-1.4494758344531455E-2</v>
      </c>
      <c r="P57" s="8"/>
      <c r="Q57" s="39">
        <f t="shared" si="8"/>
        <v>0.13142758801084337</v>
      </c>
      <c r="R57" s="40">
        <v>4.0999999999999995E-3</v>
      </c>
      <c r="S57" s="8"/>
      <c r="T57" s="54">
        <f t="shared" ref="T57:T63" si="9">$I$43+U57*($H$43-$I$43)</f>
        <v>3.1170478646244653E-3</v>
      </c>
      <c r="U57" s="42">
        <v>0.01</v>
      </c>
    </row>
    <row r="58" spans="1:21" s="11" customFormat="1" x14ac:dyDescent="0.25">
      <c r="B58" s="17">
        <v>38961</v>
      </c>
      <c r="C58" s="18">
        <v>-1.5300000000000001E-2</v>
      </c>
      <c r="D58" s="18">
        <v>7.9000000000000008E-3</v>
      </c>
      <c r="E58" s="18">
        <v>6.7000000000000002E-3</v>
      </c>
      <c r="F58" s="18">
        <v>-1.8799999999999997E-2</v>
      </c>
      <c r="G58" s="18">
        <v>-7.5199999999999989E-2</v>
      </c>
      <c r="H58" s="18">
        <v>1.95E-2</v>
      </c>
      <c r="I58" s="34"/>
      <c r="J58" s="36">
        <f t="shared" si="7"/>
        <v>-1.8277074799596754E-2</v>
      </c>
      <c r="K58" s="36">
        <f t="shared" si="6"/>
        <v>-1.3727328987980807E-3</v>
      </c>
      <c r="L58" s="36">
        <f t="shared" si="6"/>
        <v>3.4418162317698836E-3</v>
      </c>
      <c r="M58" s="36">
        <f t="shared" si="6"/>
        <v>9.6129670990598159E-3</v>
      </c>
      <c r="N58" s="36">
        <f t="shared" si="6"/>
        <v>-2.7636152115298934E-2</v>
      </c>
      <c r="O58" s="36">
        <f t="shared" si="6"/>
        <v>-7.6185387525165328E-3</v>
      </c>
      <c r="P58" s="8"/>
      <c r="Q58" s="39">
        <f t="shared" si="8"/>
        <v>-4.18497152353806E-2</v>
      </c>
      <c r="R58" s="40">
        <v>4.0999999999999995E-3</v>
      </c>
      <c r="S58" s="8"/>
      <c r="T58" s="54">
        <f t="shared" si="9"/>
        <v>3.2790957292489291E-3</v>
      </c>
      <c r="U58" s="42">
        <v>0.02</v>
      </c>
    </row>
    <row r="59" spans="1:21" s="11" customFormat="1" x14ac:dyDescent="0.25">
      <c r="B59" s="17">
        <v>38930</v>
      </c>
      <c r="C59" s="18">
        <v>2.23E-2</v>
      </c>
      <c r="D59" s="18">
        <v>2.7099999999999999E-2</v>
      </c>
      <c r="E59" s="18">
        <v>3.9800000000000002E-2</v>
      </c>
      <c r="F59" s="18">
        <v>1.6799999999999999E-2</v>
      </c>
      <c r="G59" s="18">
        <v>-3.9800000000000002E-2</v>
      </c>
      <c r="H59" s="18">
        <v>2.5099999999999997E-2</v>
      </c>
      <c r="I59" s="34"/>
      <c r="J59" s="36">
        <f t="shared" si="7"/>
        <v>2.6639135165425334E-2</v>
      </c>
      <c r="K59" s="36">
        <f t="shared" si="6"/>
        <v>-4.708995133851643E-3</v>
      </c>
      <c r="L59" s="36">
        <f t="shared" si="6"/>
        <v>2.0445415824543487E-2</v>
      </c>
      <c r="M59" s="36">
        <f t="shared" si="6"/>
        <v>-8.5903110246917519E-3</v>
      </c>
      <c r="N59" s="36">
        <f t="shared" si="6"/>
        <v>-1.4626580507831088E-2</v>
      </c>
      <c r="O59" s="36">
        <f t="shared" si="6"/>
        <v>-9.8064268045212795E-3</v>
      </c>
      <c r="P59" s="8"/>
      <c r="Q59" s="39">
        <f t="shared" si="8"/>
        <v>9.3522375190730582E-3</v>
      </c>
      <c r="R59" s="40">
        <v>4.1999999999999997E-3</v>
      </c>
      <c r="S59" s="8"/>
      <c r="T59" s="54">
        <f t="shared" si="9"/>
        <v>3.441143593873393E-3</v>
      </c>
      <c r="U59" s="42">
        <v>0.03</v>
      </c>
    </row>
    <row r="60" spans="1:21" s="11" customFormat="1" x14ac:dyDescent="0.25">
      <c r="B60" s="17">
        <v>38899</v>
      </c>
      <c r="C60" s="18">
        <v>1.7399999999999999E-2</v>
      </c>
      <c r="D60" s="18">
        <v>2.4399999999999998E-2</v>
      </c>
      <c r="E60" s="18">
        <v>1.03E-2</v>
      </c>
      <c r="F60" s="18">
        <v>-8.3000000000000001E-3</v>
      </c>
      <c r="G60" s="18">
        <v>4.0599999999999997E-2</v>
      </c>
      <c r="H60" s="18">
        <v>-1.7999999999999995E-3</v>
      </c>
      <c r="I60" s="34"/>
      <c r="J60" s="36">
        <f t="shared" si="7"/>
        <v>2.0785692909345326E-2</v>
      </c>
      <c r="K60" s="36">
        <f t="shared" si="6"/>
        <v>-4.2398332570472361E-3</v>
      </c>
      <c r="L60" s="36">
        <f t="shared" si="6"/>
        <v>5.2911503264522087E-3</v>
      </c>
      <c r="M60" s="36">
        <f t="shared" si="6"/>
        <v>4.2440227086274727E-3</v>
      </c>
      <c r="N60" s="36">
        <f t="shared" si="6"/>
        <v>1.4920582126078948E-2</v>
      </c>
      <c r="O60" s="36">
        <f t="shared" si="6"/>
        <v>7.0324973100152589E-4</v>
      </c>
      <c r="P60" s="8"/>
      <c r="Q60" s="39">
        <f t="shared" si="8"/>
        <v>4.1704864544458251E-2</v>
      </c>
      <c r="R60" s="40">
        <v>4.0000000000000001E-3</v>
      </c>
      <c r="S60" s="8"/>
      <c r="T60" s="54">
        <f t="shared" si="9"/>
        <v>3.6031914584978572E-3</v>
      </c>
      <c r="U60" s="42">
        <v>0.04</v>
      </c>
    </row>
    <row r="61" spans="1:21" s="11" customFormat="1" x14ac:dyDescent="0.25">
      <c r="B61" s="17">
        <v>38869</v>
      </c>
      <c r="C61" s="18">
        <v>7.0999999999999995E-3</v>
      </c>
      <c r="D61" s="18">
        <v>7.3000000000000001E-3</v>
      </c>
      <c r="E61" s="18">
        <v>-2E-3</v>
      </c>
      <c r="F61" s="18">
        <v>-1.1000000000000001E-2</v>
      </c>
      <c r="G61" s="18">
        <v>-2.8999999999999998E-2</v>
      </c>
      <c r="H61" s="18">
        <v>-4.0000000000000018E-4</v>
      </c>
      <c r="I61" s="34"/>
      <c r="J61" s="36">
        <f t="shared" si="7"/>
        <v>8.481518371054703E-3</v>
      </c>
      <c r="K61" s="36">
        <f t="shared" si="6"/>
        <v>-1.2684747039526567E-3</v>
      </c>
      <c r="L61" s="36">
        <f t="shared" si="6"/>
        <v>-1.0274078303790697E-3</v>
      </c>
      <c r="M61" s="36">
        <f t="shared" si="6"/>
        <v>5.6246084090243618E-3</v>
      </c>
      <c r="N61" s="36">
        <f t="shared" si="6"/>
        <v>-1.0657558661484962E-2</v>
      </c>
      <c r="O61" s="36">
        <f t="shared" si="6"/>
        <v>1.5627771800033922E-4</v>
      </c>
      <c r="P61" s="8"/>
      <c r="Q61" s="39">
        <f t="shared" si="8"/>
        <v>1.308963302262716E-3</v>
      </c>
      <c r="R61" s="40">
        <v>4.0000000000000001E-3</v>
      </c>
      <c r="S61" s="8"/>
      <c r="T61" s="54">
        <f t="shared" si="9"/>
        <v>3.7652393231223211E-3</v>
      </c>
      <c r="U61" s="42">
        <v>0.05</v>
      </c>
    </row>
    <row r="62" spans="1:21" s="11" customFormat="1" x14ac:dyDescent="0.25">
      <c r="B62" s="17">
        <v>38838</v>
      </c>
      <c r="C62" s="18">
        <v>-5.4900000000000004E-2</v>
      </c>
      <c r="D62" s="18">
        <v>-6.2699999999999992E-2</v>
      </c>
      <c r="E62" s="18">
        <v>-2.1400000000000002E-2</v>
      </c>
      <c r="F62" s="18">
        <v>-6.2800000000000009E-2</v>
      </c>
      <c r="G62" s="18">
        <v>-7.5199999999999989E-2</v>
      </c>
      <c r="H62" s="18">
        <v>-3.1E-2</v>
      </c>
      <c r="I62" s="34"/>
      <c r="J62" s="36">
        <f t="shared" si="7"/>
        <v>-6.5582444869141304E-2</v>
      </c>
      <c r="K62" s="36">
        <f t="shared" si="6"/>
        <v>1.0894981361346789E-2</v>
      </c>
      <c r="L62" s="36">
        <f t="shared" si="6"/>
        <v>-1.0993263785056048E-2</v>
      </c>
      <c r="M62" s="36">
        <f t="shared" si="6"/>
        <v>3.2111400735157267E-2</v>
      </c>
      <c r="N62" s="36">
        <f t="shared" si="6"/>
        <v>-2.7636152115298934E-2</v>
      </c>
      <c r="O62" s="36">
        <f t="shared" si="6"/>
        <v>1.2111523145026283E-2</v>
      </c>
      <c r="P62" s="8"/>
      <c r="Q62" s="39">
        <f t="shared" si="8"/>
        <v>-4.9093955527965943E-2</v>
      </c>
      <c r="R62" s="40">
        <v>4.3E-3</v>
      </c>
      <c r="S62" s="8"/>
      <c r="T62" s="54">
        <f t="shared" si="9"/>
        <v>3.9272871877467849E-3</v>
      </c>
      <c r="U62" s="42">
        <v>0.06</v>
      </c>
    </row>
    <row r="63" spans="1:21" s="11" customFormat="1" x14ac:dyDescent="0.25">
      <c r="B63" s="17">
        <v>38808</v>
      </c>
      <c r="C63" s="18">
        <v>9.3299999999999994E-2</v>
      </c>
      <c r="D63" s="18">
        <v>5.0799999999999998E-2</v>
      </c>
      <c r="E63" s="18">
        <v>4.1500000000000002E-2</v>
      </c>
      <c r="F63" s="18">
        <v>2.75E-2</v>
      </c>
      <c r="G63" s="18">
        <v>9.820000000000001E-2</v>
      </c>
      <c r="H63" s="18">
        <v>1.2999999999999998E-2</v>
      </c>
      <c r="I63" s="34"/>
      <c r="J63" s="36">
        <f t="shared" si="7"/>
        <v>0.11145431887597236</v>
      </c>
      <c r="K63" s="36">
        <f t="shared" si="6"/>
        <v>-8.8271938302458847E-3</v>
      </c>
      <c r="L63" s="36">
        <f t="shared" si="6"/>
        <v>2.1318712480365699E-2</v>
      </c>
      <c r="M63" s="36">
        <f t="shared" si="6"/>
        <v>-1.4061521022560903E-2</v>
      </c>
      <c r="N63" s="36">
        <f t="shared" si="6"/>
        <v>3.6088698639924949E-2</v>
      </c>
      <c r="O63" s="36">
        <f t="shared" si="6"/>
        <v>-5.0790258350110213E-3</v>
      </c>
      <c r="P63" s="8"/>
      <c r="Q63" s="39">
        <f t="shared" si="8"/>
        <v>0.14089398930844521</v>
      </c>
      <c r="R63" s="40">
        <v>3.5999999999999999E-3</v>
      </c>
      <c r="S63" s="8"/>
      <c r="T63" s="54">
        <f t="shared" si="9"/>
        <v>4.0893350523712492E-3</v>
      </c>
      <c r="U63" s="42">
        <v>7.0000000000000007E-2</v>
      </c>
    </row>
    <row r="64" spans="1:21" s="11" customFormat="1" x14ac:dyDescent="0.25">
      <c r="B64" s="17">
        <v>38777</v>
      </c>
      <c r="C64" s="18">
        <v>4.3E-3</v>
      </c>
      <c r="D64" s="18">
        <v>1.1899999999999999E-2</v>
      </c>
      <c r="E64" s="18">
        <v>3.0800000000000001E-2</v>
      </c>
      <c r="F64" s="18">
        <v>2.2700000000000001E-2</v>
      </c>
      <c r="G64" s="18">
        <v>0.1177</v>
      </c>
      <c r="H64" s="18">
        <v>1.9099999999999999E-2</v>
      </c>
      <c r="I64" s="34"/>
      <c r="J64" s="36">
        <f t="shared" si="7"/>
        <v>5.1366942247232711E-3</v>
      </c>
      <c r="K64" s="36">
        <f t="shared" si="6"/>
        <v>-2.0677875311009061E-3</v>
      </c>
      <c r="L64" s="36">
        <f t="shared" si="6"/>
        <v>1.5822080587837673E-2</v>
      </c>
      <c r="M64" s="36">
        <f t="shared" si="6"/>
        <v>-1.1607146444077546E-2</v>
      </c>
      <c r="N64" s="36">
        <f t="shared" si="6"/>
        <v>4.3254988084716554E-2</v>
      </c>
      <c r="O64" s="36">
        <f t="shared" si="6"/>
        <v>-7.4622610345161933E-3</v>
      </c>
      <c r="P64" s="8"/>
      <c r="Q64" s="39">
        <f t="shared" si="8"/>
        <v>4.3076567887582851E-2</v>
      </c>
      <c r="R64" s="40">
        <v>3.7000000000000002E-3</v>
      </c>
      <c r="S64" s="8"/>
      <c r="T64" s="54">
        <f t="shared" ref="T64:T95" si="10">$I$43+U64*($H$43-$I$43)</f>
        <v>4.2513829169957126E-3</v>
      </c>
      <c r="U64" s="42">
        <v>0.08</v>
      </c>
    </row>
    <row r="65" spans="2:21" s="11" customFormat="1" x14ac:dyDescent="0.25">
      <c r="B65" s="17">
        <v>38749</v>
      </c>
      <c r="C65" s="18">
        <v>-2.0499999999999997E-2</v>
      </c>
      <c r="D65" s="18">
        <v>6.8999999999999999E-3</v>
      </c>
      <c r="E65" s="18">
        <v>1.52E-2</v>
      </c>
      <c r="F65" s="18">
        <v>-1.0200000000000001E-2</v>
      </c>
      <c r="G65" s="18">
        <v>-8.1000000000000013E-3</v>
      </c>
      <c r="H65" s="18">
        <v>-1.5999999999999999E-3</v>
      </c>
      <c r="I65" s="34"/>
      <c r="J65" s="36">
        <f t="shared" si="7"/>
        <v>-2.4488891071355125E-2</v>
      </c>
      <c r="K65" s="36">
        <f t="shared" si="6"/>
        <v>-1.1989692407223741E-3</v>
      </c>
      <c r="L65" s="36">
        <f t="shared" si="6"/>
        <v>7.8082995108809299E-3</v>
      </c>
      <c r="M65" s="36">
        <f t="shared" si="6"/>
        <v>5.2155459792771353E-3</v>
      </c>
      <c r="N65" s="36">
        <f t="shared" si="6"/>
        <v>-2.9767663847595936E-3</v>
      </c>
      <c r="O65" s="36">
        <f t="shared" si="6"/>
        <v>6.2511087200135655E-4</v>
      </c>
      <c r="P65" s="8"/>
      <c r="Q65" s="39">
        <f t="shared" si="8"/>
        <v>-1.5015670334677671E-2</v>
      </c>
      <c r="R65" s="40">
        <v>3.4000000000000002E-3</v>
      </c>
      <c r="S65" s="8"/>
      <c r="T65" s="54">
        <f t="shared" si="10"/>
        <v>4.4134307816201769E-3</v>
      </c>
      <c r="U65" s="42">
        <v>0.09</v>
      </c>
    </row>
    <row r="66" spans="2:21" s="11" customFormat="1" x14ac:dyDescent="0.25">
      <c r="B66" s="17">
        <v>38718</v>
      </c>
      <c r="C66" s="18">
        <v>7.4900000000000008E-2</v>
      </c>
      <c r="D66" s="18">
        <v>5.7999999999999996E-2</v>
      </c>
      <c r="E66" s="18">
        <v>6.1399999999999996E-2</v>
      </c>
      <c r="F66" s="18">
        <v>4.3400000000000001E-2</v>
      </c>
      <c r="G66" s="18">
        <v>0.12089999999999999</v>
      </c>
      <c r="H66" s="18">
        <v>4.0099999999999997E-2</v>
      </c>
      <c r="I66" s="34"/>
      <c r="J66" s="36">
        <f t="shared" si="7"/>
        <v>8.9474045914365821E-2</v>
      </c>
      <c r="K66" s="36">
        <f t="shared" si="6"/>
        <v>-1.007829216839097E-2</v>
      </c>
      <c r="L66" s="36">
        <f t="shared" si="6"/>
        <v>3.1541420392637437E-2</v>
      </c>
      <c r="M66" s="36">
        <f t="shared" si="6"/>
        <v>-2.2191636813787028E-2</v>
      </c>
      <c r="N66" s="36">
        <f t="shared" si="6"/>
        <v>4.4430994557707999E-2</v>
      </c>
      <c r="O66" s="36">
        <f t="shared" si="6"/>
        <v>-1.5666841229533997E-2</v>
      </c>
      <c r="P66" s="8"/>
      <c r="Q66" s="39">
        <f t="shared" si="8"/>
        <v>0.11750969065299927</v>
      </c>
      <c r="R66" s="40">
        <v>3.4999999999999996E-3</v>
      </c>
      <c r="S66" s="8"/>
      <c r="T66" s="54">
        <f t="shared" si="10"/>
        <v>4.5754786462446403E-3</v>
      </c>
      <c r="U66" s="42">
        <v>0.1</v>
      </c>
    </row>
    <row r="67" spans="2:21" s="11" customFormat="1" x14ac:dyDescent="0.25">
      <c r="B67" s="17">
        <v>38687</v>
      </c>
      <c r="C67" s="18">
        <v>2.4700000000000003E-2</v>
      </c>
      <c r="D67" s="18">
        <v>1.2E-2</v>
      </c>
      <c r="E67" s="18">
        <v>4.3899999999999995E-2</v>
      </c>
      <c r="F67" s="18">
        <v>8.9099999999999999E-2</v>
      </c>
      <c r="G67" s="18">
        <v>4.5899999999999996E-2</v>
      </c>
      <c r="H67" s="18">
        <v>3.5000000000000001E-3</v>
      </c>
      <c r="I67" s="34"/>
      <c r="J67" s="36">
        <f t="shared" si="7"/>
        <v>2.950612729085228E-2</v>
      </c>
      <c r="K67" s="36">
        <f t="shared" si="6"/>
        <v>-2.0851638969084769E-3</v>
      </c>
      <c r="L67" s="36">
        <f t="shared" si="6"/>
        <v>2.2551601876820575E-2</v>
      </c>
      <c r="M67" s="36">
        <f t="shared" si="6"/>
        <v>-4.5559328113097326E-2</v>
      </c>
      <c r="N67" s="36">
        <f t="shared" si="6"/>
        <v>1.6868342846971026E-2</v>
      </c>
      <c r="O67" s="36">
        <f t="shared" si="6"/>
        <v>-1.3674300325029675E-3</v>
      </c>
      <c r="P67" s="8"/>
      <c r="Q67" s="39">
        <f t="shared" si="8"/>
        <v>1.9914149972135111E-2</v>
      </c>
      <c r="R67" s="40">
        <v>3.2000000000000002E-3</v>
      </c>
      <c r="S67" s="8"/>
      <c r="T67" s="54">
        <f t="shared" si="10"/>
        <v>4.7375265108691045E-3</v>
      </c>
      <c r="U67" s="42">
        <v>0.11</v>
      </c>
    </row>
    <row r="68" spans="2:21" s="11" customFormat="1" x14ac:dyDescent="0.25">
      <c r="B68" s="17">
        <v>38657</v>
      </c>
      <c r="C68" s="18">
        <v>2.64E-2</v>
      </c>
      <c r="D68" s="18">
        <v>3.3000000000000002E-2</v>
      </c>
      <c r="E68" s="18">
        <v>1.8600000000000002E-2</v>
      </c>
      <c r="F68" s="18">
        <v>3.6400000000000002E-2</v>
      </c>
      <c r="G68" s="18">
        <v>-4.0000000000000002E-4</v>
      </c>
      <c r="H68" s="18">
        <v>4.0399999999999998E-2</v>
      </c>
      <c r="I68" s="34"/>
      <c r="J68" s="36">
        <f t="shared" si="7"/>
        <v>3.1536913379696357E-2</v>
      </c>
      <c r="K68" s="36">
        <f t="shared" si="6"/>
        <v>-5.7342007164983113E-3</v>
      </c>
      <c r="L68" s="36">
        <f t="shared" si="6"/>
        <v>9.5548928225253488E-3</v>
      </c>
      <c r="M68" s="36">
        <f t="shared" si="6"/>
        <v>-1.8612340553498797E-2</v>
      </c>
      <c r="N68" s="36">
        <f t="shared" si="6"/>
        <v>-1.4700080912393053E-4</v>
      </c>
      <c r="O68" s="36">
        <f t="shared" si="6"/>
        <v>-1.5784049518034252E-2</v>
      </c>
      <c r="P68" s="8"/>
      <c r="Q68" s="39">
        <f t="shared" si="8"/>
        <v>8.1421460506641424E-4</v>
      </c>
      <c r="R68" s="40">
        <v>3.0999999999999999E-3</v>
      </c>
      <c r="S68" s="8"/>
      <c r="T68" s="54">
        <f t="shared" si="10"/>
        <v>4.8995743754935688E-3</v>
      </c>
      <c r="U68" s="42">
        <v>0.12</v>
      </c>
    </row>
    <row r="69" spans="2:21" s="11" customFormat="1" x14ac:dyDescent="0.25">
      <c r="B69" s="17">
        <v>38626</v>
      </c>
      <c r="C69" s="18">
        <v>-5.1900000000000002E-2</v>
      </c>
      <c r="D69" s="18">
        <v>-6.9099999999999995E-2</v>
      </c>
      <c r="E69" s="18">
        <v>-6.4100000000000004E-2</v>
      </c>
      <c r="F69" s="18">
        <v>-7.4000000000000003E-3</v>
      </c>
      <c r="G69" s="18">
        <v>-7.1500000000000008E-2</v>
      </c>
      <c r="H69" s="18">
        <v>-2.0799999999999999E-2</v>
      </c>
      <c r="I69" s="34"/>
      <c r="J69" s="36">
        <f t="shared" si="7"/>
        <v>-6.1998704712357619E-2</v>
      </c>
      <c r="K69" s="36">
        <f t="shared" si="6"/>
        <v>1.2007068773031312E-2</v>
      </c>
      <c r="L69" s="36">
        <f t="shared" si="6"/>
        <v>-3.2928420963649188E-2</v>
      </c>
      <c r="M69" s="36">
        <f t="shared" si="6"/>
        <v>3.7838274751618435E-3</v>
      </c>
      <c r="N69" s="36">
        <f t="shared" si="6"/>
        <v>-2.6276394630902585E-2</v>
      </c>
      <c r="O69" s="36">
        <f t="shared" si="6"/>
        <v>8.1264413360176355E-3</v>
      </c>
      <c r="P69" s="8"/>
      <c r="Q69" s="39">
        <f t="shared" si="8"/>
        <v>-9.7286182722698594E-2</v>
      </c>
      <c r="R69" s="40">
        <v>2.7000000000000001E-3</v>
      </c>
      <c r="S69" s="8"/>
      <c r="T69" s="54">
        <f t="shared" si="10"/>
        <v>5.0616222401180331E-3</v>
      </c>
      <c r="U69" s="42">
        <v>0.13</v>
      </c>
    </row>
    <row r="70" spans="2:21" s="11" customFormat="1" x14ac:dyDescent="0.25">
      <c r="B70" s="17">
        <v>38596</v>
      </c>
      <c r="C70" s="18">
        <v>5.3499999999999999E-2</v>
      </c>
      <c r="D70" s="18">
        <v>2.3900000000000001E-2</v>
      </c>
      <c r="E70" s="18">
        <v>1.46E-2</v>
      </c>
      <c r="F70" s="18">
        <v>8.9900000000000008E-2</v>
      </c>
      <c r="G70" s="18">
        <v>1.8000000000000002E-2</v>
      </c>
      <c r="H70" s="18">
        <v>1.06E-2</v>
      </c>
      <c r="I70" s="34"/>
      <c r="J70" s="36">
        <f t="shared" si="7"/>
        <v>6.3910032795975583E-2</v>
      </c>
      <c r="K70" s="36">
        <f t="shared" si="6"/>
        <v>-4.1529514280093834E-3</v>
      </c>
      <c r="L70" s="36">
        <f t="shared" si="6"/>
        <v>7.500077161767209E-3</v>
      </c>
      <c r="M70" s="36">
        <f t="shared" si="6"/>
        <v>-4.5968390542844559E-2</v>
      </c>
      <c r="N70" s="36">
        <f t="shared" si="6"/>
        <v>6.6150364105768741E-3</v>
      </c>
      <c r="O70" s="36">
        <f t="shared" si="6"/>
        <v>-4.1413595270089875E-3</v>
      </c>
      <c r="P70" s="8"/>
      <c r="Q70" s="39">
        <f t="shared" si="8"/>
        <v>2.3762444870456735E-2</v>
      </c>
      <c r="R70" s="40">
        <v>2.8999999999999998E-3</v>
      </c>
      <c r="S70" s="8"/>
      <c r="T70" s="54">
        <f t="shared" si="10"/>
        <v>5.2236701047424965E-3</v>
      </c>
      <c r="U70" s="42">
        <v>0.14000000000000001</v>
      </c>
    </row>
    <row r="71" spans="2:21" s="11" customFormat="1" x14ac:dyDescent="0.25">
      <c r="B71" s="17">
        <v>38565</v>
      </c>
      <c r="C71" s="18">
        <v>9.4999999999999998E-3</v>
      </c>
      <c r="D71" s="18">
        <v>-9.8999999999999991E-3</v>
      </c>
      <c r="E71" s="18">
        <v>1.8200000000000001E-2</v>
      </c>
      <c r="F71" s="18">
        <v>7.46E-2</v>
      </c>
      <c r="G71" s="18">
        <v>8.3800000000000013E-2</v>
      </c>
      <c r="H71" s="18">
        <v>-5.8999999999999999E-3</v>
      </c>
      <c r="I71" s="34"/>
      <c r="J71" s="36">
        <f t="shared" si="7"/>
        <v>1.1348510496481645E-2</v>
      </c>
      <c r="K71" s="36">
        <f t="shared" si="7"/>
        <v>1.7202602149494932E-3</v>
      </c>
      <c r="L71" s="36">
        <f t="shared" si="7"/>
        <v>9.3494112564495354E-3</v>
      </c>
      <c r="M71" s="36">
        <f t="shared" si="7"/>
        <v>-3.8145071573928852E-2</v>
      </c>
      <c r="N71" s="36">
        <f t="shared" si="7"/>
        <v>3.079666951146345E-2</v>
      </c>
      <c r="O71" s="36">
        <f t="shared" si="7"/>
        <v>2.3050963405050022E-3</v>
      </c>
      <c r="P71" s="8"/>
      <c r="Q71" s="39">
        <f t="shared" si="8"/>
        <v>1.7374876245920275E-2</v>
      </c>
      <c r="R71" s="40">
        <v>3.0000000000000001E-3</v>
      </c>
      <c r="S71" s="8"/>
      <c r="T71" s="54">
        <f t="shared" si="10"/>
        <v>5.3857179693669599E-3</v>
      </c>
      <c r="U71" s="42">
        <v>0.15</v>
      </c>
    </row>
    <row r="72" spans="2:21" s="11" customFormat="1" x14ac:dyDescent="0.25">
      <c r="B72" s="17">
        <v>38534</v>
      </c>
      <c r="C72" s="18">
        <v>2.4199999999999999E-2</v>
      </c>
      <c r="D72" s="18">
        <v>6.1900000000000004E-2</v>
      </c>
      <c r="E72" s="18">
        <v>4.6199999999999998E-2</v>
      </c>
      <c r="F72" s="18">
        <v>1.0200000000000001E-2</v>
      </c>
      <c r="G72" s="18">
        <v>6.4899999999999999E-2</v>
      </c>
      <c r="H72" s="18">
        <v>4.3299999999999998E-2</v>
      </c>
      <c r="I72" s="34"/>
      <c r="J72" s="36">
        <f t="shared" si="7"/>
        <v>2.8908837264721661E-2</v>
      </c>
      <c r="K72" s="36">
        <f t="shared" si="7"/>
        <v>-1.0755970434886226E-2</v>
      </c>
      <c r="L72" s="36">
        <f t="shared" si="7"/>
        <v>2.3733120881756508E-2</v>
      </c>
      <c r="M72" s="36">
        <f t="shared" si="7"/>
        <v>-5.2155459792771353E-3</v>
      </c>
      <c r="N72" s="36">
        <f t="shared" si="7"/>
        <v>2.3850881280357727E-2</v>
      </c>
      <c r="O72" s="36">
        <f t="shared" si="7"/>
        <v>-1.691706297353671E-2</v>
      </c>
      <c r="P72" s="8"/>
      <c r="Q72" s="39">
        <f t="shared" si="8"/>
        <v>4.3604260039135825E-2</v>
      </c>
      <c r="R72" s="40">
        <v>2.3999999999999998E-3</v>
      </c>
      <c r="S72" s="8"/>
      <c r="T72" s="54">
        <f t="shared" si="10"/>
        <v>5.5477658339914242E-3</v>
      </c>
      <c r="U72" s="42">
        <v>0.16</v>
      </c>
    </row>
    <row r="73" spans="2:21" s="11" customFormat="1" x14ac:dyDescent="0.25">
      <c r="B73" s="17">
        <v>38504</v>
      </c>
      <c r="C73" s="18">
        <v>5.2600000000000001E-2</v>
      </c>
      <c r="D73" s="18">
        <v>3.7000000000000005E-2</v>
      </c>
      <c r="E73" s="18">
        <v>7.9000000000000008E-3</v>
      </c>
      <c r="F73" s="18">
        <v>6.9999999999999993E-3</v>
      </c>
      <c r="G73" s="18">
        <v>0.10710000000000001</v>
      </c>
      <c r="H73" s="18">
        <v>1.15E-2</v>
      </c>
      <c r="I73" s="34"/>
      <c r="J73" s="36">
        <f t="shared" si="7"/>
        <v>6.2834910748940473E-2</v>
      </c>
      <c r="K73" s="36">
        <f t="shared" si="7"/>
        <v>-6.4292553488011373E-3</v>
      </c>
      <c r="L73" s="36">
        <f t="shared" si="7"/>
        <v>4.0582609299973258E-3</v>
      </c>
      <c r="M73" s="36">
        <f t="shared" si="7"/>
        <v>-3.5792962602882298E-3</v>
      </c>
      <c r="N73" s="36">
        <f t="shared" si="7"/>
        <v>3.9359466642932404E-2</v>
      </c>
      <c r="O73" s="36">
        <f t="shared" si="7"/>
        <v>-4.4929843925097497E-3</v>
      </c>
      <c r="P73" s="8"/>
      <c r="Q73" s="39">
        <f t="shared" si="8"/>
        <v>9.1751102320271088E-2</v>
      </c>
      <c r="R73" s="40">
        <v>2.3E-3</v>
      </c>
      <c r="S73" s="8"/>
      <c r="T73" s="54">
        <f t="shared" si="10"/>
        <v>5.7098136986158884E-3</v>
      </c>
      <c r="U73" s="42">
        <v>0.17</v>
      </c>
    </row>
    <row r="74" spans="2:21" s="11" customFormat="1" x14ac:dyDescent="0.25">
      <c r="B74" s="17">
        <v>38473</v>
      </c>
      <c r="C74" s="18">
        <v>-1E-3</v>
      </c>
      <c r="D74" s="18">
        <v>-3.9000000000000003E-3</v>
      </c>
      <c r="E74" s="18">
        <v>-1.7899999999999999E-2</v>
      </c>
      <c r="F74" s="18">
        <v>-1.9299999999999998E-2</v>
      </c>
      <c r="G74" s="18">
        <v>1.15E-2</v>
      </c>
      <c r="H74" s="18">
        <v>3.7899999999999996E-2</v>
      </c>
      <c r="I74" s="34"/>
      <c r="J74" s="36">
        <f t="shared" si="7"/>
        <v>-1.1945800522612257E-3</v>
      </c>
      <c r="K74" s="36">
        <f t="shared" si="7"/>
        <v>6.7767826649525503E-4</v>
      </c>
      <c r="L74" s="36">
        <f t="shared" si="7"/>
        <v>-9.1953000818926732E-3</v>
      </c>
      <c r="M74" s="36">
        <f t="shared" si="7"/>
        <v>9.8686311176518337E-3</v>
      </c>
      <c r="N74" s="36">
        <f t="shared" si="7"/>
        <v>4.2262732623130021E-3</v>
      </c>
      <c r="O74" s="36">
        <f t="shared" si="7"/>
        <v>-1.4807313780532133E-2</v>
      </c>
      <c r="P74" s="8"/>
      <c r="Q74" s="39">
        <f t="shared" si="8"/>
        <v>-1.042461126822594E-2</v>
      </c>
      <c r="R74" s="40">
        <v>2.3999999999999998E-3</v>
      </c>
      <c r="S74" s="8"/>
      <c r="T74" s="54">
        <f t="shared" si="10"/>
        <v>5.8718615632403518E-3</v>
      </c>
      <c r="U74" s="42">
        <v>0.18</v>
      </c>
    </row>
    <row r="75" spans="2:21" s="11" customFormat="1" x14ac:dyDescent="0.25">
      <c r="B75" s="17">
        <v>38443</v>
      </c>
      <c r="C75" s="18">
        <v>-1.44E-2</v>
      </c>
      <c r="D75" s="18">
        <v>3.73E-2</v>
      </c>
      <c r="E75" s="18">
        <v>-4.8899999999999999E-2</v>
      </c>
      <c r="F75" s="18">
        <v>-2.1499999999999998E-2</v>
      </c>
      <c r="G75" s="18">
        <v>-3.5200000000000002E-2</v>
      </c>
      <c r="H75" s="18">
        <v>-2.52E-2</v>
      </c>
      <c r="I75" s="34"/>
      <c r="J75" s="36">
        <f t="shared" si="7"/>
        <v>-1.7201952752561651E-2</v>
      </c>
      <c r="K75" s="36">
        <f t="shared" si="7"/>
        <v>-6.4813844462238484E-3</v>
      </c>
      <c r="L75" s="36">
        <f t="shared" si="7"/>
        <v>-2.5120121452768252E-2</v>
      </c>
      <c r="M75" s="36">
        <f t="shared" si="7"/>
        <v>1.0993552799456706E-2</v>
      </c>
      <c r="N75" s="36">
        <f t="shared" si="7"/>
        <v>-1.2936071202905887E-2</v>
      </c>
      <c r="O75" s="36">
        <f t="shared" si="7"/>
        <v>9.8454962340213652E-3</v>
      </c>
      <c r="P75" s="8"/>
      <c r="Q75" s="39">
        <f t="shared" si="8"/>
        <v>-4.0900480820981563E-2</v>
      </c>
      <c r="R75" s="40">
        <v>2.0999999999999999E-3</v>
      </c>
      <c r="S75" s="8"/>
      <c r="T75" s="54">
        <f t="shared" si="10"/>
        <v>6.0339094278648161E-3</v>
      </c>
      <c r="U75" s="42">
        <v>0.19</v>
      </c>
    </row>
    <row r="76" spans="2:21" s="11" customFormat="1" x14ac:dyDescent="0.25">
      <c r="B76" s="17">
        <v>38412</v>
      </c>
      <c r="C76" s="18">
        <v>-3.8699999999999998E-2</v>
      </c>
      <c r="D76" s="18">
        <v>-3.4200000000000001E-2</v>
      </c>
      <c r="E76" s="18">
        <v>-6.1999999999999998E-3</v>
      </c>
      <c r="F76" s="18">
        <v>-2.2400000000000003E-2</v>
      </c>
      <c r="G76" s="18">
        <v>-3.3599999999999998E-2</v>
      </c>
      <c r="H76" s="18">
        <v>-1.6899999999999998E-2</v>
      </c>
      <c r="I76" s="34"/>
      <c r="J76" s="36">
        <f t="shared" si="7"/>
        <v>-4.6230248022509433E-2</v>
      </c>
      <c r="K76" s="36">
        <f t="shared" si="7"/>
        <v>5.9427171061891592E-3</v>
      </c>
      <c r="L76" s="36">
        <f t="shared" si="7"/>
        <v>-3.184964274175116E-3</v>
      </c>
      <c r="M76" s="36">
        <f t="shared" si="7"/>
        <v>1.1453748032922338E-2</v>
      </c>
      <c r="N76" s="36">
        <f t="shared" si="7"/>
        <v>-1.2348067966410163E-2</v>
      </c>
      <c r="O76" s="36">
        <f t="shared" si="7"/>
        <v>6.6027335855143284E-3</v>
      </c>
      <c r="P76" s="8"/>
      <c r="Q76" s="39">
        <f t="shared" si="8"/>
        <v>-3.7764081538468885E-2</v>
      </c>
      <c r="R76" s="40">
        <v>2.0999999999999999E-3</v>
      </c>
      <c r="S76" s="8"/>
      <c r="T76" s="54">
        <f t="shared" si="10"/>
        <v>6.1959572924892795E-3</v>
      </c>
      <c r="U76" s="42">
        <v>0.2</v>
      </c>
    </row>
    <row r="77" spans="2:21" s="11" customFormat="1" x14ac:dyDescent="0.25">
      <c r="B77" s="17">
        <v>38384</v>
      </c>
      <c r="C77" s="18">
        <v>4.9000000000000002E-2</v>
      </c>
      <c r="D77" s="18">
        <v>3.7200000000000004E-2</v>
      </c>
      <c r="E77" s="18">
        <v>2.92E-2</v>
      </c>
      <c r="F77" s="18">
        <v>1.6200000000000003E-2</v>
      </c>
      <c r="G77" s="18">
        <v>0.12619999999999998</v>
      </c>
      <c r="H77" s="18">
        <v>2.2699999999999998E-2</v>
      </c>
      <c r="I77" s="34"/>
      <c r="J77" s="36">
        <f t="shared" si="7"/>
        <v>5.8534422560800062E-2</v>
      </c>
      <c r="K77" s="36">
        <f t="shared" si="7"/>
        <v>-6.4640080804162789E-3</v>
      </c>
      <c r="L77" s="36">
        <f t="shared" si="7"/>
        <v>1.5000154323534418E-2</v>
      </c>
      <c r="M77" s="36">
        <f t="shared" si="7"/>
        <v>-8.2835142023813344E-3</v>
      </c>
      <c r="N77" s="36">
        <f t="shared" si="7"/>
        <v>4.6378755278600074E-2</v>
      </c>
      <c r="O77" s="36">
        <f t="shared" si="7"/>
        <v>-8.8687604965192457E-3</v>
      </c>
      <c r="P77" s="8"/>
      <c r="Q77" s="39">
        <f t="shared" si="8"/>
        <v>9.6297049383617703E-2</v>
      </c>
      <c r="R77" s="40">
        <v>1.6000000000000001E-3</v>
      </c>
      <c r="S77" s="8"/>
      <c r="T77" s="54">
        <f t="shared" si="10"/>
        <v>6.3580051571137438E-3</v>
      </c>
      <c r="U77" s="42">
        <v>0.21</v>
      </c>
    </row>
    <row r="78" spans="2:21" s="11" customFormat="1" x14ac:dyDescent="0.25">
      <c r="B78" s="17">
        <v>38353</v>
      </c>
      <c r="C78" s="18">
        <v>7.4000000000000003E-3</v>
      </c>
      <c r="D78" s="18">
        <v>-3.6200000000000003E-2</v>
      </c>
      <c r="E78" s="18">
        <v>-1.7000000000000001E-2</v>
      </c>
      <c r="F78" s="18">
        <v>-1.67E-2</v>
      </c>
      <c r="G78" s="18">
        <v>-2.12E-2</v>
      </c>
      <c r="H78" s="18">
        <v>-2.6599999999999999E-2</v>
      </c>
      <c r="I78" s="34"/>
      <c r="J78" s="36">
        <f t="shared" si="7"/>
        <v>8.8398923867330712E-3</v>
      </c>
      <c r="K78" s="36">
        <f t="shared" si="7"/>
        <v>6.2902444223405726E-3</v>
      </c>
      <c r="L78" s="36">
        <f t="shared" si="7"/>
        <v>-8.7329665582220935E-3</v>
      </c>
      <c r="M78" s="36">
        <f t="shared" si="7"/>
        <v>8.5391782209733487E-3</v>
      </c>
      <c r="N78" s="36">
        <f t="shared" si="7"/>
        <v>-7.7910428835683172E-3</v>
      </c>
      <c r="O78" s="36">
        <f t="shared" si="7"/>
        <v>1.0392468247022552E-2</v>
      </c>
      <c r="P78" s="8"/>
      <c r="Q78" s="39">
        <f t="shared" si="8"/>
        <v>1.7537773835279134E-2</v>
      </c>
      <c r="R78" s="40">
        <v>1.6000000000000001E-3</v>
      </c>
      <c r="S78" s="8"/>
      <c r="T78" s="54">
        <f t="shared" si="10"/>
        <v>6.5200530217382081E-3</v>
      </c>
      <c r="U78" s="42">
        <v>0.22</v>
      </c>
    </row>
    <row r="79" spans="2:21" s="11" customFormat="1" x14ac:dyDescent="0.25">
      <c r="B79" s="17">
        <v>38322</v>
      </c>
      <c r="C79" s="18">
        <v>4.3499999999999997E-2</v>
      </c>
      <c r="D79" s="18">
        <v>2.1299999999999999E-2</v>
      </c>
      <c r="E79" s="18">
        <v>8.0600000000000005E-2</v>
      </c>
      <c r="F79" s="18">
        <v>5.2900000000000003E-2</v>
      </c>
      <c r="G79" s="18">
        <v>2E-3</v>
      </c>
      <c r="H79" s="18">
        <v>3.5199999999999995E-2</v>
      </c>
      <c r="I79" s="34"/>
      <c r="J79" s="36">
        <f t="shared" si="7"/>
        <v>5.1964232273363317E-2</v>
      </c>
      <c r="K79" s="36">
        <f t="shared" si="7"/>
        <v>-3.7011659170125464E-3</v>
      </c>
      <c r="L79" s="36">
        <f t="shared" si="7"/>
        <v>4.1404535564276514E-2</v>
      </c>
      <c r="M79" s="36">
        <f t="shared" si="7"/>
        <v>-2.7049253167035339E-2</v>
      </c>
      <c r="N79" s="36">
        <f t="shared" si="7"/>
        <v>7.3500404561965263E-4</v>
      </c>
      <c r="O79" s="36">
        <f t="shared" si="7"/>
        <v>-1.3752439184029842E-2</v>
      </c>
      <c r="P79" s="8"/>
      <c r="Q79" s="39">
        <f t="shared" si="8"/>
        <v>4.9600913615181763E-2</v>
      </c>
      <c r="R79" s="40">
        <v>1.6000000000000001E-3</v>
      </c>
      <c r="S79" s="8"/>
      <c r="T79" s="54">
        <f t="shared" si="10"/>
        <v>6.6821008863626723E-3</v>
      </c>
      <c r="U79" s="42">
        <v>0.23</v>
      </c>
    </row>
    <row r="80" spans="2:21" s="11" customFormat="1" x14ac:dyDescent="0.25">
      <c r="B80" s="17">
        <v>38292</v>
      </c>
      <c r="C80" s="18">
        <v>8.3299999999999999E-2</v>
      </c>
      <c r="D80" s="18">
        <v>9.6999999999999989E-2</v>
      </c>
      <c r="E80" s="18">
        <v>7.85E-2</v>
      </c>
      <c r="F80" s="18">
        <v>4.8000000000000001E-2</v>
      </c>
      <c r="G80" s="18">
        <v>0.12619999999999998</v>
      </c>
      <c r="H80" s="18">
        <v>4.82E-2</v>
      </c>
      <c r="I80" s="34"/>
      <c r="J80" s="36">
        <f t="shared" si="7"/>
        <v>9.9508518353360109E-2</v>
      </c>
      <c r="K80" s="36">
        <f t="shared" si="7"/>
        <v>-1.685507483334352E-2</v>
      </c>
      <c r="L80" s="36">
        <f t="shared" si="7"/>
        <v>4.0325757342378483E-2</v>
      </c>
      <c r="M80" s="36">
        <f t="shared" si="7"/>
        <v>-2.4543745784833579E-2</v>
      </c>
      <c r="N80" s="36">
        <f t="shared" si="7"/>
        <v>4.6378755278600074E-2</v>
      </c>
      <c r="O80" s="36">
        <f t="shared" si="7"/>
        <v>-1.8831465019040865E-2</v>
      </c>
      <c r="P80" s="8"/>
      <c r="Q80" s="39">
        <f t="shared" si="8"/>
        <v>0.1259827453371207</v>
      </c>
      <c r="R80" s="40">
        <v>1.5E-3</v>
      </c>
      <c r="S80" s="8"/>
      <c r="T80" s="54">
        <f t="shared" si="10"/>
        <v>6.8441487509871349E-3</v>
      </c>
      <c r="U80" s="42">
        <v>0.24</v>
      </c>
    </row>
    <row r="81" spans="2:21" s="11" customFormat="1" x14ac:dyDescent="0.25">
      <c r="B81" s="17">
        <v>38261</v>
      </c>
      <c r="C81" s="18">
        <v>6.13E-2</v>
      </c>
      <c r="D81" s="18">
        <v>-6.5000000000000006E-3</v>
      </c>
      <c r="E81" s="18">
        <v>5.91E-2</v>
      </c>
      <c r="F81" s="18">
        <v>2.41E-2</v>
      </c>
      <c r="G81" s="18">
        <v>2.4799999999999999E-2</v>
      </c>
      <c r="H81" s="18">
        <v>1.78E-2</v>
      </c>
      <c r="I81" s="34"/>
      <c r="J81" s="36">
        <f t="shared" si="7"/>
        <v>7.3227757203613145E-2</v>
      </c>
      <c r="K81" s="36">
        <f t="shared" si="7"/>
        <v>1.1294637774920918E-3</v>
      </c>
      <c r="L81" s="36">
        <f t="shared" si="7"/>
        <v>3.0359901387701508E-2</v>
      </c>
      <c r="M81" s="36">
        <f t="shared" si="7"/>
        <v>-1.2323005696135193E-2</v>
      </c>
      <c r="N81" s="36">
        <f t="shared" si="7"/>
        <v>9.1140501656836927E-3</v>
      </c>
      <c r="O81" s="36">
        <f t="shared" si="7"/>
        <v>-6.9543584510150915E-3</v>
      </c>
      <c r="P81" s="8"/>
      <c r="Q81" s="39">
        <f t="shared" si="8"/>
        <v>9.4553808387340149E-2</v>
      </c>
      <c r="R81" s="40">
        <v>1.1000000000000001E-3</v>
      </c>
      <c r="S81" s="8"/>
      <c r="T81" s="54">
        <f t="shared" si="10"/>
        <v>7.0061966156115991E-3</v>
      </c>
      <c r="U81" s="42">
        <v>0.25</v>
      </c>
    </row>
    <row r="82" spans="2:21" s="11" customFormat="1" x14ac:dyDescent="0.25">
      <c r="B82" s="17">
        <v>38231</v>
      </c>
      <c r="C82" s="18">
        <v>5.8899999999999994E-2</v>
      </c>
      <c r="D82" s="18">
        <v>1.41E-2</v>
      </c>
      <c r="E82" s="18">
        <v>5.9500000000000004E-2</v>
      </c>
      <c r="F82" s="18">
        <v>-2.7999999999999997E-2</v>
      </c>
      <c r="G82" s="18">
        <v>0.1137</v>
      </c>
      <c r="H82" s="18">
        <v>2.06E-2</v>
      </c>
      <c r="I82" s="34"/>
      <c r="J82" s="36">
        <f t="shared" si="7"/>
        <v>7.0360765078186185E-2</v>
      </c>
      <c r="K82" s="36">
        <f t="shared" si="7"/>
        <v>-2.4500675788674603E-3</v>
      </c>
      <c r="L82" s="36">
        <f t="shared" si="7"/>
        <v>3.0565382953777327E-2</v>
      </c>
      <c r="M82" s="36">
        <f t="shared" si="7"/>
        <v>1.4317185041152919E-2</v>
      </c>
      <c r="N82" s="36">
        <f t="shared" si="7"/>
        <v>4.1784979993477252E-2</v>
      </c>
      <c r="O82" s="36">
        <f t="shared" si="7"/>
        <v>-8.0483024770174657E-3</v>
      </c>
      <c r="P82" s="8"/>
      <c r="Q82" s="39">
        <f t="shared" si="8"/>
        <v>0.14652994301070876</v>
      </c>
      <c r="R82" s="40">
        <v>1.1000000000000001E-3</v>
      </c>
      <c r="S82" s="8"/>
      <c r="T82" s="54">
        <f t="shared" si="10"/>
        <v>7.1682444802360634E-3</v>
      </c>
      <c r="U82" s="42">
        <v>0.26</v>
      </c>
    </row>
    <row r="83" spans="2:21" s="11" customFormat="1" x14ac:dyDescent="0.25">
      <c r="B83" s="17">
        <v>38200</v>
      </c>
      <c r="C83" s="18">
        <v>1.2E-2</v>
      </c>
      <c r="D83" s="18">
        <v>6.3399999999999998E-2</v>
      </c>
      <c r="E83" s="18">
        <v>-5.5000000000000005E-3</v>
      </c>
      <c r="F83" s="18">
        <v>6.7000000000000002E-3</v>
      </c>
      <c r="G83" s="18">
        <v>2.7300000000000001E-2</v>
      </c>
      <c r="H83" s="18">
        <v>2.7000000000000001E-3</v>
      </c>
      <c r="I83" s="34"/>
      <c r="J83" s="36">
        <f t="shared" si="7"/>
        <v>1.433496062713471E-2</v>
      </c>
      <c r="K83" s="36">
        <f t="shared" si="7"/>
        <v>-1.1016615921999786E-2</v>
      </c>
      <c r="L83" s="36">
        <f t="shared" si="7"/>
        <v>-2.8253715335424421E-3</v>
      </c>
      <c r="M83" s="36">
        <f t="shared" si="7"/>
        <v>-3.4258978491330202E-3</v>
      </c>
      <c r="N83" s="36">
        <f t="shared" si="7"/>
        <v>1.0032805222708259E-2</v>
      </c>
      <c r="O83" s="36">
        <f t="shared" si="7"/>
        <v>-1.0548745965022893E-3</v>
      </c>
      <c r="P83" s="8"/>
      <c r="Q83" s="39">
        <f t="shared" si="8"/>
        <v>6.0450059486654301E-3</v>
      </c>
      <c r="R83" s="40">
        <v>1.1000000000000001E-3</v>
      </c>
      <c r="S83" s="8"/>
      <c r="T83" s="54">
        <f t="shared" si="10"/>
        <v>7.3302923448605277E-3</v>
      </c>
      <c r="U83" s="42">
        <v>0.27</v>
      </c>
    </row>
    <row r="84" spans="2:21" s="11" customFormat="1" x14ac:dyDescent="0.25">
      <c r="B84" s="17">
        <v>38169</v>
      </c>
      <c r="C84" s="18">
        <v>4.3E-3</v>
      </c>
      <c r="D84" s="18">
        <v>1.7600000000000001E-2</v>
      </c>
      <c r="E84" s="18">
        <v>-2.35E-2</v>
      </c>
      <c r="F84" s="18">
        <v>-6.0999999999999999E-2</v>
      </c>
      <c r="G84" s="18">
        <v>-1.47E-2</v>
      </c>
      <c r="H84" s="18">
        <v>-3.7699999999999997E-2</v>
      </c>
      <c r="I84" s="34"/>
      <c r="J84" s="36">
        <f t="shared" si="7"/>
        <v>5.1366942247232711E-3</v>
      </c>
      <c r="K84" s="36">
        <f t="shared" si="7"/>
        <v>-3.0582403821324327E-3</v>
      </c>
      <c r="L84" s="36">
        <f t="shared" si="7"/>
        <v>-1.2072042006954069E-2</v>
      </c>
      <c r="M84" s="36">
        <f t="shared" si="7"/>
        <v>3.1191010268226002E-2</v>
      </c>
      <c r="N84" s="36">
        <f t="shared" si="7"/>
        <v>-5.4022797353044461E-3</v>
      </c>
      <c r="O84" s="36">
        <f t="shared" si="7"/>
        <v>1.4729174921531963E-2</v>
      </c>
      <c r="P84" s="8"/>
      <c r="Q84" s="39">
        <f t="shared" si="8"/>
        <v>3.0524317290090291E-2</v>
      </c>
      <c r="R84" s="40">
        <v>1E-3</v>
      </c>
      <c r="S84" s="8"/>
      <c r="T84" s="54">
        <f t="shared" si="10"/>
        <v>7.492340209484992E-3</v>
      </c>
      <c r="U84" s="42">
        <v>0.28000000000000003</v>
      </c>
    </row>
    <row r="85" spans="2:21" s="11" customFormat="1" x14ac:dyDescent="0.25">
      <c r="B85" s="17">
        <v>38139</v>
      </c>
      <c r="C85" s="18">
        <v>-1.8E-3</v>
      </c>
      <c r="D85" s="18">
        <v>3.0999999999999999E-3</v>
      </c>
      <c r="E85" s="18">
        <v>2.8799999999999999E-2</v>
      </c>
      <c r="F85" s="18">
        <v>4.4999999999999998E-2</v>
      </c>
      <c r="G85" s="18">
        <v>3.2400000000000005E-2</v>
      </c>
      <c r="H85" s="18">
        <v>2.1599999999999998E-2</v>
      </c>
      <c r="I85" s="34"/>
      <c r="J85" s="36">
        <f t="shared" si="7"/>
        <v>-2.1502440940702064E-3</v>
      </c>
      <c r="K85" s="36">
        <f t="shared" si="7"/>
        <v>-5.386673400346898E-4</v>
      </c>
      <c r="L85" s="36">
        <f t="shared" si="7"/>
        <v>1.4794672757458603E-2</v>
      </c>
      <c r="M85" s="36">
        <f t="shared" si="7"/>
        <v>-2.3009761673281479E-2</v>
      </c>
      <c r="N85" s="36">
        <f t="shared" si="7"/>
        <v>1.1907065539038374E-2</v>
      </c>
      <c r="O85" s="36">
        <f t="shared" si="7"/>
        <v>-8.4389967720183128E-3</v>
      </c>
      <c r="P85" s="8"/>
      <c r="Q85" s="39">
        <f t="shared" si="8"/>
        <v>-7.4359315829077115E-3</v>
      </c>
      <c r="R85" s="40">
        <v>8.0000000000000004E-4</v>
      </c>
      <c r="S85" s="8"/>
      <c r="T85" s="54">
        <f t="shared" si="10"/>
        <v>7.6543880741094545E-3</v>
      </c>
      <c r="U85" s="42">
        <v>0.28999999999999998</v>
      </c>
    </row>
    <row r="86" spans="2:21" s="11" customFormat="1" x14ac:dyDescent="0.25">
      <c r="B86" s="17">
        <v>38108</v>
      </c>
      <c r="C86" s="18">
        <v>8.6E-3</v>
      </c>
      <c r="D86" s="18">
        <v>-6.8999999999999999E-3</v>
      </c>
      <c r="E86" s="18">
        <v>-5.4000000000000003E-3</v>
      </c>
      <c r="F86" s="18">
        <v>-2.8999999999999998E-2</v>
      </c>
      <c r="G86" s="18">
        <v>3.6000000000000004E-2</v>
      </c>
      <c r="H86" s="18">
        <v>1.4100000000000001E-2</v>
      </c>
      <c r="I86" s="34"/>
      <c r="J86" s="36">
        <f t="shared" si="7"/>
        <v>1.0273388449446542E-2</v>
      </c>
      <c r="K86" s="36">
        <f t="shared" si="7"/>
        <v>1.1989692407223741E-3</v>
      </c>
      <c r="L86" s="36">
        <f t="shared" si="7"/>
        <v>-2.7740011420234884E-3</v>
      </c>
      <c r="M86" s="36">
        <f t="shared" si="7"/>
        <v>1.4828513078336951E-2</v>
      </c>
      <c r="N86" s="36">
        <f t="shared" si="7"/>
        <v>1.3230072821153748E-2</v>
      </c>
      <c r="O86" s="36">
        <f t="shared" si="7"/>
        <v>-5.508789559511955E-3</v>
      </c>
      <c r="P86" s="8"/>
      <c r="Q86" s="39">
        <f t="shared" si="8"/>
        <v>3.1248152888124169E-2</v>
      </c>
      <c r="R86" s="40">
        <v>5.9999999999999995E-4</v>
      </c>
      <c r="S86" s="8"/>
      <c r="T86" s="54">
        <f t="shared" si="10"/>
        <v>7.8164359387339188E-3</v>
      </c>
      <c r="U86" s="42">
        <v>0.3</v>
      </c>
    </row>
    <row r="87" spans="2:21" s="11" customFormat="1" x14ac:dyDescent="0.25">
      <c r="B87" s="17">
        <v>38078</v>
      </c>
      <c r="C87" s="18">
        <v>-4.9100000000000005E-2</v>
      </c>
      <c r="D87" s="18">
        <v>-5.04E-2</v>
      </c>
      <c r="E87" s="18">
        <v>1.3500000000000002E-2</v>
      </c>
      <c r="F87" s="18">
        <v>-4.9599999999999998E-2</v>
      </c>
      <c r="G87" s="18">
        <v>-2.6000000000000002E-2</v>
      </c>
      <c r="H87" s="18">
        <v>-2.4200000000000003E-2</v>
      </c>
      <c r="I87" s="34"/>
      <c r="J87" s="36">
        <f t="shared" si="7"/>
        <v>-5.865388056602619E-2</v>
      </c>
      <c r="K87" s="36">
        <f t="shared" si="7"/>
        <v>8.7576883670156033E-3</v>
      </c>
      <c r="L87" s="36">
        <f t="shared" si="7"/>
        <v>6.9350028550587209E-3</v>
      </c>
      <c r="M87" s="36">
        <f t="shared" si="7"/>
        <v>2.536187064432803E-2</v>
      </c>
      <c r="N87" s="36">
        <f t="shared" si="7"/>
        <v>-9.5550525930554846E-3</v>
      </c>
      <c r="O87" s="36">
        <f t="shared" si="7"/>
        <v>9.4548019390205181E-3</v>
      </c>
      <c r="P87" s="8"/>
      <c r="Q87" s="39">
        <f t="shared" si="8"/>
        <v>-1.7699569353658802E-2</v>
      </c>
      <c r="R87" s="40">
        <v>8.0000000000000004E-4</v>
      </c>
      <c r="S87" s="8"/>
      <c r="T87" s="54">
        <f t="shared" si="10"/>
        <v>7.978483803358383E-3</v>
      </c>
      <c r="U87" s="42">
        <v>0.31</v>
      </c>
    </row>
    <row r="88" spans="2:21" s="11" customFormat="1" x14ac:dyDescent="0.25">
      <c r="B88" s="17">
        <v>38047</v>
      </c>
      <c r="C88" s="18">
        <v>4.0999999999999995E-3</v>
      </c>
      <c r="D88" s="18">
        <v>-6.0499999999999998E-2</v>
      </c>
      <c r="E88" s="18">
        <v>-2.7799999999999998E-2</v>
      </c>
      <c r="F88" s="18">
        <v>0.1424</v>
      </c>
      <c r="G88" s="18">
        <v>-8.9999999999999998E-4</v>
      </c>
      <c r="H88" s="18">
        <v>-1.0699999999999999E-2</v>
      </c>
      <c r="I88" s="34"/>
      <c r="J88" s="36">
        <f t="shared" si="7"/>
        <v>4.8977782142710247E-3</v>
      </c>
      <c r="K88" s="36">
        <f t="shared" si="7"/>
        <v>1.0512701313580237E-2</v>
      </c>
      <c r="L88" s="36">
        <f t="shared" si="7"/>
        <v>-1.4280968842269069E-2</v>
      </c>
      <c r="M88" s="36">
        <f t="shared" si="7"/>
        <v>-7.2813112495006271E-2</v>
      </c>
      <c r="N88" s="36">
        <f t="shared" si="7"/>
        <v>-3.3075182052884366E-4</v>
      </c>
      <c r="O88" s="36">
        <f t="shared" si="7"/>
        <v>4.1804289565090715E-3</v>
      </c>
      <c r="P88" s="8"/>
      <c r="Q88" s="39">
        <f t="shared" si="8"/>
        <v>-6.783392467344386E-2</v>
      </c>
      <c r="R88" s="40">
        <v>8.9999999999999998E-4</v>
      </c>
      <c r="S88" s="8"/>
      <c r="T88" s="54">
        <f t="shared" si="10"/>
        <v>8.1405316679828473E-3</v>
      </c>
      <c r="U88" s="42">
        <v>0.32</v>
      </c>
    </row>
    <row r="89" spans="2:21" s="11" customFormat="1" x14ac:dyDescent="0.25">
      <c r="B89" s="17">
        <v>38018</v>
      </c>
      <c r="C89" s="18">
        <v>4.2599999999999999E-2</v>
      </c>
      <c r="D89" s="18">
        <v>3.1600000000000003E-2</v>
      </c>
      <c r="E89" s="18">
        <v>1.6399999999999998E-2</v>
      </c>
      <c r="F89" s="18">
        <v>5.9999999999999995E-4</v>
      </c>
      <c r="G89" s="18">
        <v>8.8100000000000012E-2</v>
      </c>
      <c r="H89" s="18">
        <v>1.55E-2</v>
      </c>
      <c r="I89" s="34"/>
      <c r="J89" s="36">
        <f t="shared" si="7"/>
        <v>5.0889110226328214E-2</v>
      </c>
      <c r="K89" s="36">
        <f t="shared" si="7"/>
        <v>-5.4909315951923226E-3</v>
      </c>
      <c r="L89" s="36">
        <f t="shared" si="7"/>
        <v>8.4247442091083709E-3</v>
      </c>
      <c r="M89" s="36">
        <f t="shared" si="7"/>
        <v>-3.067968223104197E-4</v>
      </c>
      <c r="N89" s="36">
        <f t="shared" si="7"/>
        <v>3.2376928209545699E-2</v>
      </c>
      <c r="O89" s="36">
        <f t="shared" si="7"/>
        <v>-6.0557615725131417E-3</v>
      </c>
      <c r="P89" s="8"/>
      <c r="Q89" s="39">
        <f t="shared" si="8"/>
        <v>7.9837292654966391E-2</v>
      </c>
      <c r="R89" s="40">
        <v>5.9999999999999995E-4</v>
      </c>
      <c r="S89" s="8"/>
      <c r="T89" s="54">
        <f t="shared" si="10"/>
        <v>8.3025795326073116E-3</v>
      </c>
      <c r="U89" s="42">
        <v>0.33</v>
      </c>
    </row>
    <row r="90" spans="2:21" s="11" customFormat="1" x14ac:dyDescent="0.25">
      <c r="B90" s="17">
        <v>37987</v>
      </c>
      <c r="C90" s="18">
        <v>4.8999999999999998E-3</v>
      </c>
      <c r="D90" s="18">
        <v>9.6199999999999994E-2</v>
      </c>
      <c r="E90" s="18">
        <v>2.0199999999999999E-2</v>
      </c>
      <c r="F90" s="18">
        <v>1.6899999999999998E-2</v>
      </c>
      <c r="G90" s="18">
        <v>9.5999999999999992E-3</v>
      </c>
      <c r="H90" s="18">
        <v>2.3100000000000002E-2</v>
      </c>
      <c r="I90" s="34"/>
      <c r="J90" s="36">
        <f t="shared" si="7"/>
        <v>5.8534422560800057E-3</v>
      </c>
      <c r="K90" s="36">
        <f t="shared" si="7"/>
        <v>-1.6716063906882954E-2</v>
      </c>
      <c r="L90" s="36">
        <f t="shared" si="7"/>
        <v>1.0376819086828604E-2</v>
      </c>
      <c r="M90" s="36">
        <f t="shared" si="7"/>
        <v>-8.6414438284101551E-3</v>
      </c>
      <c r="N90" s="36">
        <f t="shared" si="7"/>
        <v>3.5280194189743321E-3</v>
      </c>
      <c r="O90" s="36">
        <f t="shared" si="7"/>
        <v>-9.025038214519587E-3</v>
      </c>
      <c r="P90" s="8"/>
      <c r="Q90" s="39">
        <f t="shared" si="8"/>
        <v>-1.4624265187929756E-2</v>
      </c>
      <c r="R90" s="40">
        <v>7.000000000000001E-4</v>
      </c>
      <c r="S90" s="8"/>
      <c r="T90" s="54">
        <f t="shared" si="10"/>
        <v>8.4646273972317759E-3</v>
      </c>
      <c r="U90" s="42">
        <v>0.34</v>
      </c>
    </row>
    <row r="91" spans="2:21" s="11" customFormat="1" x14ac:dyDescent="0.25">
      <c r="B91" s="17">
        <v>37956</v>
      </c>
      <c r="C91" s="18">
        <v>7.9100000000000004E-2</v>
      </c>
      <c r="D91" s="18">
        <v>2.2599999999999999E-2</v>
      </c>
      <c r="E91" s="18">
        <v>0.05</v>
      </c>
      <c r="F91" s="18">
        <v>6.7299999999999999E-2</v>
      </c>
      <c r="G91" s="18">
        <v>9.4E-2</v>
      </c>
      <c r="H91" s="18">
        <v>4.5499999999999999E-2</v>
      </c>
      <c r="I91" s="34"/>
      <c r="J91" s="36">
        <f t="shared" si="7"/>
        <v>9.4491282133862958E-2</v>
      </c>
      <c r="K91" s="36">
        <f t="shared" si="7"/>
        <v>-3.9270586725109642E-3</v>
      </c>
      <c r="L91" s="36">
        <f t="shared" si="7"/>
        <v>2.5685195759476743E-2</v>
      </c>
      <c r="M91" s="36">
        <f t="shared" si="7"/>
        <v>-3.4412376902485407E-2</v>
      </c>
      <c r="N91" s="36">
        <f t="shared" si="7"/>
        <v>3.4545190144123675E-2</v>
      </c>
      <c r="O91" s="36">
        <f t="shared" si="7"/>
        <v>-1.7776590422538575E-2</v>
      </c>
      <c r="P91" s="8"/>
      <c r="Q91" s="39">
        <f t="shared" si="8"/>
        <v>9.8605642039928415E-2</v>
      </c>
      <c r="R91" s="40">
        <v>8.0000000000000004E-4</v>
      </c>
      <c r="S91" s="8"/>
      <c r="T91" s="54">
        <f t="shared" si="10"/>
        <v>8.6266752618562384E-3</v>
      </c>
      <c r="U91" s="42">
        <v>0.35</v>
      </c>
    </row>
    <row r="92" spans="2:21" s="11" customFormat="1" x14ac:dyDescent="0.25">
      <c r="B92" s="17">
        <v>37926</v>
      </c>
      <c r="C92" s="18">
        <v>-3.8E-3</v>
      </c>
      <c r="D92" s="18">
        <v>-1.9E-3</v>
      </c>
      <c r="E92" s="18">
        <v>8.0799999999999997E-2</v>
      </c>
      <c r="F92" s="18">
        <v>-3.2300000000000002E-2</v>
      </c>
      <c r="G92" s="18">
        <v>5.3600000000000002E-2</v>
      </c>
      <c r="H92" s="18">
        <v>1.66E-2</v>
      </c>
      <c r="I92" s="34"/>
      <c r="J92" s="36">
        <f t="shared" si="7"/>
        <v>-4.5394041985926583E-3</v>
      </c>
      <c r="K92" s="36">
        <f t="shared" si="7"/>
        <v>3.3015095034384217E-4</v>
      </c>
      <c r="L92" s="36">
        <f t="shared" si="7"/>
        <v>4.1507276347314416E-2</v>
      </c>
      <c r="M92" s="36">
        <f t="shared" si="7"/>
        <v>1.6515895601044262E-2</v>
      </c>
      <c r="N92" s="36">
        <f t="shared" si="7"/>
        <v>1.9698108422606692E-2</v>
      </c>
      <c r="O92" s="36">
        <f t="shared" si="7"/>
        <v>-6.4855252970140746E-3</v>
      </c>
      <c r="P92" s="8"/>
      <c r="Q92" s="39">
        <f t="shared" si="8"/>
        <v>6.7026501825702481E-2</v>
      </c>
      <c r="R92" s="40">
        <v>7.000000000000001E-4</v>
      </c>
      <c r="S92" s="8"/>
      <c r="T92" s="54">
        <f t="shared" si="10"/>
        <v>8.7887231264807027E-3</v>
      </c>
      <c r="U92" s="42">
        <v>0.36</v>
      </c>
    </row>
    <row r="93" spans="2:21" s="11" customFormat="1" x14ac:dyDescent="0.25">
      <c r="B93" s="17">
        <v>37895</v>
      </c>
      <c r="C93" s="18">
        <v>8.5999999999999993E-2</v>
      </c>
      <c r="D93" s="18">
        <v>4.7899999999999998E-2</v>
      </c>
      <c r="E93" s="18">
        <v>5.0900000000000001E-2</v>
      </c>
      <c r="F93" s="18">
        <v>4.1599999999999998E-2</v>
      </c>
      <c r="G93" s="18">
        <v>0.1193</v>
      </c>
      <c r="H93" s="18">
        <v>6.0299999999999999E-2</v>
      </c>
      <c r="I93" s="34"/>
      <c r="J93" s="36">
        <f t="shared" si="7"/>
        <v>0.10273388449446541</v>
      </c>
      <c r="K93" s="36">
        <f t="shared" si="7"/>
        <v>-8.3232792218263362E-3</v>
      </c>
      <c r="L93" s="36">
        <f t="shared" si="7"/>
        <v>2.6147529283147324E-2</v>
      </c>
      <c r="M93" s="36">
        <f t="shared" si="7"/>
        <v>-2.1271246346855767E-2</v>
      </c>
      <c r="N93" s="36">
        <f t="shared" si="7"/>
        <v>4.3842991321212277E-2</v>
      </c>
      <c r="O93" s="36">
        <f t="shared" si="7"/>
        <v>-2.3558865988551125E-2</v>
      </c>
      <c r="P93" s="8"/>
      <c r="Q93" s="39">
        <f t="shared" si="8"/>
        <v>0.11957101354159179</v>
      </c>
      <c r="R93" s="40">
        <v>7.000000000000001E-4</v>
      </c>
      <c r="S93" s="8"/>
      <c r="T93" s="54">
        <f t="shared" si="10"/>
        <v>8.9507709911051669E-3</v>
      </c>
      <c r="U93" s="42">
        <v>0.37</v>
      </c>
    </row>
    <row r="94" spans="2:21" s="11" customFormat="1" x14ac:dyDescent="0.25">
      <c r="B94" s="17">
        <v>37865</v>
      </c>
      <c r="C94" s="18">
        <v>3.2599999999999997E-2</v>
      </c>
      <c r="D94" s="18">
        <v>5.9400000000000001E-2</v>
      </c>
      <c r="E94" s="18">
        <v>4.2500000000000003E-2</v>
      </c>
      <c r="F94" s="18">
        <v>6.1399999999999996E-2</v>
      </c>
      <c r="G94" s="18">
        <v>-2E-3</v>
      </c>
      <c r="H94" s="18">
        <v>-9.0999999999999987E-3</v>
      </c>
      <c r="I94" s="34"/>
      <c r="J94" s="36">
        <f t="shared" si="7"/>
        <v>3.8943309703715956E-2</v>
      </c>
      <c r="K94" s="36">
        <f t="shared" si="7"/>
        <v>-1.0321561289696961E-2</v>
      </c>
      <c r="L94" s="36">
        <f t="shared" si="7"/>
        <v>2.1832416395555231E-2</v>
      </c>
      <c r="M94" s="36">
        <f t="shared" si="7"/>
        <v>-3.1395541483099615E-2</v>
      </c>
      <c r="N94" s="36">
        <f t="shared" si="7"/>
        <v>-7.3500404561965263E-4</v>
      </c>
      <c r="O94" s="36">
        <f t="shared" si="7"/>
        <v>3.5553180845077151E-3</v>
      </c>
      <c r="P94" s="8"/>
      <c r="Q94" s="39">
        <f t="shared" si="8"/>
        <v>2.1878937365362672E-2</v>
      </c>
      <c r="R94" s="40">
        <v>8.0000000000000004E-4</v>
      </c>
      <c r="S94" s="8"/>
      <c r="T94" s="54">
        <f t="shared" si="10"/>
        <v>9.1128188557296312E-3</v>
      </c>
      <c r="U94" s="42">
        <v>0.38</v>
      </c>
    </row>
    <row r="95" spans="2:21" s="11" customFormat="1" x14ac:dyDescent="0.25">
      <c r="B95" s="17">
        <v>37834</v>
      </c>
      <c r="C95" s="18">
        <v>3.1099999999999999E-2</v>
      </c>
      <c r="D95" s="18">
        <v>0.11320000000000001</v>
      </c>
      <c r="E95" s="18">
        <v>-2.3799999999999998E-2</v>
      </c>
      <c r="F95" s="18">
        <v>0.1047</v>
      </c>
      <c r="G95" s="18">
        <v>8.0000000000000002E-3</v>
      </c>
      <c r="H95" s="18">
        <v>2.4899999999999999E-2</v>
      </c>
      <c r="I95" s="34"/>
      <c r="J95" s="36">
        <f t="shared" si="7"/>
        <v>3.715143962532412E-2</v>
      </c>
      <c r="K95" s="36">
        <f t="shared" si="7"/>
        <v>-1.9670046094169967E-2</v>
      </c>
      <c r="L95" s="36">
        <f t="shared" si="7"/>
        <v>-1.2226153181510928E-2</v>
      </c>
      <c r="M95" s="36">
        <f t="shared" si="7"/>
        <v>-5.353604549316824E-2</v>
      </c>
      <c r="N95" s="36">
        <f t="shared" si="7"/>
        <v>2.9400161824786105E-3</v>
      </c>
      <c r="O95" s="36">
        <f t="shared" si="7"/>
        <v>-9.7282879455211115E-3</v>
      </c>
      <c r="P95" s="8"/>
      <c r="Q95" s="39">
        <f t="shared" si="8"/>
        <v>-5.506907690656751E-2</v>
      </c>
      <c r="R95" s="40">
        <v>7.000000000000001E-4</v>
      </c>
      <c r="S95" s="8"/>
      <c r="T95" s="54">
        <f t="shared" si="10"/>
        <v>9.2748667203540955E-3</v>
      </c>
      <c r="U95" s="42">
        <v>0.39</v>
      </c>
    </row>
    <row r="96" spans="2:21" s="11" customFormat="1" x14ac:dyDescent="0.25">
      <c r="B96" s="17">
        <v>37803</v>
      </c>
      <c r="C96" s="18">
        <v>2.7000000000000001E-3</v>
      </c>
      <c r="D96" s="18">
        <v>6.5000000000000002E-2</v>
      </c>
      <c r="E96" s="18">
        <v>-2.9999999999999997E-4</v>
      </c>
      <c r="F96" s="18">
        <v>4.0599999999999997E-2</v>
      </c>
      <c r="G96" s="18">
        <v>6.3799999999999996E-2</v>
      </c>
      <c r="H96" s="18">
        <v>2.3100000000000002E-2</v>
      </c>
      <c r="I96" s="34"/>
      <c r="J96" s="36">
        <f t="shared" si="7"/>
        <v>3.2253661411053096E-3</v>
      </c>
      <c r="K96" s="36">
        <f t="shared" si="7"/>
        <v>-1.1294637774920917E-2</v>
      </c>
      <c r="L96" s="36">
        <f t="shared" si="7"/>
        <v>-1.5411117455686044E-4</v>
      </c>
      <c r="M96" s="36">
        <f t="shared" si="7"/>
        <v>-2.0759918309671731E-2</v>
      </c>
      <c r="N96" s="36">
        <f t="shared" si="7"/>
        <v>2.3446629055266916E-2</v>
      </c>
      <c r="O96" s="36">
        <f t="shared" si="7"/>
        <v>-9.025038214519587E-3</v>
      </c>
      <c r="P96" s="8"/>
      <c r="Q96" s="39">
        <f t="shared" si="8"/>
        <v>-1.456171027729687E-2</v>
      </c>
      <c r="R96" s="40">
        <v>7.000000000000001E-4</v>
      </c>
      <c r="S96" s="8"/>
      <c r="T96" s="54">
        <f t="shared" ref="T96:T120" si="11">$I$43+U96*($H$43-$I$43)</f>
        <v>9.436914584978558E-3</v>
      </c>
      <c r="U96" s="42">
        <v>0.4</v>
      </c>
    </row>
    <row r="97" spans="2:21" s="11" customFormat="1" x14ac:dyDescent="0.25">
      <c r="B97" s="17">
        <v>37773</v>
      </c>
      <c r="C97" s="18">
        <v>3.4799999999999998E-2</v>
      </c>
      <c r="D97" s="18">
        <v>1.18E-2</v>
      </c>
      <c r="E97" s="18">
        <v>-2.7699999999999999E-2</v>
      </c>
      <c r="F97" s="18">
        <v>7.8600000000000003E-2</v>
      </c>
      <c r="G97" s="18">
        <v>3.9100000000000003E-2</v>
      </c>
      <c r="H97" s="18">
        <v>1.6300000000000002E-2</v>
      </c>
      <c r="I97" s="34"/>
      <c r="J97" s="36">
        <f t="shared" si="7"/>
        <v>4.1571385818690652E-2</v>
      </c>
      <c r="K97" s="36">
        <f t="shared" si="7"/>
        <v>-2.0504111652933357E-3</v>
      </c>
      <c r="L97" s="36">
        <f t="shared" si="7"/>
        <v>-1.4229598450750114E-2</v>
      </c>
      <c r="M97" s="36">
        <f t="shared" si="7"/>
        <v>-4.0190383722664987E-2</v>
      </c>
      <c r="N97" s="36">
        <f t="shared" si="7"/>
        <v>1.4369329091864209E-2</v>
      </c>
      <c r="O97" s="36">
        <f t="shared" si="7"/>
        <v>-6.3683170085138208E-3</v>
      </c>
      <c r="P97" s="8"/>
      <c r="Q97" s="39">
        <f t="shared" si="8"/>
        <v>-6.8979954366673963E-3</v>
      </c>
      <c r="R97" s="40">
        <v>1E-3</v>
      </c>
      <c r="S97" s="8"/>
      <c r="T97" s="54">
        <f t="shared" si="11"/>
        <v>9.5989624496030223E-3</v>
      </c>
      <c r="U97" s="42">
        <v>0.41</v>
      </c>
    </row>
    <row r="98" spans="2:21" s="11" customFormat="1" x14ac:dyDescent="0.25">
      <c r="B98" s="17">
        <v>37742</v>
      </c>
      <c r="C98" s="18">
        <v>4.82E-2</v>
      </c>
      <c r="D98" s="18">
        <v>8.6400000000000005E-2</v>
      </c>
      <c r="E98" s="18">
        <v>0.1057</v>
      </c>
      <c r="F98" s="18">
        <v>4.6799999999999994E-2</v>
      </c>
      <c r="G98" s="18">
        <v>4.9500000000000002E-2</v>
      </c>
      <c r="H98" s="18">
        <v>6.3500000000000001E-2</v>
      </c>
      <c r="I98" s="34"/>
      <c r="J98" s="36">
        <f t="shared" si="7"/>
        <v>5.757875851899108E-2</v>
      </c>
      <c r="K98" s="36">
        <f t="shared" si="7"/>
        <v>-1.5013180057741033E-2</v>
      </c>
      <c r="L98" s="36">
        <f t="shared" si="7"/>
        <v>5.4298503835533835E-2</v>
      </c>
      <c r="M98" s="36">
        <f t="shared" si="7"/>
        <v>-2.3930152140212733E-2</v>
      </c>
      <c r="N98" s="36">
        <f t="shared" si="7"/>
        <v>1.8191350129086403E-2</v>
      </c>
      <c r="O98" s="36">
        <f t="shared" si="7"/>
        <v>-2.4809087732553838E-2</v>
      </c>
      <c r="P98" s="8"/>
      <c r="Q98" s="39">
        <f t="shared" si="8"/>
        <v>6.6316192553103726E-2</v>
      </c>
      <c r="R98" s="40">
        <v>8.9999999999999998E-4</v>
      </c>
      <c r="S98" s="8"/>
      <c r="T98" s="54">
        <f t="shared" si="11"/>
        <v>9.7610103142274866E-3</v>
      </c>
      <c r="U98" s="42">
        <v>0.42</v>
      </c>
    </row>
    <row r="99" spans="2:21" s="11" customFormat="1" x14ac:dyDescent="0.25">
      <c r="B99" s="17">
        <v>37712</v>
      </c>
      <c r="C99" s="18">
        <v>8.4700000000000011E-2</v>
      </c>
      <c r="D99" s="18">
        <v>-9.5999999999999992E-3</v>
      </c>
      <c r="E99" s="18">
        <v>0.13730000000000001</v>
      </c>
      <c r="F99" s="18">
        <v>6.1999999999999998E-3</v>
      </c>
      <c r="G99" s="18">
        <v>0.12869999999999998</v>
      </c>
      <c r="H99" s="18">
        <v>8.2799999999999999E-2</v>
      </c>
      <c r="I99" s="34"/>
      <c r="J99" s="36">
        <f t="shared" si="7"/>
        <v>0.10118093042652583</v>
      </c>
      <c r="K99" s="36">
        <f t="shared" si="7"/>
        <v>1.6681311175267813E-3</v>
      </c>
      <c r="L99" s="36">
        <f t="shared" si="7"/>
        <v>7.0531547555523141E-2</v>
      </c>
      <c r="M99" s="36">
        <f t="shared" si="7"/>
        <v>-3.1702338305410038E-3</v>
      </c>
      <c r="N99" s="36">
        <f t="shared" si="7"/>
        <v>4.729751033562464E-2</v>
      </c>
      <c r="O99" s="36">
        <f t="shared" si="7"/>
        <v>-3.2349487626070199E-2</v>
      </c>
      <c r="P99" s="8"/>
      <c r="Q99" s="39">
        <f t="shared" si="8"/>
        <v>0.18515839797858918</v>
      </c>
      <c r="R99" s="40">
        <v>1E-3</v>
      </c>
      <c r="S99" s="8"/>
      <c r="T99" s="54">
        <f t="shared" si="11"/>
        <v>9.9230581788519508E-3</v>
      </c>
      <c r="U99" s="42">
        <v>0.43</v>
      </c>
    </row>
    <row r="100" spans="2:21" s="11" customFormat="1" x14ac:dyDescent="0.25">
      <c r="B100" s="17">
        <v>37681</v>
      </c>
      <c r="C100" s="18">
        <v>2.98E-2</v>
      </c>
      <c r="D100" s="18">
        <v>-5.0799999999999998E-2</v>
      </c>
      <c r="E100" s="18">
        <v>-5.5899999999999998E-2</v>
      </c>
      <c r="F100" s="18">
        <v>-4.36E-2</v>
      </c>
      <c r="G100" s="18">
        <v>5.4000000000000003E-3</v>
      </c>
      <c r="H100" s="18">
        <v>1.03E-2</v>
      </c>
      <c r="I100" s="34"/>
      <c r="J100" s="36">
        <f t="shared" si="7"/>
        <v>3.5598485557384527E-2</v>
      </c>
      <c r="K100" s="36">
        <f t="shared" si="7"/>
        <v>8.8271938302458847E-3</v>
      </c>
      <c r="L100" s="36">
        <f t="shared" si="7"/>
        <v>-2.8716048859094997E-2</v>
      </c>
      <c r="M100" s="36">
        <f t="shared" si="7"/>
        <v>2.2293902421223831E-2</v>
      </c>
      <c r="N100" s="36">
        <f t="shared" si="7"/>
        <v>1.984510923173062E-3</v>
      </c>
      <c r="O100" s="36">
        <f t="shared" si="7"/>
        <v>-4.0241512385087328E-3</v>
      </c>
      <c r="P100" s="8"/>
      <c r="Q100" s="39">
        <f t="shared" si="8"/>
        <v>3.5963892634423573E-2</v>
      </c>
      <c r="R100" s="40">
        <v>1E-3</v>
      </c>
      <c r="S100" s="8"/>
      <c r="T100" s="54">
        <f t="shared" si="11"/>
        <v>1.0085106043476413E-2</v>
      </c>
      <c r="U100" s="42">
        <v>0.44</v>
      </c>
    </row>
    <row r="101" spans="2:21" s="11" customFormat="1" x14ac:dyDescent="0.25">
      <c r="B101" s="17">
        <v>37653</v>
      </c>
      <c r="C101" s="18">
        <v>-2.3799999999999998E-2</v>
      </c>
      <c r="D101" s="18">
        <v>-1.04E-2</v>
      </c>
      <c r="E101" s="18">
        <v>1.9799999999999998E-2</v>
      </c>
      <c r="F101" s="18">
        <v>1.0500000000000001E-2</v>
      </c>
      <c r="G101" s="18">
        <v>-7.2999999999999995E-2</v>
      </c>
      <c r="H101" s="18">
        <v>-1.5399999999999999E-2</v>
      </c>
      <c r="I101" s="34"/>
      <c r="J101" s="36">
        <f t="shared" si="7"/>
        <v>-2.843100524381717E-2</v>
      </c>
      <c r="K101" s="36">
        <f t="shared" si="7"/>
        <v>1.8071420439873464E-3</v>
      </c>
      <c r="L101" s="36">
        <f t="shared" si="7"/>
        <v>1.0171337520752789E-2</v>
      </c>
      <c r="M101" s="36">
        <f t="shared" si="7"/>
        <v>-5.3689443904323449E-3</v>
      </c>
      <c r="N101" s="36">
        <f t="shared" si="7"/>
        <v>-2.6827647665117318E-2</v>
      </c>
      <c r="O101" s="36">
        <f t="shared" si="7"/>
        <v>6.016692143013056E-3</v>
      </c>
      <c r="P101" s="8"/>
      <c r="Q101" s="39">
        <f t="shared" si="8"/>
        <v>-4.2632425591613642E-2</v>
      </c>
      <c r="R101" s="40">
        <v>8.9999999999999998E-4</v>
      </c>
      <c r="S101" s="8"/>
      <c r="T101" s="54">
        <f t="shared" si="11"/>
        <v>1.0247153908100878E-2</v>
      </c>
      <c r="U101" s="42">
        <v>0.45</v>
      </c>
    </row>
    <row r="102" spans="2:21" s="11" customFormat="1" x14ac:dyDescent="0.25">
      <c r="B102" s="17">
        <v>37622</v>
      </c>
      <c r="C102" s="18">
        <v>2.7799999999999998E-2</v>
      </c>
      <c r="D102" s="18">
        <v>1.3500000000000002E-2</v>
      </c>
      <c r="E102" s="18">
        <v>-1.44E-2</v>
      </c>
      <c r="F102" s="18">
        <v>-3.6499999999999998E-2</v>
      </c>
      <c r="G102" s="18">
        <v>-5.62E-2</v>
      </c>
      <c r="H102" s="18">
        <v>-2.3399999999999997E-2</v>
      </c>
      <c r="I102" s="34"/>
      <c r="J102" s="36">
        <f t="shared" si="7"/>
        <v>3.3209325452862072E-2</v>
      </c>
      <c r="K102" s="36">
        <f t="shared" si="7"/>
        <v>-2.3458093840220367E-3</v>
      </c>
      <c r="L102" s="36">
        <f t="shared" si="7"/>
        <v>-7.3973363787293014E-3</v>
      </c>
      <c r="M102" s="36">
        <f t="shared" si="7"/>
        <v>1.8663473357217197E-2</v>
      </c>
      <c r="N102" s="36">
        <f t="shared" si="7"/>
        <v>-2.065361368191224E-2</v>
      </c>
      <c r="O102" s="36">
        <f t="shared" si="7"/>
        <v>9.142246503019839E-3</v>
      </c>
      <c r="P102" s="8"/>
      <c r="Q102" s="39">
        <f t="shared" si="8"/>
        <v>3.0618285868435527E-2</v>
      </c>
      <c r="R102" s="40">
        <v>1E-3</v>
      </c>
      <c r="S102" s="8"/>
      <c r="T102" s="54">
        <f t="shared" si="11"/>
        <v>1.0409201772725342E-2</v>
      </c>
      <c r="U102" s="42">
        <v>0.46</v>
      </c>
    </row>
    <row r="103" spans="2:21" s="11" customFormat="1" x14ac:dyDescent="0.25">
      <c r="B103" s="17">
        <v>37591</v>
      </c>
      <c r="C103" s="18">
        <v>-1.5900000000000001E-2</v>
      </c>
      <c r="D103" s="18">
        <v>-6.4500000000000002E-2</v>
      </c>
      <c r="E103" s="18">
        <v>-3.1800000000000002E-2</v>
      </c>
      <c r="F103" s="18">
        <v>-2.4E-2</v>
      </c>
      <c r="G103" s="18">
        <v>2.8399999999999998E-2</v>
      </c>
      <c r="H103" s="18">
        <v>-5.3300000000000007E-2</v>
      </c>
      <c r="I103" s="34"/>
      <c r="J103" s="36">
        <f t="shared" si="7"/>
        <v>-1.8993822830953491E-2</v>
      </c>
      <c r="K103" s="36">
        <f t="shared" si="7"/>
        <v>1.1207755945883063E-2</v>
      </c>
      <c r="L103" s="36">
        <f t="shared" si="7"/>
        <v>-1.6335784503027209E-2</v>
      </c>
      <c r="M103" s="36">
        <f t="shared" si="7"/>
        <v>1.2271872892416789E-2</v>
      </c>
      <c r="N103" s="36">
        <f t="shared" si="7"/>
        <v>1.0437057447799067E-2</v>
      </c>
      <c r="O103" s="36">
        <f t="shared" si="7"/>
        <v>2.0824005923545191E-2</v>
      </c>
      <c r="P103" s="8"/>
      <c r="Q103" s="39">
        <f t="shared" si="8"/>
        <v>1.9411084875663412E-2</v>
      </c>
      <c r="R103" s="40">
        <v>1.1000000000000001E-3</v>
      </c>
      <c r="S103" s="8"/>
      <c r="T103" s="54">
        <f t="shared" si="11"/>
        <v>1.0571249637349806E-2</v>
      </c>
      <c r="U103" s="42">
        <v>0.47</v>
      </c>
    </row>
    <row r="104" spans="2:21" s="11" customFormat="1" x14ac:dyDescent="0.25">
      <c r="B104" s="17">
        <v>37561</v>
      </c>
      <c r="C104" s="18">
        <v>2.5399999999999999E-2</v>
      </c>
      <c r="D104" s="18">
        <v>0.06</v>
      </c>
      <c r="E104" s="18">
        <v>9.7100000000000006E-2</v>
      </c>
      <c r="F104" s="18">
        <v>3.9699999999999999E-2</v>
      </c>
      <c r="G104" s="18">
        <v>6.3099999999999989E-2</v>
      </c>
      <c r="H104" s="18">
        <v>6.13E-2</v>
      </c>
      <c r="I104" s="34"/>
      <c r="J104" s="36">
        <f t="shared" si="7"/>
        <v>3.0342333327435134E-2</v>
      </c>
      <c r="K104" s="36">
        <f t="shared" si="7"/>
        <v>-1.0425819484542383E-2</v>
      </c>
      <c r="L104" s="36">
        <f t="shared" si="7"/>
        <v>4.9880650164903839E-2</v>
      </c>
      <c r="M104" s="36">
        <f t="shared" si="7"/>
        <v>-2.0299723076206103E-2</v>
      </c>
      <c r="N104" s="36">
        <f t="shared" si="7"/>
        <v>2.3189377639300037E-2</v>
      </c>
      <c r="O104" s="36">
        <f t="shared" si="7"/>
        <v>-2.3949560283551972E-2</v>
      </c>
      <c r="P104" s="8"/>
      <c r="Q104" s="39">
        <f t="shared" si="8"/>
        <v>4.8737258287338561E-2</v>
      </c>
      <c r="R104" s="40">
        <v>1.1999999999999999E-3</v>
      </c>
      <c r="S104" s="8"/>
      <c r="T104" s="54">
        <f t="shared" si="11"/>
        <v>1.0733297501974269E-2</v>
      </c>
      <c r="U104" s="42">
        <v>0.48</v>
      </c>
    </row>
    <row r="105" spans="2:21" s="11" customFormat="1" x14ac:dyDescent="0.25">
      <c r="B105" s="17">
        <v>37530</v>
      </c>
      <c r="C105" s="18">
        <v>5.2900000000000003E-2</v>
      </c>
      <c r="D105" s="18">
        <v>3.7000000000000005E-2</v>
      </c>
      <c r="E105" s="18">
        <v>9.2600000000000002E-2</v>
      </c>
      <c r="F105" s="18">
        <v>-6.59E-2</v>
      </c>
      <c r="G105" s="18">
        <v>4.4299999999999999E-2</v>
      </c>
      <c r="H105" s="18">
        <v>7.4999999999999997E-2</v>
      </c>
      <c r="I105" s="34"/>
      <c r="J105" s="36">
        <f t="shared" si="7"/>
        <v>6.3193284764618843E-2</v>
      </c>
      <c r="K105" s="36">
        <f t="shared" si="7"/>
        <v>-6.4292553488011373E-3</v>
      </c>
      <c r="L105" s="36">
        <f t="shared" si="7"/>
        <v>4.7568982546550925E-2</v>
      </c>
      <c r="M105" s="36">
        <f t="shared" si="7"/>
        <v>3.3696517650427762E-2</v>
      </c>
      <c r="N105" s="36">
        <f t="shared" si="7"/>
        <v>1.6280339610475304E-2</v>
      </c>
      <c r="O105" s="36">
        <f t="shared" si="7"/>
        <v>-2.9302072125063586E-2</v>
      </c>
      <c r="P105" s="8"/>
      <c r="Q105" s="39">
        <f t="shared" si="8"/>
        <v>0.12500779709820814</v>
      </c>
      <c r="R105" s="40">
        <v>1.4000000000000002E-3</v>
      </c>
      <c r="S105" s="8"/>
      <c r="T105" s="54">
        <f t="shared" si="11"/>
        <v>1.0895345366598733E-2</v>
      </c>
      <c r="U105" s="42">
        <v>0.49</v>
      </c>
    </row>
    <row r="106" spans="2:21" s="11" customFormat="1" x14ac:dyDescent="0.25">
      <c r="B106" s="17">
        <v>37500</v>
      </c>
      <c r="C106" s="18">
        <v>-5.6500000000000002E-2</v>
      </c>
      <c r="D106" s="18">
        <v>-7.4900000000000008E-2</v>
      </c>
      <c r="E106" s="18">
        <v>-0.13830000000000001</v>
      </c>
      <c r="F106" s="18">
        <v>-4.9400000000000006E-2</v>
      </c>
      <c r="G106" s="18">
        <v>-0.12050000000000001</v>
      </c>
      <c r="H106" s="18">
        <v>-0.1</v>
      </c>
      <c r="I106" s="34"/>
      <c r="J106" s="36">
        <f t="shared" si="7"/>
        <v>-6.7493772952759254E-2</v>
      </c>
      <c r="K106" s="36">
        <f t="shared" si="7"/>
        <v>1.3014897989870411E-2</v>
      </c>
      <c r="L106" s="36">
        <f t="shared" si="7"/>
        <v>-7.1045251470712667E-2</v>
      </c>
      <c r="M106" s="36">
        <f t="shared" si="7"/>
        <v>2.5259605036891227E-2</v>
      </c>
      <c r="N106" s="36">
        <f t="shared" si="7"/>
        <v>-4.428399374858407E-2</v>
      </c>
      <c r="O106" s="36">
        <f t="shared" si="7"/>
        <v>3.9069429500084789E-2</v>
      </c>
      <c r="P106" s="8"/>
      <c r="Q106" s="39">
        <f t="shared" si="8"/>
        <v>-0.10547908564520955</v>
      </c>
      <c r="R106" s="40">
        <v>1.4000000000000002E-3</v>
      </c>
      <c r="S106" s="8"/>
      <c r="T106" s="54">
        <f t="shared" si="11"/>
        <v>1.1057393231223197E-2</v>
      </c>
      <c r="U106" s="42">
        <v>0.5</v>
      </c>
    </row>
    <row r="107" spans="2:21" s="11" customFormat="1" x14ac:dyDescent="0.25">
      <c r="B107" s="17">
        <v>37469</v>
      </c>
      <c r="C107" s="18">
        <v>2.4300000000000002E-2</v>
      </c>
      <c r="D107" s="18">
        <v>-4.6799999999999994E-2</v>
      </c>
      <c r="E107" s="18">
        <v>1.9099999999999999E-2</v>
      </c>
      <c r="F107" s="18">
        <v>-1.37E-2</v>
      </c>
      <c r="G107" s="18">
        <v>1.7000000000000001E-3</v>
      </c>
      <c r="H107" s="18">
        <v>8.0000000000000002E-3</v>
      </c>
      <c r="I107" s="34"/>
      <c r="J107" s="36">
        <f t="shared" si="7"/>
        <v>2.9028295269947789E-2</v>
      </c>
      <c r="K107" s="36">
        <f t="shared" si="7"/>
        <v>8.1321391979430578E-3</v>
      </c>
      <c r="L107" s="36">
        <f t="shared" si="7"/>
        <v>9.8117447801201151E-3</v>
      </c>
      <c r="M107" s="36">
        <f t="shared" si="7"/>
        <v>7.00519410942125E-3</v>
      </c>
      <c r="N107" s="36">
        <f t="shared" si="7"/>
        <v>6.2475343877670478E-4</v>
      </c>
      <c r="O107" s="36">
        <f t="shared" si="7"/>
        <v>-3.1255543600067826E-3</v>
      </c>
      <c r="P107" s="8"/>
      <c r="Q107" s="39">
        <f t="shared" si="8"/>
        <v>5.1476572436202135E-2</v>
      </c>
      <c r="R107" s="40">
        <v>1.4000000000000002E-3</v>
      </c>
      <c r="S107" s="8"/>
      <c r="T107" s="54">
        <f t="shared" si="11"/>
        <v>1.1219441095847662E-2</v>
      </c>
      <c r="U107" s="42">
        <v>0.51</v>
      </c>
    </row>
    <row r="108" spans="2:21" s="11" customFormat="1" x14ac:dyDescent="0.25">
      <c r="B108" s="17">
        <v>37438</v>
      </c>
      <c r="C108" s="18">
        <v>-6.3299999999999995E-2</v>
      </c>
      <c r="D108" s="18">
        <v>-3.8300000000000001E-2</v>
      </c>
      <c r="E108" s="18">
        <v>-9.1700000000000004E-2</v>
      </c>
      <c r="F108" s="18">
        <v>-5.9299999999999999E-2</v>
      </c>
      <c r="G108" s="18">
        <v>-8.8699999999999987E-2</v>
      </c>
      <c r="H108" s="18">
        <v>-8.1099999999999992E-2</v>
      </c>
      <c r="I108" s="34"/>
      <c r="J108" s="36">
        <f t="shared" si="7"/>
        <v>-7.5616917308135578E-2</v>
      </c>
      <c r="K108" s="36">
        <f t="shared" si="7"/>
        <v>6.6551481042995556E-3</v>
      </c>
      <c r="L108" s="36">
        <f t="shared" si="7"/>
        <v>-4.7106649022880344E-2</v>
      </c>
      <c r="M108" s="36">
        <f t="shared" si="7"/>
        <v>3.0321752605013148E-2</v>
      </c>
      <c r="N108" s="36">
        <f t="shared" si="7"/>
        <v>-3.2597429423231586E-2</v>
      </c>
      <c r="O108" s="36">
        <f t="shared" si="7"/>
        <v>3.1685307324568757E-2</v>
      </c>
      <c r="P108" s="8"/>
      <c r="Q108" s="39">
        <f t="shared" si="8"/>
        <v>-8.6658787720366059E-2</v>
      </c>
      <c r="R108" s="40">
        <v>1.5E-3</v>
      </c>
      <c r="S108" s="8"/>
      <c r="T108" s="54">
        <f t="shared" si="11"/>
        <v>1.1381488960472126E-2</v>
      </c>
      <c r="U108" s="42">
        <v>0.52</v>
      </c>
    </row>
    <row r="109" spans="2:21" s="11" customFormat="1" x14ac:dyDescent="0.25">
      <c r="B109" s="17">
        <v>37408</v>
      </c>
      <c r="C109" s="18">
        <v>-5.2300000000000006E-2</v>
      </c>
      <c r="D109" s="18">
        <v>-5.5199999999999999E-2</v>
      </c>
      <c r="E109" s="18">
        <v>-1.38E-2</v>
      </c>
      <c r="F109" s="18">
        <v>-5.3499999999999999E-2</v>
      </c>
      <c r="G109" s="18">
        <v>-1.5800000000000002E-2</v>
      </c>
      <c r="H109" s="18">
        <v>-7.0200000000000012E-2</v>
      </c>
      <c r="I109" s="34"/>
      <c r="J109" s="36">
        <f t="shared" si="7"/>
        <v>-6.2476536733262117E-2</v>
      </c>
      <c r="K109" s="36">
        <f t="shared" si="7"/>
        <v>9.5917539257789931E-3</v>
      </c>
      <c r="L109" s="36">
        <f t="shared" si="7"/>
        <v>-7.0891140296155805E-3</v>
      </c>
      <c r="M109" s="36">
        <f t="shared" si="7"/>
        <v>2.7356049989345758E-2</v>
      </c>
      <c r="N109" s="36">
        <f t="shared" si="7"/>
        <v>-5.8065319603952557E-3</v>
      </c>
      <c r="O109" s="36">
        <f t="shared" si="7"/>
        <v>2.7426739509059522E-2</v>
      </c>
      <c r="P109" s="8"/>
      <c r="Q109" s="39">
        <f t="shared" si="8"/>
        <v>-1.0997639299088681E-2</v>
      </c>
      <c r="R109" s="40">
        <v>1.2999999999999999E-3</v>
      </c>
      <c r="S109" s="8"/>
      <c r="T109" s="54">
        <f t="shared" si="11"/>
        <v>1.154353682509659E-2</v>
      </c>
      <c r="U109" s="42">
        <v>0.53</v>
      </c>
    </row>
    <row r="110" spans="2:21" s="11" customFormat="1" x14ac:dyDescent="0.25">
      <c r="B110" s="17">
        <v>37377</v>
      </c>
      <c r="C110" s="18">
        <v>6.2E-2</v>
      </c>
      <c r="D110" s="18">
        <v>-3.1899999999999998E-2</v>
      </c>
      <c r="E110" s="18">
        <v>-2.3E-2</v>
      </c>
      <c r="F110" s="18">
        <v>7.1500000000000008E-2</v>
      </c>
      <c r="G110" s="18">
        <v>1.21E-2</v>
      </c>
      <c r="H110" s="18">
        <v>-1.0499999999999999E-2</v>
      </c>
      <c r="I110" s="34"/>
      <c r="J110" s="36">
        <f t="shared" si="7"/>
        <v>7.4063963240195999E-2</v>
      </c>
      <c r="K110" s="36">
        <f t="shared" si="7"/>
        <v>5.5430606926150337E-3</v>
      </c>
      <c r="L110" s="36">
        <f t="shared" si="7"/>
        <v>-1.1815190049359301E-2</v>
      </c>
      <c r="M110" s="36">
        <f t="shared" si="7"/>
        <v>-3.6559954658658356E-2</v>
      </c>
      <c r="N110" s="36">
        <f t="shared" si="7"/>
        <v>4.446774475998898E-3</v>
      </c>
      <c r="O110" s="36">
        <f t="shared" si="7"/>
        <v>4.1022900975089018E-3</v>
      </c>
      <c r="P110" s="8"/>
      <c r="Q110" s="39">
        <f t="shared" si="8"/>
        <v>3.9780943798301188E-2</v>
      </c>
      <c r="R110" s="40">
        <v>1.4000000000000002E-3</v>
      </c>
      <c r="S110" s="8"/>
      <c r="T110" s="54">
        <f t="shared" si="11"/>
        <v>1.1705584689721054E-2</v>
      </c>
      <c r="U110" s="42">
        <v>0.54</v>
      </c>
    </row>
    <row r="111" spans="2:21" s="11" customFormat="1" x14ac:dyDescent="0.25">
      <c r="B111" s="17">
        <v>37347</v>
      </c>
      <c r="C111" s="18">
        <v>-1.1899999999999999E-2</v>
      </c>
      <c r="D111" s="18">
        <v>5.57E-2</v>
      </c>
      <c r="E111" s="18">
        <v>5.1000000000000004E-3</v>
      </c>
      <c r="F111" s="18">
        <v>5.45E-2</v>
      </c>
      <c r="G111" s="18">
        <v>1.41E-2</v>
      </c>
      <c r="H111" s="18">
        <v>-4.9600000000000005E-2</v>
      </c>
      <c r="I111" s="34"/>
      <c r="J111" s="36">
        <f t="shared" ref="J111:O153" si="12">J$52*C111</f>
        <v>-1.4215502621908585E-2</v>
      </c>
      <c r="K111" s="36">
        <f t="shared" si="12"/>
        <v>-9.6786357548168458E-3</v>
      </c>
      <c r="L111" s="36">
        <f t="shared" si="12"/>
        <v>2.6198899674666279E-3</v>
      </c>
      <c r="M111" s="36">
        <f t="shared" si="12"/>
        <v>-2.786737802652979E-2</v>
      </c>
      <c r="N111" s="36">
        <f t="shared" si="12"/>
        <v>5.181778521618551E-3</v>
      </c>
      <c r="O111" s="36">
        <f t="shared" si="12"/>
        <v>1.9378437032042055E-2</v>
      </c>
      <c r="P111" s="8"/>
      <c r="Q111" s="39">
        <f t="shared" si="8"/>
        <v>-2.4581410882127987E-2</v>
      </c>
      <c r="R111" s="40">
        <v>1.5E-3</v>
      </c>
      <c r="S111" s="8"/>
      <c r="T111" s="54">
        <f t="shared" si="11"/>
        <v>1.1867632554345517E-2</v>
      </c>
      <c r="U111" s="42">
        <v>0.55000000000000004</v>
      </c>
    </row>
    <row r="112" spans="2:21" s="11" customFormat="1" x14ac:dyDescent="0.25">
      <c r="B112" s="17">
        <v>37316</v>
      </c>
      <c r="C112" s="18">
        <v>4.0800000000000003E-2</v>
      </c>
      <c r="D112" s="18">
        <v>5.5E-2</v>
      </c>
      <c r="E112" s="18">
        <v>6.9199999999999998E-2</v>
      </c>
      <c r="F112" s="18">
        <v>6.3200000000000006E-2</v>
      </c>
      <c r="G112" s="18">
        <v>8.8900000000000007E-2</v>
      </c>
      <c r="H112" s="18">
        <v>4.4700000000000004E-2</v>
      </c>
      <c r="I112" s="34"/>
      <c r="J112" s="36">
        <f t="shared" si="12"/>
        <v>4.8738866132258016E-2</v>
      </c>
      <c r="K112" s="36">
        <f t="shared" si="12"/>
        <v>-9.5570011941638524E-3</v>
      </c>
      <c r="L112" s="36">
        <f t="shared" si="12"/>
        <v>3.5548310931115809E-2</v>
      </c>
      <c r="M112" s="36">
        <f t="shared" si="12"/>
        <v>-3.2315931950030879E-2</v>
      </c>
      <c r="N112" s="36">
        <f t="shared" si="12"/>
        <v>3.2670929827793557E-2</v>
      </c>
      <c r="O112" s="36">
        <f t="shared" si="12"/>
        <v>-1.74640349865379E-2</v>
      </c>
      <c r="P112" s="8"/>
      <c r="Q112" s="39">
        <f t="shared" si="8"/>
        <v>5.7621138760434745E-2</v>
      </c>
      <c r="R112" s="40">
        <v>1.2999999999999999E-3</v>
      </c>
      <c r="S112" s="8"/>
      <c r="T112" s="54">
        <f t="shared" si="11"/>
        <v>1.2029680418969981E-2</v>
      </c>
      <c r="U112" s="42">
        <v>0.56000000000000005</v>
      </c>
    </row>
    <row r="113" spans="2:21" s="11" customFormat="1" x14ac:dyDescent="0.25">
      <c r="B113" s="17">
        <v>37288</v>
      </c>
      <c r="C113" s="18">
        <v>4.7999999999999996E-3</v>
      </c>
      <c r="D113" s="18">
        <v>-3.3300000000000003E-2</v>
      </c>
      <c r="E113" s="18">
        <v>1E-3</v>
      </c>
      <c r="F113" s="18">
        <v>4.2099999999999999E-2</v>
      </c>
      <c r="G113" s="18">
        <v>5.5899999999999998E-2</v>
      </c>
      <c r="H113" s="18">
        <v>-2.1700000000000001E-2</v>
      </c>
      <c r="I113" s="34"/>
      <c r="J113" s="36">
        <f t="shared" si="12"/>
        <v>5.7339842508538829E-3</v>
      </c>
      <c r="K113" s="36">
        <f t="shared" si="12"/>
        <v>5.7863298139210241E-3</v>
      </c>
      <c r="L113" s="36">
        <f t="shared" si="12"/>
        <v>5.1370391518953484E-4</v>
      </c>
      <c r="M113" s="36">
        <f t="shared" si="12"/>
        <v>-2.1526910365447783E-2</v>
      </c>
      <c r="N113" s="36">
        <f t="shared" si="12"/>
        <v>2.054336307506929E-2</v>
      </c>
      <c r="O113" s="36">
        <f t="shared" si="12"/>
        <v>8.4780662015183986E-3</v>
      </c>
      <c r="P113" s="8"/>
      <c r="Q113" s="39">
        <f t="shared" si="8"/>
        <v>1.9528536891104349E-2</v>
      </c>
      <c r="R113" s="40">
        <v>1.2999999999999999E-3</v>
      </c>
      <c r="S113" s="8"/>
      <c r="T113" s="54">
        <f t="shared" si="11"/>
        <v>1.2191728283594444E-2</v>
      </c>
      <c r="U113" s="42">
        <v>0.56999999999999995</v>
      </c>
    </row>
    <row r="114" spans="2:21" s="11" customFormat="1" x14ac:dyDescent="0.25">
      <c r="B114" s="17">
        <v>37257</v>
      </c>
      <c r="C114" s="18">
        <v>2.3E-3</v>
      </c>
      <c r="D114" s="18">
        <v>-1.4999999999999999E-2</v>
      </c>
      <c r="E114" s="18">
        <v>-3.3700000000000001E-2</v>
      </c>
      <c r="F114" s="18">
        <v>-7.6399999999999996E-2</v>
      </c>
      <c r="G114" s="18">
        <v>-4.2199999999999994E-2</v>
      </c>
      <c r="H114" s="18">
        <v>-1.6100000000000003E-2</v>
      </c>
      <c r="I114" s="34"/>
      <c r="J114" s="36">
        <f t="shared" si="12"/>
        <v>2.7475341202008192E-3</v>
      </c>
      <c r="K114" s="36">
        <f t="shared" si="12"/>
        <v>2.6064548711355958E-3</v>
      </c>
      <c r="L114" s="36">
        <f t="shared" si="12"/>
        <v>-1.7311821941887323E-2</v>
      </c>
      <c r="M114" s="36">
        <f t="shared" si="12"/>
        <v>3.9065462040860109E-2</v>
      </c>
      <c r="N114" s="36">
        <f t="shared" si="12"/>
        <v>-1.5508585362574668E-2</v>
      </c>
      <c r="O114" s="36">
        <f t="shared" si="12"/>
        <v>6.2901781495136519E-3</v>
      </c>
      <c r="P114" s="8"/>
      <c r="Q114" s="39">
        <f t="shared" si="8"/>
        <v>1.7889221877248181E-2</v>
      </c>
      <c r="R114" s="40">
        <v>1.4000000000000002E-3</v>
      </c>
      <c r="S114" s="8"/>
      <c r="T114" s="54">
        <f t="shared" si="11"/>
        <v>1.2353776148218908E-2</v>
      </c>
      <c r="U114" s="42">
        <v>0.57999999999999996</v>
      </c>
    </row>
    <row r="115" spans="2:21" s="11" customFormat="1" x14ac:dyDescent="0.25">
      <c r="B115" s="17">
        <v>37226</v>
      </c>
      <c r="C115" s="18">
        <v>1.21E-2</v>
      </c>
      <c r="D115" s="18">
        <v>5.1100000000000007E-2</v>
      </c>
      <c r="E115" s="18">
        <v>1.18E-2</v>
      </c>
      <c r="F115" s="18">
        <v>-8.1699999999999995E-2</v>
      </c>
      <c r="G115" s="18">
        <v>5.1299999999999998E-2</v>
      </c>
      <c r="H115" s="18">
        <v>1.78E-2</v>
      </c>
      <c r="I115" s="34"/>
      <c r="J115" s="36">
        <f t="shared" si="12"/>
        <v>1.445441863236083E-2</v>
      </c>
      <c r="K115" s="36">
        <f t="shared" si="12"/>
        <v>-8.8793229276685984E-3</v>
      </c>
      <c r="L115" s="36">
        <f t="shared" si="12"/>
        <v>6.061706199236511E-3</v>
      </c>
      <c r="M115" s="36">
        <f t="shared" si="12"/>
        <v>4.1775500637935482E-2</v>
      </c>
      <c r="N115" s="36">
        <f t="shared" si="12"/>
        <v>1.885285377014409E-2</v>
      </c>
      <c r="O115" s="36">
        <f t="shared" si="12"/>
        <v>-6.9543584510150915E-3</v>
      </c>
      <c r="P115" s="8"/>
      <c r="Q115" s="39">
        <f t="shared" si="8"/>
        <v>6.5310797860993225E-2</v>
      </c>
      <c r="R115" s="40">
        <v>1.5E-3</v>
      </c>
      <c r="S115" s="8"/>
      <c r="T115" s="54">
        <f t="shared" si="11"/>
        <v>1.2515824012843372E-2</v>
      </c>
      <c r="U115" s="42">
        <v>0.59</v>
      </c>
    </row>
    <row r="116" spans="2:21" s="11" customFormat="1" x14ac:dyDescent="0.25">
      <c r="B116" s="17">
        <v>37196</v>
      </c>
      <c r="C116" s="18">
        <v>6.6900000000000001E-2</v>
      </c>
      <c r="D116" s="18">
        <v>0.10529999999999999</v>
      </c>
      <c r="E116" s="18">
        <v>3.7599999999999995E-2</v>
      </c>
      <c r="F116" s="18">
        <v>3.0000000000000001E-3</v>
      </c>
      <c r="G116" s="18">
        <v>5.9699999999999996E-2</v>
      </c>
      <c r="H116" s="18">
        <v>7.8699999999999992E-2</v>
      </c>
      <c r="I116" s="34"/>
      <c r="J116" s="36">
        <f t="shared" si="12"/>
        <v>7.9917405496276003E-2</v>
      </c>
      <c r="K116" s="36">
        <f t="shared" si="12"/>
        <v>-1.8297313195371881E-2</v>
      </c>
      <c r="L116" s="36">
        <f t="shared" si="12"/>
        <v>1.9315267211126506E-2</v>
      </c>
      <c r="M116" s="36">
        <f t="shared" si="12"/>
        <v>-1.5339841115520987E-3</v>
      </c>
      <c r="N116" s="36">
        <f t="shared" si="12"/>
        <v>2.1939870761746628E-2</v>
      </c>
      <c r="O116" s="36">
        <f t="shared" si="12"/>
        <v>-3.0747641016566723E-2</v>
      </c>
      <c r="P116" s="8"/>
      <c r="Q116" s="39">
        <f t="shared" si="8"/>
        <v>7.059360514565842E-2</v>
      </c>
      <c r="R116" s="40">
        <v>1.7000000000000001E-3</v>
      </c>
      <c r="S116" s="8"/>
      <c r="T116" s="54">
        <f t="shared" si="11"/>
        <v>1.2677871877467837E-2</v>
      </c>
      <c r="U116" s="42">
        <v>0.6</v>
      </c>
    </row>
    <row r="117" spans="2:21" s="11" customFormat="1" x14ac:dyDescent="0.25">
      <c r="B117" s="17">
        <v>37165</v>
      </c>
      <c r="C117" s="18">
        <v>8.3800000000000013E-2</v>
      </c>
      <c r="D117" s="18">
        <v>3.7499999999999999E-2</v>
      </c>
      <c r="E117" s="18">
        <v>4.0899999999999999E-2</v>
      </c>
      <c r="F117" s="18">
        <v>5.4000000000000003E-3</v>
      </c>
      <c r="G117" s="18">
        <v>1.49E-2</v>
      </c>
      <c r="H117" s="18">
        <v>2.8000000000000001E-2</v>
      </c>
      <c r="I117" s="34"/>
      <c r="J117" s="36">
        <f t="shared" si="12"/>
        <v>0.10010580837949073</v>
      </c>
      <c r="K117" s="36">
        <f t="shared" si="12"/>
        <v>-6.51613717783899E-3</v>
      </c>
      <c r="L117" s="36">
        <f t="shared" si="12"/>
        <v>2.1010490131251974E-2</v>
      </c>
      <c r="M117" s="36">
        <f t="shared" si="12"/>
        <v>-2.7611714007937777E-3</v>
      </c>
      <c r="N117" s="36">
        <f t="shared" si="12"/>
        <v>5.4757801398664123E-3</v>
      </c>
      <c r="O117" s="36">
        <f t="shared" si="12"/>
        <v>-1.093944026002374E-2</v>
      </c>
      <c r="P117" s="8"/>
      <c r="Q117" s="39">
        <f t="shared" si="8"/>
        <v>0.10637532981195261</v>
      </c>
      <c r="R117" s="40">
        <v>2.2000000000000001E-3</v>
      </c>
      <c r="S117" s="8"/>
      <c r="T117" s="54">
        <f t="shared" si="11"/>
        <v>1.2839919742092301E-2</v>
      </c>
      <c r="U117" s="42">
        <v>0.61</v>
      </c>
    </row>
    <row r="118" spans="2:21" s="11" customFormat="1" x14ac:dyDescent="0.25">
      <c r="B118" s="17">
        <v>37135</v>
      </c>
      <c r="C118" s="18">
        <v>-0.1153</v>
      </c>
      <c r="D118" s="18">
        <v>-0.13470000000000001</v>
      </c>
      <c r="E118" s="18">
        <v>-0.1517</v>
      </c>
      <c r="F118" s="18">
        <v>-7.2800000000000004E-2</v>
      </c>
      <c r="G118" s="18">
        <v>-0.13849999999999998</v>
      </c>
      <c r="H118" s="18">
        <v>-9.1499999999999998E-2</v>
      </c>
      <c r="I118" s="34"/>
      <c r="J118" s="36">
        <f t="shared" si="12"/>
        <v>-0.13773508002571933</v>
      </c>
      <c r="K118" s="36">
        <f t="shared" si="12"/>
        <v>2.3405964742797655E-2</v>
      </c>
      <c r="L118" s="36">
        <f t="shared" si="12"/>
        <v>-7.792888393425243E-2</v>
      </c>
      <c r="M118" s="36">
        <f t="shared" si="12"/>
        <v>3.7224681106997594E-2</v>
      </c>
      <c r="N118" s="36">
        <f t="shared" si="12"/>
        <v>-5.0899030159160939E-2</v>
      </c>
      <c r="O118" s="36">
        <f t="shared" si="12"/>
        <v>3.5748527992577578E-2</v>
      </c>
      <c r="P118" s="8"/>
      <c r="Q118" s="39">
        <f t="shared" si="8"/>
        <v>-0.17018382027675988</v>
      </c>
      <c r="R118" s="40">
        <v>2.8000000000000004E-3</v>
      </c>
      <c r="S118" s="8"/>
      <c r="T118" s="54">
        <f t="shared" si="11"/>
        <v>1.3001967606716765E-2</v>
      </c>
      <c r="U118" s="42">
        <v>0.62</v>
      </c>
    </row>
    <row r="119" spans="2:21" s="11" customFormat="1" x14ac:dyDescent="0.25">
      <c r="B119" s="17">
        <v>37104</v>
      </c>
      <c r="C119" s="18">
        <v>2.1499999999999998E-2</v>
      </c>
      <c r="D119" s="18">
        <v>-6.0499999999999998E-2</v>
      </c>
      <c r="E119" s="18">
        <v>-1.3999999999999999E-2</v>
      </c>
      <c r="F119" s="18">
        <v>-3.0800000000000001E-2</v>
      </c>
      <c r="G119" s="18">
        <v>-3.0600000000000002E-2</v>
      </c>
      <c r="H119" s="18">
        <v>-5.91E-2</v>
      </c>
      <c r="I119" s="34"/>
      <c r="J119" s="36">
        <f t="shared" si="12"/>
        <v>2.5683471123616353E-2</v>
      </c>
      <c r="K119" s="36">
        <f t="shared" si="12"/>
        <v>1.0512701313580237E-2</v>
      </c>
      <c r="L119" s="36">
        <f t="shared" si="12"/>
        <v>-7.1918548126534872E-3</v>
      </c>
      <c r="M119" s="36">
        <f t="shared" si="12"/>
        <v>1.5748903545268214E-2</v>
      </c>
      <c r="N119" s="36">
        <f t="shared" si="12"/>
        <v>-1.1245561897980686E-2</v>
      </c>
      <c r="O119" s="36">
        <f t="shared" si="12"/>
        <v>2.3090032834550106E-2</v>
      </c>
      <c r="P119" s="8"/>
      <c r="Q119" s="39">
        <f t="shared" si="8"/>
        <v>5.6597692106380736E-2</v>
      </c>
      <c r="R119" s="40">
        <v>3.0999999999999999E-3</v>
      </c>
      <c r="S119" s="8"/>
      <c r="T119" s="54">
        <f t="shared" si="11"/>
        <v>1.3164015471341228E-2</v>
      </c>
      <c r="U119" s="42">
        <v>0.63</v>
      </c>
    </row>
    <row r="120" spans="2:21" s="11" customFormat="1" x14ac:dyDescent="0.25">
      <c r="B120" s="17">
        <v>37073</v>
      </c>
      <c r="C120" s="18">
        <v>-4.9800000000000004E-2</v>
      </c>
      <c r="D120" s="18">
        <v>-1.9699999999999999E-2</v>
      </c>
      <c r="E120" s="18">
        <v>2.06E-2</v>
      </c>
      <c r="F120" s="18">
        <v>-8.5000000000000006E-2</v>
      </c>
      <c r="G120" s="18">
        <v>1.2999999999999999E-3</v>
      </c>
      <c r="H120" s="18">
        <v>-1.83E-2</v>
      </c>
      <c r="I120" s="34"/>
      <c r="J120" s="36">
        <f t="shared" si="12"/>
        <v>-5.9490086602609051E-2</v>
      </c>
      <c r="K120" s="36">
        <f t="shared" si="12"/>
        <v>3.4231440640914157E-3</v>
      </c>
      <c r="L120" s="36">
        <f t="shared" si="12"/>
        <v>1.0582300652904417E-2</v>
      </c>
      <c r="M120" s="36">
        <f t="shared" si="12"/>
        <v>4.3462883160642798E-2</v>
      </c>
      <c r="N120" s="36">
        <f t="shared" si="12"/>
        <v>4.7775262965277416E-4</v>
      </c>
      <c r="O120" s="36">
        <f t="shared" si="12"/>
        <v>7.1497055985155159E-3</v>
      </c>
      <c r="P120" s="8"/>
      <c r="Q120" s="39">
        <f t="shared" ref="Q120:Q174" si="13">SUM(J120:O120)</f>
        <v>5.6056995031978744E-3</v>
      </c>
      <c r="R120" s="40">
        <v>3.0000000000000001E-3</v>
      </c>
      <c r="S120" s="8"/>
      <c r="T120" s="54">
        <f t="shared" si="11"/>
        <v>1.3326063335965692E-2</v>
      </c>
      <c r="U120" s="42">
        <v>0.64</v>
      </c>
    </row>
    <row r="121" spans="2:21" s="11" customFormat="1" x14ac:dyDescent="0.25">
      <c r="B121" s="17">
        <v>37043</v>
      </c>
      <c r="C121" s="18">
        <v>2.81E-2</v>
      </c>
      <c r="D121" s="18">
        <v>-3.2400000000000005E-2</v>
      </c>
      <c r="E121" s="18">
        <v>-4.8300000000000003E-2</v>
      </c>
      <c r="F121" s="18">
        <v>-5.7000000000000002E-2</v>
      </c>
      <c r="G121" s="18">
        <v>-3.44E-2</v>
      </c>
      <c r="H121" s="18">
        <v>-1.7499999999999998E-2</v>
      </c>
      <c r="I121" s="34"/>
      <c r="J121" s="36">
        <f t="shared" si="12"/>
        <v>3.3567699468540442E-2</v>
      </c>
      <c r="K121" s="36">
        <f t="shared" si="12"/>
        <v>5.6299425216528882E-3</v>
      </c>
      <c r="L121" s="36">
        <f t="shared" si="12"/>
        <v>-2.4811899103654535E-2</v>
      </c>
      <c r="M121" s="36">
        <f t="shared" si="12"/>
        <v>2.9145698119489874E-2</v>
      </c>
      <c r="N121" s="36">
        <f t="shared" si="12"/>
        <v>-1.2642069584658024E-2</v>
      </c>
      <c r="O121" s="36">
        <f t="shared" si="12"/>
        <v>6.8371501625148368E-3</v>
      </c>
      <c r="P121" s="8"/>
      <c r="Q121" s="39">
        <f t="shared" si="13"/>
        <v>3.7726521583885481E-2</v>
      </c>
      <c r="R121" s="40">
        <v>2.8000000000000004E-3</v>
      </c>
      <c r="S121" s="8"/>
      <c r="T121" s="54">
        <f t="shared" ref="T121" si="14">$I$43+U121*($H$43-$I$43)</f>
        <v>1.3488111200590156E-2</v>
      </c>
      <c r="U121" s="42">
        <v>0.65</v>
      </c>
    </row>
    <row r="122" spans="2:21" s="11" customFormat="1" x14ac:dyDescent="0.25">
      <c r="B122" s="17">
        <v>37012</v>
      </c>
      <c r="C122" s="18">
        <v>8.8000000000000005E-3</v>
      </c>
      <c r="D122" s="18">
        <v>-8.5000000000000006E-3</v>
      </c>
      <c r="E122" s="18">
        <v>-8.5900000000000004E-2</v>
      </c>
      <c r="F122" s="18">
        <v>-3.8E-3</v>
      </c>
      <c r="G122" s="18">
        <v>-2.4700000000000003E-2</v>
      </c>
      <c r="H122" s="18">
        <v>1.06E-2</v>
      </c>
      <c r="I122" s="34"/>
      <c r="J122" s="36">
        <f t="shared" si="12"/>
        <v>1.0512304459898788E-2</v>
      </c>
      <c r="K122" s="36">
        <f t="shared" si="12"/>
        <v>1.4769910936435046E-3</v>
      </c>
      <c r="L122" s="36">
        <f t="shared" si="12"/>
        <v>-4.4127166314781044E-2</v>
      </c>
      <c r="M122" s="36">
        <f t="shared" si="12"/>
        <v>1.9430465412993249E-3</v>
      </c>
      <c r="N122" s="36">
        <f t="shared" si="12"/>
        <v>-9.0772999634027105E-3</v>
      </c>
      <c r="O122" s="36">
        <f t="shared" si="12"/>
        <v>-4.1413595270089875E-3</v>
      </c>
      <c r="P122" s="8"/>
      <c r="Q122" s="39">
        <f t="shared" si="13"/>
        <v>-4.3413483710351128E-2</v>
      </c>
      <c r="R122" s="40">
        <v>3.2000000000000002E-3</v>
      </c>
      <c r="S122" s="8"/>
      <c r="T122" s="54">
        <f t="shared" ref="T122:T153" si="15">$I$43+U122*($H$43-$I$43)</f>
        <v>1.365015906521462E-2</v>
      </c>
      <c r="U122" s="42">
        <v>0.66</v>
      </c>
    </row>
    <row r="123" spans="2:21" s="11" customFormat="1" x14ac:dyDescent="0.25">
      <c r="B123" s="17">
        <v>36982</v>
      </c>
      <c r="C123" s="18">
        <v>0.10769999999999999</v>
      </c>
      <c r="D123" s="18">
        <v>1.8000000000000002E-2</v>
      </c>
      <c r="E123" s="18">
        <v>5.3800000000000001E-2</v>
      </c>
      <c r="F123" s="18">
        <v>8.5900000000000004E-2</v>
      </c>
      <c r="G123" s="18">
        <v>7.3800000000000004E-2</v>
      </c>
      <c r="H123" s="18">
        <v>8.3900000000000002E-2</v>
      </c>
      <c r="I123" s="34"/>
      <c r="J123" s="36">
        <f t="shared" si="12"/>
        <v>0.12865627162853399</v>
      </c>
      <c r="K123" s="36">
        <f t="shared" si="12"/>
        <v>-3.1277458453627155E-3</v>
      </c>
      <c r="L123" s="36">
        <f t="shared" si="12"/>
        <v>2.7637270637196974E-2</v>
      </c>
      <c r="M123" s="36">
        <f t="shared" si="12"/>
        <v>-4.3923078394108424E-2</v>
      </c>
      <c r="N123" s="36">
        <f t="shared" si="12"/>
        <v>2.7121649283365183E-2</v>
      </c>
      <c r="O123" s="36">
        <f t="shared" si="12"/>
        <v>-3.2779251350571137E-2</v>
      </c>
      <c r="P123" s="8"/>
      <c r="Q123" s="39">
        <f t="shared" si="13"/>
        <v>0.1035851159590539</v>
      </c>
      <c r="R123" s="40">
        <v>3.9000000000000003E-3</v>
      </c>
      <c r="S123" s="8"/>
      <c r="T123" s="54">
        <f t="shared" si="15"/>
        <v>1.3812206929839085E-2</v>
      </c>
      <c r="U123" s="42">
        <v>0.67</v>
      </c>
    </row>
    <row r="124" spans="2:21" s="11" customFormat="1" x14ac:dyDescent="0.25">
      <c r="B124" s="17">
        <v>36951</v>
      </c>
      <c r="C124" s="18">
        <v>-0.10949999999999999</v>
      </c>
      <c r="D124" s="18">
        <v>-0.10949999999999999</v>
      </c>
      <c r="E124" s="18">
        <v>-6.9599999999999995E-2</v>
      </c>
      <c r="F124" s="18">
        <v>-3.49E-2</v>
      </c>
      <c r="G124" s="18">
        <v>-8.0799999999999997E-2</v>
      </c>
      <c r="H124" s="18">
        <v>-7.0300000000000001E-2</v>
      </c>
      <c r="I124" s="34"/>
      <c r="J124" s="36">
        <f t="shared" si="12"/>
        <v>-0.13080651572260421</v>
      </c>
      <c r="K124" s="36">
        <f t="shared" si="12"/>
        <v>1.9027120559289849E-2</v>
      </c>
      <c r="L124" s="36">
        <f t="shared" si="12"/>
        <v>-3.5753792497191621E-2</v>
      </c>
      <c r="M124" s="36">
        <f t="shared" si="12"/>
        <v>1.7845348497722745E-2</v>
      </c>
      <c r="N124" s="36">
        <f t="shared" si="12"/>
        <v>-2.9694163443033963E-2</v>
      </c>
      <c r="O124" s="36">
        <f t="shared" si="12"/>
        <v>2.7465808938559603E-2</v>
      </c>
      <c r="P124" s="8"/>
      <c r="Q124" s="39">
        <f t="shared" si="13"/>
        <v>-0.13191619366725763</v>
      </c>
      <c r="R124" s="40">
        <v>4.4000000000000003E-3</v>
      </c>
      <c r="S124" s="8"/>
      <c r="T124" s="54">
        <f t="shared" si="15"/>
        <v>1.3974254794463549E-2</v>
      </c>
      <c r="U124" s="42">
        <v>0.68</v>
      </c>
    </row>
    <row r="125" spans="2:21" s="11" customFormat="1" x14ac:dyDescent="0.25">
      <c r="B125" s="17">
        <v>36923</v>
      </c>
      <c r="C125" s="18">
        <v>-5.5500000000000001E-2</v>
      </c>
      <c r="D125" s="18">
        <v>-1.8100000000000002E-2</v>
      </c>
      <c r="E125" s="18">
        <v>-0.10800000000000001</v>
      </c>
      <c r="F125" s="18">
        <v>-5.4900000000000004E-2</v>
      </c>
      <c r="G125" s="18">
        <v>-2.75E-2</v>
      </c>
      <c r="H125" s="18">
        <v>-9.9299999999999999E-2</v>
      </c>
      <c r="I125" s="34"/>
      <c r="J125" s="36">
        <f t="shared" si="12"/>
        <v>-6.629919290049803E-2</v>
      </c>
      <c r="K125" s="36">
        <f t="shared" si="12"/>
        <v>3.1451222111702863E-3</v>
      </c>
      <c r="L125" s="36">
        <f t="shared" si="12"/>
        <v>-5.5480022840469767E-2</v>
      </c>
      <c r="M125" s="36">
        <f t="shared" si="12"/>
        <v>2.8071909241403407E-2</v>
      </c>
      <c r="N125" s="36">
        <f t="shared" si="12"/>
        <v>-1.0106305627270223E-2</v>
      </c>
      <c r="O125" s="36">
        <f t="shared" si="12"/>
        <v>3.8795943493584194E-2</v>
      </c>
      <c r="P125" s="8"/>
      <c r="Q125" s="39">
        <f t="shared" si="13"/>
        <v>-6.1872546422080128E-2</v>
      </c>
      <c r="R125" s="40">
        <v>3.9000000000000003E-3</v>
      </c>
      <c r="S125" s="8"/>
      <c r="T125" s="54">
        <f t="shared" si="15"/>
        <v>1.4136302659088011E-2</v>
      </c>
      <c r="U125" s="42">
        <v>0.69</v>
      </c>
    </row>
    <row r="126" spans="2:21" s="11" customFormat="1" x14ac:dyDescent="0.25">
      <c r="B126" s="17">
        <v>36892</v>
      </c>
      <c r="C126" s="18">
        <v>3.9300000000000002E-2</v>
      </c>
      <c r="D126" s="18">
        <v>3.04E-2</v>
      </c>
      <c r="E126" s="18">
        <v>2.4E-2</v>
      </c>
      <c r="F126" s="18">
        <v>-3.4000000000000002E-3</v>
      </c>
      <c r="G126" s="18">
        <v>3.7999999999999999E-2</v>
      </c>
      <c r="H126" s="18">
        <v>3.95E-2</v>
      </c>
      <c r="I126" s="34"/>
      <c r="J126" s="36">
        <f t="shared" si="12"/>
        <v>4.6946996053866173E-2</v>
      </c>
      <c r="K126" s="36">
        <f t="shared" si="12"/>
        <v>-5.2824152055014747E-3</v>
      </c>
      <c r="L126" s="36">
        <f t="shared" si="12"/>
        <v>1.2328893964548837E-2</v>
      </c>
      <c r="M126" s="36">
        <f t="shared" si="12"/>
        <v>1.7385153264257119E-3</v>
      </c>
      <c r="N126" s="36">
        <f t="shared" si="12"/>
        <v>1.3965076866773399E-2</v>
      </c>
      <c r="O126" s="36">
        <f t="shared" si="12"/>
        <v>-1.5432424652533491E-2</v>
      </c>
      <c r="P126" s="8"/>
      <c r="Q126" s="39">
        <f t="shared" si="13"/>
        <v>5.4264642353579147E-2</v>
      </c>
      <c r="R126" s="40">
        <v>5.4000000000000003E-3</v>
      </c>
      <c r="S126" s="8"/>
      <c r="T126" s="54">
        <f t="shared" si="15"/>
        <v>1.4298350523712476E-2</v>
      </c>
      <c r="U126" s="42">
        <v>0.7</v>
      </c>
    </row>
    <row r="127" spans="2:21" s="11" customFormat="1" x14ac:dyDescent="0.25">
      <c r="B127" s="17">
        <v>36861</v>
      </c>
      <c r="C127" s="18">
        <v>3.9800000000000002E-2</v>
      </c>
      <c r="D127" s="18">
        <v>0.1139</v>
      </c>
      <c r="E127" s="18">
        <v>1.6899999999999998E-2</v>
      </c>
      <c r="F127" s="18">
        <v>-8.6099999999999996E-2</v>
      </c>
      <c r="G127" s="18">
        <v>6.6000000000000003E-2</v>
      </c>
      <c r="H127" s="18">
        <v>2.0300000000000002E-2</v>
      </c>
      <c r="I127" s="34"/>
      <c r="J127" s="36">
        <f t="shared" si="12"/>
        <v>4.7544286079996785E-2</v>
      </c>
      <c r="K127" s="36">
        <f t="shared" si="12"/>
        <v>-1.9791680654822959E-2</v>
      </c>
      <c r="L127" s="36">
        <f t="shared" si="12"/>
        <v>8.6815961667031372E-3</v>
      </c>
      <c r="M127" s="36">
        <f t="shared" si="12"/>
        <v>4.402534400154523E-2</v>
      </c>
      <c r="N127" s="36">
        <f t="shared" si="12"/>
        <v>2.4255133505448535E-2</v>
      </c>
      <c r="O127" s="36">
        <f t="shared" si="12"/>
        <v>-7.9310941885172119E-3</v>
      </c>
      <c r="P127" s="8"/>
      <c r="Q127" s="39">
        <f t="shared" si="13"/>
        <v>9.6783584910353507E-2</v>
      </c>
      <c r="R127" s="40">
        <v>5.0000000000000001E-3</v>
      </c>
      <c r="S127" s="8"/>
      <c r="T127" s="54">
        <f t="shared" si="15"/>
        <v>1.4460398388336938E-2</v>
      </c>
      <c r="U127" s="42">
        <v>0.71</v>
      </c>
    </row>
    <row r="128" spans="2:21" s="11" customFormat="1" x14ac:dyDescent="0.25">
      <c r="B128" s="17">
        <v>36831</v>
      </c>
      <c r="C128" s="18">
        <v>1.9699999999999999E-2</v>
      </c>
      <c r="D128" s="18">
        <v>-1.9400000000000001E-2</v>
      </c>
      <c r="E128" s="18">
        <v>1.32E-2</v>
      </c>
      <c r="F128" s="18">
        <v>-2.6800000000000001E-2</v>
      </c>
      <c r="G128" s="18">
        <v>-3.56E-2</v>
      </c>
      <c r="H128" s="18">
        <v>-0.10250000000000001</v>
      </c>
      <c r="I128" s="34"/>
      <c r="J128" s="36">
        <f t="shared" si="12"/>
        <v>2.3533227029546147E-2</v>
      </c>
      <c r="K128" s="36">
        <f t="shared" si="12"/>
        <v>3.3710149666687042E-3</v>
      </c>
      <c r="L128" s="36">
        <f t="shared" si="12"/>
        <v>6.7808916805018596E-3</v>
      </c>
      <c r="M128" s="36">
        <f t="shared" si="12"/>
        <v>1.3703591396532081E-2</v>
      </c>
      <c r="N128" s="36">
        <f t="shared" si="12"/>
        <v>-1.3083072012029816E-2</v>
      </c>
      <c r="O128" s="36">
        <f t="shared" si="12"/>
        <v>4.004616523758691E-2</v>
      </c>
      <c r="P128" s="8"/>
      <c r="Q128" s="39">
        <f t="shared" si="13"/>
        <v>7.4351818298805883E-2</v>
      </c>
      <c r="R128" s="40">
        <v>5.1000000000000004E-3</v>
      </c>
      <c r="S128" s="8"/>
      <c r="T128" s="54">
        <f t="shared" si="15"/>
        <v>1.4622446252961403E-2</v>
      </c>
      <c r="U128" s="42">
        <v>0.72</v>
      </c>
    </row>
    <row r="129" spans="2:21" s="11" customFormat="1" x14ac:dyDescent="0.25">
      <c r="B129" s="17">
        <v>36800</v>
      </c>
      <c r="C129" s="18">
        <v>-5.1200000000000002E-2</v>
      </c>
      <c r="D129" s="18">
        <v>-4.6300000000000001E-2</v>
      </c>
      <c r="E129" s="18">
        <v>1.03E-2</v>
      </c>
      <c r="F129" s="18">
        <v>-6.7699999999999996E-2</v>
      </c>
      <c r="G129" s="18">
        <v>-2.8300000000000002E-2</v>
      </c>
      <c r="H129" s="18">
        <v>-2.46E-2</v>
      </c>
      <c r="I129" s="34"/>
      <c r="J129" s="36">
        <f t="shared" si="12"/>
        <v>-6.1162498675774765E-2</v>
      </c>
      <c r="K129" s="36">
        <f t="shared" si="12"/>
        <v>8.0452573689052068E-3</v>
      </c>
      <c r="L129" s="36">
        <f t="shared" si="12"/>
        <v>5.2911503264522087E-3</v>
      </c>
      <c r="M129" s="36">
        <f t="shared" si="12"/>
        <v>3.461690811735902E-2</v>
      </c>
      <c r="N129" s="36">
        <f t="shared" si="12"/>
        <v>-1.0400307245518084E-2</v>
      </c>
      <c r="O129" s="36">
        <f t="shared" si="12"/>
        <v>9.6110796570208577E-3</v>
      </c>
      <c r="P129" s="8"/>
      <c r="Q129" s="39">
        <f t="shared" si="13"/>
        <v>-1.3998410451555558E-2</v>
      </c>
      <c r="R129" s="40">
        <v>5.6000000000000008E-3</v>
      </c>
      <c r="S129" s="8"/>
      <c r="T129" s="54">
        <f t="shared" si="15"/>
        <v>1.4784494117585867E-2</v>
      </c>
      <c r="U129" s="42">
        <v>0.73</v>
      </c>
    </row>
    <row r="130" spans="2:21" s="11" customFormat="1" x14ac:dyDescent="0.25">
      <c r="B130" s="17">
        <v>36770</v>
      </c>
      <c r="C130" s="18">
        <v>-5.7500000000000002E-2</v>
      </c>
      <c r="D130" s="18">
        <v>-4.1299999999999996E-2</v>
      </c>
      <c r="E130" s="18">
        <v>-5.6500000000000002E-2</v>
      </c>
      <c r="F130" s="18">
        <v>-4.2900000000000001E-2</v>
      </c>
      <c r="G130" s="18">
        <v>-2.29E-2</v>
      </c>
      <c r="H130" s="18">
        <v>-5.11E-2</v>
      </c>
      <c r="I130" s="34"/>
      <c r="J130" s="36">
        <f t="shared" si="12"/>
        <v>-6.8688353005020478E-2</v>
      </c>
      <c r="K130" s="36">
        <f t="shared" si="12"/>
        <v>7.1764390785266736E-3</v>
      </c>
      <c r="L130" s="36">
        <f t="shared" si="12"/>
        <v>-2.9024271208208718E-2</v>
      </c>
      <c r="M130" s="36">
        <f t="shared" si="12"/>
        <v>2.1935972795195009E-2</v>
      </c>
      <c r="N130" s="36">
        <f t="shared" si="12"/>
        <v>-8.4157963223450219E-3</v>
      </c>
      <c r="O130" s="36">
        <f t="shared" si="12"/>
        <v>1.9964478474543326E-2</v>
      </c>
      <c r="P130" s="8"/>
      <c r="Q130" s="39">
        <f t="shared" si="13"/>
        <v>-5.7051530187309213E-2</v>
      </c>
      <c r="R130" s="40">
        <v>5.1000000000000004E-3</v>
      </c>
      <c r="S130" s="8"/>
      <c r="T130" s="54">
        <f t="shared" si="15"/>
        <v>1.4946541982210331E-2</v>
      </c>
      <c r="U130" s="42">
        <v>0.74</v>
      </c>
    </row>
    <row r="131" spans="2:21" s="11" customFormat="1" x14ac:dyDescent="0.25">
      <c r="B131" s="17">
        <v>36739</v>
      </c>
      <c r="C131" s="18">
        <v>-1.1999999999999999E-3</v>
      </c>
      <c r="D131" s="18">
        <v>5.8400000000000001E-2</v>
      </c>
      <c r="E131" s="18">
        <v>-4.6999999999999993E-3</v>
      </c>
      <c r="F131" s="18">
        <v>6.3600000000000004E-2</v>
      </c>
      <c r="G131" s="18">
        <v>6.5000000000000002E-2</v>
      </c>
      <c r="H131" s="18">
        <v>7.6399999999999996E-2</v>
      </c>
      <c r="I131" s="34"/>
      <c r="J131" s="36">
        <f t="shared" si="12"/>
        <v>-1.4334960627134707E-3</v>
      </c>
      <c r="K131" s="36">
        <f t="shared" si="12"/>
        <v>-1.0147797631621254E-2</v>
      </c>
      <c r="L131" s="36">
        <f t="shared" si="12"/>
        <v>-2.4144084013908132E-3</v>
      </c>
      <c r="M131" s="36">
        <f t="shared" si="12"/>
        <v>-3.2520463164904492E-2</v>
      </c>
      <c r="N131" s="36">
        <f t="shared" si="12"/>
        <v>2.388763148263871E-2</v>
      </c>
      <c r="O131" s="36">
        <f t="shared" si="12"/>
        <v>-2.9849044138064773E-2</v>
      </c>
      <c r="P131" s="8"/>
      <c r="Q131" s="39">
        <f t="shared" si="13"/>
        <v>-5.247757791605609E-2</v>
      </c>
      <c r="R131" s="40">
        <v>5.0000000000000001E-3</v>
      </c>
      <c r="S131" s="8"/>
      <c r="T131" s="54">
        <f t="shared" si="15"/>
        <v>1.5108589846834795E-2</v>
      </c>
      <c r="U131" s="42">
        <v>0.75</v>
      </c>
    </row>
    <row r="132" spans="2:21" s="11" customFormat="1" x14ac:dyDescent="0.25">
      <c r="B132" s="17">
        <v>36708</v>
      </c>
      <c r="C132" s="18">
        <v>-4.3099999999999999E-2</v>
      </c>
      <c r="D132" s="18">
        <v>6.6100000000000006E-2</v>
      </c>
      <c r="E132" s="18">
        <v>-3.5499999999999997E-2</v>
      </c>
      <c r="F132" s="18">
        <v>-0.11259999999999999</v>
      </c>
      <c r="G132" s="18">
        <v>-1.7399999999999999E-2</v>
      </c>
      <c r="H132" s="18">
        <v>-1.7100000000000001E-2</v>
      </c>
      <c r="I132" s="34"/>
      <c r="J132" s="36">
        <f t="shared" si="12"/>
        <v>-5.1486400252458833E-2</v>
      </c>
      <c r="K132" s="36">
        <f t="shared" si="12"/>
        <v>-1.1485777798804194E-2</v>
      </c>
      <c r="L132" s="36">
        <f t="shared" si="12"/>
        <v>-1.8236488989228486E-2</v>
      </c>
      <c r="M132" s="36">
        <f t="shared" si="12"/>
        <v>5.7575536986922096E-2</v>
      </c>
      <c r="N132" s="36">
        <f t="shared" si="12"/>
        <v>-6.3945351968909773E-3</v>
      </c>
      <c r="O132" s="36">
        <f t="shared" si="12"/>
        <v>6.6808724445144982E-3</v>
      </c>
      <c r="P132" s="8"/>
      <c r="Q132" s="39">
        <f t="shared" si="13"/>
        <v>-2.3346792805945892E-2</v>
      </c>
      <c r="R132" s="40">
        <v>4.7999999999999996E-3</v>
      </c>
      <c r="S132" s="8"/>
      <c r="T132" s="54">
        <f t="shared" si="15"/>
        <v>1.527063771145926E-2</v>
      </c>
      <c r="U132" s="42">
        <v>0.76</v>
      </c>
    </row>
    <row r="133" spans="2:21" s="11" customFormat="1" x14ac:dyDescent="0.25">
      <c r="B133" s="17">
        <v>36678</v>
      </c>
      <c r="C133" s="18">
        <v>0.12770000000000001</v>
      </c>
      <c r="D133" s="18">
        <v>8.6699999999999999E-2</v>
      </c>
      <c r="E133" s="18">
        <v>5.6799999999999996E-2</v>
      </c>
      <c r="F133" s="18">
        <v>6.7299999999999999E-2</v>
      </c>
      <c r="G133" s="18">
        <v>0.10099999999999999</v>
      </c>
      <c r="H133" s="18">
        <v>5.1599999999999993E-2</v>
      </c>
      <c r="I133" s="34"/>
      <c r="J133" s="36">
        <f t="shared" si="12"/>
        <v>0.15254787267375855</v>
      </c>
      <c r="K133" s="36">
        <f t="shared" si="12"/>
        <v>-1.5065309155163745E-2</v>
      </c>
      <c r="L133" s="36">
        <f t="shared" si="12"/>
        <v>2.9178382382765579E-2</v>
      </c>
      <c r="M133" s="36">
        <f t="shared" si="12"/>
        <v>-3.4412376902485407E-2</v>
      </c>
      <c r="N133" s="36">
        <f t="shared" si="12"/>
        <v>3.7117704303792451E-2</v>
      </c>
      <c r="O133" s="36">
        <f t="shared" si="12"/>
        <v>-2.0159825622043746E-2</v>
      </c>
      <c r="P133" s="8"/>
      <c r="Q133" s="39">
        <f t="shared" si="13"/>
        <v>0.14920644768062366</v>
      </c>
      <c r="R133" s="40">
        <v>4.0000000000000001E-3</v>
      </c>
      <c r="S133" s="8"/>
      <c r="T133" s="54">
        <f t="shared" si="15"/>
        <v>1.5432685576083724E-2</v>
      </c>
      <c r="U133" s="42">
        <v>0.77</v>
      </c>
    </row>
    <row r="134" spans="2:21" s="11" customFormat="1" x14ac:dyDescent="0.25">
      <c r="B134" s="17">
        <v>36647</v>
      </c>
      <c r="C134" s="18">
        <v>-3.1600000000000003E-2</v>
      </c>
      <c r="D134" s="18">
        <v>-0.1003</v>
      </c>
      <c r="E134" s="18">
        <v>2.8399999999999998E-2</v>
      </c>
      <c r="F134" s="18">
        <v>-7.0900000000000005E-2</v>
      </c>
      <c r="G134" s="18">
        <v>3.8900000000000004E-2</v>
      </c>
      <c r="H134" s="18">
        <v>-3.9000000000000007E-2</v>
      </c>
      <c r="I134" s="34"/>
      <c r="J134" s="36">
        <f t="shared" si="12"/>
        <v>-3.7748729651454739E-2</v>
      </c>
      <c r="K134" s="36">
        <f t="shared" si="12"/>
        <v>1.742849490499335E-2</v>
      </c>
      <c r="L134" s="36">
        <f t="shared" si="12"/>
        <v>1.4589191191382789E-2</v>
      </c>
      <c r="M134" s="36">
        <f t="shared" si="12"/>
        <v>3.625315783634793E-2</v>
      </c>
      <c r="N134" s="36">
        <f t="shared" si="12"/>
        <v>1.4295828687302245E-2</v>
      </c>
      <c r="O134" s="36">
        <f t="shared" si="12"/>
        <v>1.5237077505033069E-2</v>
      </c>
      <c r="P134" s="8"/>
      <c r="Q134" s="39">
        <f t="shared" si="13"/>
        <v>6.0055020473604642E-2</v>
      </c>
      <c r="R134" s="40">
        <v>5.0000000000000001E-3</v>
      </c>
      <c r="S134" s="8"/>
      <c r="T134" s="54">
        <f t="shared" si="15"/>
        <v>1.5594733440708188E-2</v>
      </c>
      <c r="U134" s="42">
        <v>0.78</v>
      </c>
    </row>
    <row r="135" spans="2:21" s="11" customFormat="1" x14ac:dyDescent="0.25">
      <c r="B135" s="17">
        <v>36617</v>
      </c>
      <c r="C135" s="18">
        <v>-3.1699999999999999E-2</v>
      </c>
      <c r="D135" s="18">
        <v>-9.2300000000000007E-2</v>
      </c>
      <c r="E135" s="18">
        <v>-6.4399999999999999E-2</v>
      </c>
      <c r="F135" s="18">
        <v>-8.0199999999999994E-2</v>
      </c>
      <c r="G135" s="18">
        <v>-7.3800000000000004E-2</v>
      </c>
      <c r="H135" s="18">
        <v>-5.9500000000000004E-2</v>
      </c>
      <c r="I135" s="34"/>
      <c r="J135" s="36">
        <f t="shared" si="12"/>
        <v>-3.7868187656680853E-2</v>
      </c>
      <c r="K135" s="36">
        <f t="shared" si="12"/>
        <v>1.6038385640387703E-2</v>
      </c>
      <c r="L135" s="36">
        <f t="shared" si="12"/>
        <v>-3.3082532138206042E-2</v>
      </c>
      <c r="M135" s="36">
        <f t="shared" si="12"/>
        <v>4.1008508582159431E-2</v>
      </c>
      <c r="N135" s="36">
        <f t="shared" si="12"/>
        <v>-2.7121649283365183E-2</v>
      </c>
      <c r="O135" s="36">
        <f t="shared" si="12"/>
        <v>2.3246310552550449E-2</v>
      </c>
      <c r="P135" s="8"/>
      <c r="Q135" s="39">
        <f t="shared" si="13"/>
        <v>-1.7779164303154495E-2</v>
      </c>
      <c r="R135" s="40">
        <v>4.5999999999999999E-3</v>
      </c>
      <c r="S135" s="8"/>
      <c r="T135" s="54">
        <f t="shared" si="15"/>
        <v>1.5756781305332652E-2</v>
      </c>
      <c r="U135" s="42">
        <v>0.79</v>
      </c>
    </row>
    <row r="136" spans="2:21" s="11" customFormat="1" x14ac:dyDescent="0.25">
      <c r="B136" s="17">
        <v>36586</v>
      </c>
      <c r="C136" s="18">
        <v>-1.1299999999999999E-2</v>
      </c>
      <c r="D136" s="18">
        <v>4.1299999999999996E-2</v>
      </c>
      <c r="E136" s="18">
        <v>-7.22E-2</v>
      </c>
      <c r="F136" s="18">
        <v>7.8700000000000006E-2</v>
      </c>
      <c r="G136" s="18">
        <v>1.0800000000000001E-2</v>
      </c>
      <c r="H136" s="18">
        <v>5.3499999999999992E-2</v>
      </c>
      <c r="I136" s="34"/>
      <c r="J136" s="36">
        <f t="shared" si="12"/>
        <v>-1.349875459055185E-2</v>
      </c>
      <c r="K136" s="36">
        <f t="shared" si="12"/>
        <v>-7.1764390785266736E-3</v>
      </c>
      <c r="L136" s="36">
        <f t="shared" si="12"/>
        <v>-3.7089422676684414E-2</v>
      </c>
      <c r="M136" s="36">
        <f t="shared" si="12"/>
        <v>-4.0241516526383386E-2</v>
      </c>
      <c r="N136" s="36">
        <f t="shared" si="12"/>
        <v>3.9690218463461239E-3</v>
      </c>
      <c r="O136" s="36">
        <f t="shared" si="12"/>
        <v>-2.0902144782545356E-2</v>
      </c>
      <c r="P136" s="8"/>
      <c r="Q136" s="39">
        <f t="shared" si="13"/>
        <v>-0.11493925580834556</v>
      </c>
      <c r="R136" s="40">
        <v>4.6999999999999993E-3</v>
      </c>
      <c r="S136" s="8"/>
      <c r="T136" s="54">
        <f t="shared" si="15"/>
        <v>1.5918829169957117E-2</v>
      </c>
      <c r="U136" s="42">
        <v>0.8</v>
      </c>
    </row>
    <row r="137" spans="2:21" s="11" customFormat="1" x14ac:dyDescent="0.25">
      <c r="B137" s="17">
        <v>36557</v>
      </c>
      <c r="C137" s="18">
        <v>-2.5399999999999999E-2</v>
      </c>
      <c r="D137" s="18">
        <v>3.0600000000000002E-2</v>
      </c>
      <c r="E137" s="18">
        <v>0.1704</v>
      </c>
      <c r="F137" s="18">
        <v>-2.2700000000000001E-2</v>
      </c>
      <c r="G137" s="18">
        <v>6.7000000000000002E-3</v>
      </c>
      <c r="H137" s="18">
        <v>3.1699999999999999E-2</v>
      </c>
      <c r="I137" s="34"/>
      <c r="J137" s="36">
        <f t="shared" si="12"/>
        <v>-3.0342333327435134E-2</v>
      </c>
      <c r="K137" s="36">
        <f t="shared" si="12"/>
        <v>-5.3171679371166163E-3</v>
      </c>
      <c r="L137" s="36">
        <f t="shared" si="12"/>
        <v>8.753514714829673E-2</v>
      </c>
      <c r="M137" s="36">
        <f t="shared" si="12"/>
        <v>1.1607146444077546E-2</v>
      </c>
      <c r="N137" s="36">
        <f t="shared" si="12"/>
        <v>2.4622635528258364E-3</v>
      </c>
      <c r="O137" s="36">
        <f t="shared" si="12"/>
        <v>-1.2385009151526877E-2</v>
      </c>
      <c r="P137" s="8"/>
      <c r="Q137" s="39">
        <f t="shared" si="13"/>
        <v>5.3560046729121485E-2</v>
      </c>
      <c r="R137" s="40">
        <v>4.3E-3</v>
      </c>
      <c r="S137" s="8"/>
      <c r="T137" s="54">
        <f t="shared" si="15"/>
        <v>1.6080877034581581E-2</v>
      </c>
      <c r="U137" s="42">
        <v>0.81</v>
      </c>
    </row>
    <row r="138" spans="2:21" s="11" customFormat="1" x14ac:dyDescent="0.25">
      <c r="B138" s="17">
        <v>36526</v>
      </c>
      <c r="C138" s="18">
        <v>-4.1399999999999999E-2</v>
      </c>
      <c r="D138" s="18">
        <v>-7.5300000000000006E-2</v>
      </c>
      <c r="E138" s="18">
        <v>-5.1500000000000004E-2</v>
      </c>
      <c r="F138" s="18">
        <v>-5.5300000000000002E-2</v>
      </c>
      <c r="G138" s="18">
        <v>-7.5899999999999995E-2</v>
      </c>
      <c r="H138" s="18">
        <v>-3.9799999999999995E-2</v>
      </c>
      <c r="I138" s="34"/>
      <c r="J138" s="36">
        <f t="shared" si="12"/>
        <v>-4.9455614163614749E-2</v>
      </c>
      <c r="K138" s="36">
        <f t="shared" si="12"/>
        <v>1.3084403453100694E-2</v>
      </c>
      <c r="L138" s="36">
        <f t="shared" si="12"/>
        <v>-2.6455751632261045E-2</v>
      </c>
      <c r="M138" s="36">
        <f t="shared" si="12"/>
        <v>2.827644045627702E-2</v>
      </c>
      <c r="N138" s="36">
        <f t="shared" si="12"/>
        <v>-2.7893403531265813E-2</v>
      </c>
      <c r="O138" s="36">
        <f t="shared" si="12"/>
        <v>1.5549632941033743E-2</v>
      </c>
      <c r="P138" s="8"/>
      <c r="Q138" s="39">
        <f t="shared" si="13"/>
        <v>-4.6894292476730152E-2</v>
      </c>
      <c r="R138" s="40">
        <v>4.0999999999999995E-3</v>
      </c>
      <c r="S138" s="8"/>
      <c r="T138" s="54">
        <f t="shared" si="15"/>
        <v>1.6242924899206042E-2</v>
      </c>
      <c r="U138" s="42">
        <v>0.82</v>
      </c>
    </row>
    <row r="139" spans="2:21" s="11" customFormat="1" x14ac:dyDescent="0.25">
      <c r="B139" s="17">
        <v>36495</v>
      </c>
      <c r="C139" s="18">
        <v>5.5899999999999998E-2</v>
      </c>
      <c r="D139" s="18">
        <v>9.6999999999999989E-2</v>
      </c>
      <c r="E139" s="18">
        <v>0.20440000000000003</v>
      </c>
      <c r="F139" s="18">
        <v>5.0799999999999998E-2</v>
      </c>
      <c r="G139" s="18">
        <v>0.1134</v>
      </c>
      <c r="H139" s="18">
        <v>8.3900000000000002E-2</v>
      </c>
      <c r="I139" s="34"/>
      <c r="J139" s="36">
        <f t="shared" si="12"/>
        <v>6.6777024921402514E-2</v>
      </c>
      <c r="K139" s="36">
        <f t="shared" si="12"/>
        <v>-1.685507483334352E-2</v>
      </c>
      <c r="L139" s="36">
        <f t="shared" si="12"/>
        <v>0.10500108026474093</v>
      </c>
      <c r="M139" s="36">
        <f t="shared" si="12"/>
        <v>-2.5975464288948868E-2</v>
      </c>
      <c r="N139" s="36">
        <f t="shared" si="12"/>
        <v>4.1674729386634302E-2</v>
      </c>
      <c r="O139" s="36">
        <f t="shared" si="12"/>
        <v>-3.2779251350571137E-2</v>
      </c>
      <c r="P139" s="8"/>
      <c r="Q139" s="39">
        <f t="shared" si="13"/>
        <v>0.13784304409991421</v>
      </c>
      <c r="R139" s="40">
        <v>4.4000000000000003E-3</v>
      </c>
      <c r="S139" s="8"/>
      <c r="T139" s="54">
        <f t="shared" si="15"/>
        <v>1.6404972763830506E-2</v>
      </c>
      <c r="U139" s="42">
        <v>0.83</v>
      </c>
    </row>
    <row r="140" spans="2:21" s="11" customFormat="1" x14ac:dyDescent="0.25">
      <c r="B140" s="17">
        <v>36465</v>
      </c>
      <c r="C140" s="18">
        <v>6.5700000000000008E-2</v>
      </c>
      <c r="D140" s="18">
        <v>0.1143</v>
      </c>
      <c r="E140" s="18">
        <v>3.7100000000000001E-2</v>
      </c>
      <c r="F140" s="18">
        <v>7.6299999999999993E-2</v>
      </c>
      <c r="G140" s="18">
        <v>4.0500000000000001E-2</v>
      </c>
      <c r="H140" s="18">
        <v>3.6900000000000002E-2</v>
      </c>
      <c r="I140" s="34"/>
      <c r="J140" s="36">
        <f t="shared" si="12"/>
        <v>7.8483909433562538E-2</v>
      </c>
      <c r="K140" s="36">
        <f t="shared" si="12"/>
        <v>-1.986118611805324E-2</v>
      </c>
      <c r="L140" s="36">
        <f t="shared" si="12"/>
        <v>1.9058415253531743E-2</v>
      </c>
      <c r="M140" s="36">
        <f t="shared" si="12"/>
        <v>-3.9014329237141702E-2</v>
      </c>
      <c r="N140" s="36">
        <f t="shared" si="12"/>
        <v>1.4883831923797965E-2</v>
      </c>
      <c r="O140" s="36">
        <f t="shared" si="12"/>
        <v>-1.4416619485531286E-2</v>
      </c>
      <c r="P140" s="8"/>
      <c r="Q140" s="39">
        <f t="shared" si="13"/>
        <v>3.9134021770166019E-2</v>
      </c>
      <c r="R140" s="40">
        <v>3.5999999999999999E-3</v>
      </c>
      <c r="S140" s="8"/>
      <c r="T140" s="54">
        <f t="shared" si="15"/>
        <v>1.656702062845497E-2</v>
      </c>
      <c r="U140" s="42">
        <v>0.84</v>
      </c>
    </row>
    <row r="141" spans="2:21" s="11" customFormat="1" x14ac:dyDescent="0.25">
      <c r="B141" s="17">
        <v>36434</v>
      </c>
      <c r="C141" s="18">
        <v>-2.18E-2</v>
      </c>
      <c r="D141" s="18">
        <v>3.6200000000000003E-2</v>
      </c>
      <c r="E141" s="18">
        <v>-2.7999999999999997E-2</v>
      </c>
      <c r="F141" s="18">
        <v>6.8900000000000003E-2</v>
      </c>
      <c r="G141" s="18">
        <v>-4.6199999999999998E-2</v>
      </c>
      <c r="H141" s="18">
        <v>6.2E-2</v>
      </c>
      <c r="I141" s="34"/>
      <c r="J141" s="36">
        <f t="shared" si="12"/>
        <v>-2.6041845139294723E-2</v>
      </c>
      <c r="K141" s="36">
        <f t="shared" si="12"/>
        <v>-6.2902444223405726E-3</v>
      </c>
      <c r="L141" s="36">
        <f t="shared" si="12"/>
        <v>-1.4383709625306974E-2</v>
      </c>
      <c r="M141" s="36">
        <f t="shared" si="12"/>
        <v>-3.5230501761979865E-2</v>
      </c>
      <c r="N141" s="36">
        <f t="shared" si="12"/>
        <v>-1.6978593453813973E-2</v>
      </c>
      <c r="O141" s="36">
        <f t="shared" si="12"/>
        <v>-2.4223046290052567E-2</v>
      </c>
      <c r="P141" s="8"/>
      <c r="Q141" s="39">
        <f t="shared" si="13"/>
        <v>-0.12314794069278867</v>
      </c>
      <c r="R141" s="40">
        <v>3.9000000000000003E-3</v>
      </c>
      <c r="S141" s="8"/>
      <c r="T141" s="54">
        <f t="shared" si="15"/>
        <v>1.6729068493079435E-2</v>
      </c>
      <c r="U141" s="42">
        <v>0.85</v>
      </c>
    </row>
    <row r="142" spans="2:21" s="11" customFormat="1" x14ac:dyDescent="0.25">
      <c r="B142" s="17">
        <v>36404</v>
      </c>
      <c r="C142" s="18">
        <v>9.4999999999999998E-3</v>
      </c>
      <c r="D142" s="18">
        <v>-4.6199999999999998E-2</v>
      </c>
      <c r="E142" s="18">
        <v>1.7399999999999999E-2</v>
      </c>
      <c r="F142" s="18">
        <v>6.7699999999999996E-2</v>
      </c>
      <c r="G142" s="18">
        <v>1.1599999999999999E-2</v>
      </c>
      <c r="H142" s="18">
        <v>-2.2799999999999997E-2</v>
      </c>
      <c r="I142" s="34"/>
      <c r="J142" s="36">
        <f t="shared" si="12"/>
        <v>1.1348510496481645E-2</v>
      </c>
      <c r="K142" s="36">
        <f t="shared" si="12"/>
        <v>8.0278810030976356E-3</v>
      </c>
      <c r="L142" s="36">
        <f t="shared" si="12"/>
        <v>8.9384481242979052E-3</v>
      </c>
      <c r="M142" s="36">
        <f t="shared" si="12"/>
        <v>-3.461690811735902E-2</v>
      </c>
      <c r="N142" s="36">
        <f t="shared" si="12"/>
        <v>4.2630234645939851E-3</v>
      </c>
      <c r="O142" s="36">
        <f t="shared" si="12"/>
        <v>8.9078299260193297E-3</v>
      </c>
      <c r="P142" s="8"/>
      <c r="Q142" s="39">
        <f t="shared" si="13"/>
        <v>6.8687848971314821E-3</v>
      </c>
      <c r="R142" s="40">
        <v>3.9000000000000003E-3</v>
      </c>
      <c r="S142" s="8"/>
      <c r="T142" s="54">
        <f t="shared" si="15"/>
        <v>1.6891116357703899E-2</v>
      </c>
      <c r="U142" s="42">
        <v>0.86</v>
      </c>
    </row>
    <row r="143" spans="2:21" s="11" customFormat="1" x14ac:dyDescent="0.25">
      <c r="B143" s="17">
        <v>36373</v>
      </c>
      <c r="C143" s="18">
        <v>-5.04E-2</v>
      </c>
      <c r="D143" s="18">
        <v>4.8999999999999998E-3</v>
      </c>
      <c r="E143" s="18">
        <v>1.8600000000000002E-2</v>
      </c>
      <c r="F143" s="18">
        <v>2.3799999999999998E-2</v>
      </c>
      <c r="G143" s="18">
        <v>2.8799999999999999E-2</v>
      </c>
      <c r="H143" s="18">
        <v>-9.9999999999999985E-3</v>
      </c>
      <c r="I143" s="34"/>
      <c r="J143" s="36">
        <f t="shared" si="12"/>
        <v>-6.0206834633965776E-2</v>
      </c>
      <c r="K143" s="36">
        <f t="shared" si="12"/>
        <v>-8.5144192457096133E-4</v>
      </c>
      <c r="L143" s="36">
        <f t="shared" si="12"/>
        <v>9.5548928225253488E-3</v>
      </c>
      <c r="M143" s="36">
        <f t="shared" si="12"/>
        <v>-1.2169607284979981E-2</v>
      </c>
      <c r="N143" s="36">
        <f t="shared" si="12"/>
        <v>1.0584058256922997E-2</v>
      </c>
      <c r="O143" s="36">
        <f t="shared" si="12"/>
        <v>3.9069429500084782E-3</v>
      </c>
      <c r="P143" s="8"/>
      <c r="Q143" s="39">
        <f t="shared" si="13"/>
        <v>-4.9181989814059898E-2</v>
      </c>
      <c r="R143" s="40">
        <v>3.9000000000000003E-3</v>
      </c>
      <c r="S143" s="8"/>
      <c r="T143" s="54">
        <f t="shared" si="15"/>
        <v>1.7053164222328363E-2</v>
      </c>
      <c r="U143" s="42">
        <v>0.87</v>
      </c>
    </row>
    <row r="144" spans="2:21" s="11" customFormat="1" x14ac:dyDescent="0.25">
      <c r="B144" s="17">
        <v>36342</v>
      </c>
      <c r="C144" s="18">
        <v>-3.5999999999999999E-3</v>
      </c>
      <c r="D144" s="18">
        <v>-2.7799999999999998E-2</v>
      </c>
      <c r="E144" s="18">
        <v>-2.4E-2</v>
      </c>
      <c r="F144" s="18">
        <v>0.10349999999999999</v>
      </c>
      <c r="G144" s="18">
        <v>4.07E-2</v>
      </c>
      <c r="H144" s="18">
        <v>-3.0599999999999999E-2</v>
      </c>
      <c r="I144" s="34"/>
      <c r="J144" s="36">
        <f t="shared" si="12"/>
        <v>-4.3004881881404129E-3</v>
      </c>
      <c r="K144" s="36">
        <f t="shared" si="12"/>
        <v>4.8306296945046373E-3</v>
      </c>
      <c r="L144" s="36">
        <f t="shared" si="12"/>
        <v>-1.2328893964548837E-2</v>
      </c>
      <c r="M144" s="36">
        <f t="shared" si="12"/>
        <v>-5.2922451848547401E-2</v>
      </c>
      <c r="N144" s="36">
        <f t="shared" si="12"/>
        <v>1.495733232835993E-2</v>
      </c>
      <c r="O144" s="36">
        <f t="shared" si="12"/>
        <v>1.1955245427025944E-2</v>
      </c>
      <c r="P144" s="8"/>
      <c r="Q144" s="39">
        <f t="shared" si="13"/>
        <v>-3.7808626551346147E-2</v>
      </c>
      <c r="R144" s="40">
        <v>3.8E-3</v>
      </c>
      <c r="S144" s="8"/>
      <c r="T144" s="54">
        <f t="shared" si="15"/>
        <v>1.7215212086952827E-2</v>
      </c>
      <c r="U144" s="42">
        <v>0.88</v>
      </c>
    </row>
    <row r="145" spans="2:21" s="11" customFormat="1" x14ac:dyDescent="0.25">
      <c r="B145" s="17">
        <v>36312</v>
      </c>
      <c r="C145" s="18">
        <v>5.4199999999999998E-2</v>
      </c>
      <c r="D145" s="18">
        <v>0.1027</v>
      </c>
      <c r="E145" s="18">
        <v>-2.1099999999999997E-2</v>
      </c>
      <c r="F145" s="18">
        <v>9.6199999999999994E-2</v>
      </c>
      <c r="G145" s="18">
        <v>-1.41E-2</v>
      </c>
      <c r="H145" s="18">
        <v>5.1000000000000004E-2</v>
      </c>
      <c r="I145" s="34"/>
      <c r="J145" s="36">
        <f t="shared" si="12"/>
        <v>6.4746238832558436E-2</v>
      </c>
      <c r="K145" s="36">
        <f t="shared" si="12"/>
        <v>-1.7845527684375046E-2</v>
      </c>
      <c r="L145" s="36">
        <f t="shared" si="12"/>
        <v>-1.0839152610499184E-2</v>
      </c>
      <c r="M145" s="36">
        <f t="shared" si="12"/>
        <v>-4.9189757177103957E-2</v>
      </c>
      <c r="N145" s="36">
        <f t="shared" si="12"/>
        <v>-5.181778521618551E-3</v>
      </c>
      <c r="O145" s="36">
        <f t="shared" si="12"/>
        <v>-1.9925409045043242E-2</v>
      </c>
      <c r="P145" s="8"/>
      <c r="Q145" s="39">
        <f t="shared" si="13"/>
        <v>-3.8235386206081537E-2</v>
      </c>
      <c r="R145" s="40">
        <v>4.0000000000000001E-3</v>
      </c>
      <c r="S145" s="8"/>
      <c r="T145" s="54">
        <f t="shared" si="15"/>
        <v>1.7377259951577292E-2</v>
      </c>
      <c r="U145" s="42">
        <v>0.89</v>
      </c>
    </row>
    <row r="146" spans="2:21" s="11" customFormat="1" x14ac:dyDescent="0.25">
      <c r="B146" s="17">
        <v>36281</v>
      </c>
      <c r="C146" s="18">
        <v>-7.6200000000000004E-2</v>
      </c>
      <c r="D146" s="18">
        <v>-7.6299999999999993E-2</v>
      </c>
      <c r="E146" s="18">
        <v>-4.1500000000000002E-2</v>
      </c>
      <c r="F146" s="18">
        <v>-4.41E-2</v>
      </c>
      <c r="G146" s="18">
        <v>-2.5600000000000001E-2</v>
      </c>
      <c r="H146" s="18">
        <v>-2.07E-2</v>
      </c>
      <c r="I146" s="34"/>
      <c r="J146" s="36">
        <f t="shared" si="12"/>
        <v>-9.1026999982305415E-2</v>
      </c>
      <c r="K146" s="36">
        <f t="shared" si="12"/>
        <v>1.3258167111176397E-2</v>
      </c>
      <c r="L146" s="36">
        <f t="shared" si="12"/>
        <v>-2.1318712480365699E-2</v>
      </c>
      <c r="M146" s="36">
        <f t="shared" si="12"/>
        <v>2.254956643981585E-2</v>
      </c>
      <c r="N146" s="36">
        <f t="shared" si="12"/>
        <v>-9.408051783931554E-3</v>
      </c>
      <c r="O146" s="36">
        <f t="shared" si="12"/>
        <v>8.0873719065175497E-3</v>
      </c>
      <c r="P146" s="8"/>
      <c r="Q146" s="39">
        <f t="shared" si="13"/>
        <v>-7.7858658789092858E-2</v>
      </c>
      <c r="R146" s="40">
        <v>3.4000000000000002E-3</v>
      </c>
      <c r="S146" s="8"/>
      <c r="T146" s="54">
        <f t="shared" si="15"/>
        <v>1.7539307816201756E-2</v>
      </c>
      <c r="U146" s="42">
        <v>0.9</v>
      </c>
    </row>
    <row r="147" spans="2:21" s="11" customFormat="1" x14ac:dyDescent="0.25">
      <c r="B147" s="17">
        <v>36251</v>
      </c>
      <c r="C147" s="18">
        <v>9.820000000000001E-2</v>
      </c>
      <c r="D147" s="18">
        <v>0.21879999999999999</v>
      </c>
      <c r="E147" s="18">
        <v>-2.3399999999999997E-2</v>
      </c>
      <c r="F147" s="18">
        <v>4.9299999999999997E-2</v>
      </c>
      <c r="G147" s="18">
        <v>7.46E-2</v>
      </c>
      <c r="H147" s="18">
        <v>4.9000000000000002E-2</v>
      </c>
      <c r="I147" s="34"/>
      <c r="J147" s="36">
        <f t="shared" si="12"/>
        <v>0.11730776113205238</v>
      </c>
      <c r="K147" s="36">
        <f t="shared" si="12"/>
        <v>-3.8019488386964562E-2</v>
      </c>
      <c r="L147" s="36">
        <f t="shared" si="12"/>
        <v>-1.2020671615435114E-2</v>
      </c>
      <c r="M147" s="36">
        <f t="shared" si="12"/>
        <v>-2.5208472233172817E-2</v>
      </c>
      <c r="N147" s="36">
        <f t="shared" si="12"/>
        <v>2.7415650901613041E-2</v>
      </c>
      <c r="O147" s="36">
        <f t="shared" si="12"/>
        <v>-1.9144020455041544E-2</v>
      </c>
      <c r="P147" s="8"/>
      <c r="Q147" s="39">
        <f t="shared" si="13"/>
        <v>5.0330759343051382E-2</v>
      </c>
      <c r="R147" s="40">
        <v>3.7000000000000002E-3</v>
      </c>
      <c r="S147" s="8"/>
      <c r="T147" s="54">
        <f t="shared" si="15"/>
        <v>1.770135568082622E-2</v>
      </c>
      <c r="U147" s="42">
        <v>0.91</v>
      </c>
    </row>
    <row r="148" spans="2:21" s="11" customFormat="1" x14ac:dyDescent="0.25">
      <c r="B148" s="17">
        <v>36220</v>
      </c>
      <c r="C148" s="18">
        <v>5.3200000000000004E-2</v>
      </c>
      <c r="D148" s="18">
        <v>0.12740000000000001</v>
      </c>
      <c r="E148" s="18">
        <v>3.6400000000000002E-2</v>
      </c>
      <c r="F148" s="18">
        <v>0.1464</v>
      </c>
      <c r="G148" s="18">
        <v>0.10390000000000001</v>
      </c>
      <c r="H148" s="18">
        <v>3.7899999999999996E-2</v>
      </c>
      <c r="I148" s="34"/>
      <c r="J148" s="36">
        <f t="shared" si="12"/>
        <v>6.3551658780297213E-2</v>
      </c>
      <c r="K148" s="36">
        <f t="shared" si="12"/>
        <v>-2.2137490038844999E-2</v>
      </c>
      <c r="L148" s="36">
        <f t="shared" si="12"/>
        <v>1.8698822512899071E-2</v>
      </c>
      <c r="M148" s="36">
        <f t="shared" si="12"/>
        <v>-7.4858424643742413E-2</v>
      </c>
      <c r="N148" s="36">
        <f t="shared" si="12"/>
        <v>3.8183460169940953E-2</v>
      </c>
      <c r="O148" s="36">
        <f t="shared" si="12"/>
        <v>-1.4807313780532133E-2</v>
      </c>
      <c r="P148" s="8"/>
      <c r="Q148" s="39">
        <f t="shared" si="13"/>
        <v>8.6307130000176872E-3</v>
      </c>
      <c r="R148" s="40">
        <v>4.3E-3</v>
      </c>
      <c r="S148" s="8"/>
      <c r="T148" s="54">
        <f t="shared" si="15"/>
        <v>1.7863403545450685E-2</v>
      </c>
      <c r="U148" s="42">
        <v>0.92</v>
      </c>
    </row>
    <row r="149" spans="2:21" s="11" customFormat="1" x14ac:dyDescent="0.25">
      <c r="B149" s="17">
        <v>36192</v>
      </c>
      <c r="C149" s="18">
        <v>-2.8799999999999999E-2</v>
      </c>
      <c r="D149" s="18">
        <v>5.7999999999999996E-3</v>
      </c>
      <c r="E149" s="18">
        <v>-1.55E-2</v>
      </c>
      <c r="F149" s="18">
        <v>-2.8199999999999999E-2</v>
      </c>
      <c r="G149" s="18">
        <v>-9.1600000000000001E-2</v>
      </c>
      <c r="H149" s="18">
        <v>-3.8099999999999995E-2</v>
      </c>
      <c r="I149" s="34"/>
      <c r="J149" s="36">
        <f t="shared" si="12"/>
        <v>-3.4403905505123303E-2</v>
      </c>
      <c r="K149" s="36">
        <f t="shared" si="12"/>
        <v>-1.007829216839097E-3</v>
      </c>
      <c r="L149" s="36">
        <f t="shared" si="12"/>
        <v>-7.9624106854377895E-3</v>
      </c>
      <c r="M149" s="36">
        <f t="shared" si="12"/>
        <v>1.4419450648589726E-2</v>
      </c>
      <c r="N149" s="36">
        <f t="shared" si="12"/>
        <v>-3.3663185289380088E-2</v>
      </c>
      <c r="O149" s="36">
        <f t="shared" si="12"/>
        <v>1.4885452639532301E-2</v>
      </c>
      <c r="P149" s="8"/>
      <c r="Q149" s="39">
        <f t="shared" si="13"/>
        <v>-4.7732427408658247E-2</v>
      </c>
      <c r="R149" s="40">
        <v>3.4999999999999996E-3</v>
      </c>
      <c r="S149" s="8"/>
      <c r="T149" s="54">
        <f t="shared" si="15"/>
        <v>1.8025451410075149E-2</v>
      </c>
      <c r="U149" s="42">
        <v>0.93</v>
      </c>
    </row>
    <row r="150" spans="2:21" s="11" customFormat="1" x14ac:dyDescent="0.25">
      <c r="B150" s="17">
        <v>36161</v>
      </c>
      <c r="C150" s="18">
        <v>7.17E-2</v>
      </c>
      <c r="D150" s="18">
        <v>-8.2500000000000004E-2</v>
      </c>
      <c r="E150" s="18">
        <v>-4.36E-2</v>
      </c>
      <c r="F150" s="18">
        <v>7.3000000000000001E-3</v>
      </c>
      <c r="G150" s="18">
        <v>0.11650000000000001</v>
      </c>
      <c r="H150" s="18">
        <v>3.8300000000000001E-2</v>
      </c>
      <c r="I150" s="34"/>
      <c r="J150" s="36">
        <f t="shared" si="12"/>
        <v>8.5651389747129894E-2</v>
      </c>
      <c r="K150" s="36">
        <f t="shared" si="12"/>
        <v>1.4335501791245779E-2</v>
      </c>
      <c r="L150" s="36">
        <f t="shared" si="12"/>
        <v>-2.2397490702263718E-2</v>
      </c>
      <c r="M150" s="36">
        <f t="shared" si="12"/>
        <v>-3.7326946714434399E-3</v>
      </c>
      <c r="N150" s="36">
        <f t="shared" si="12"/>
        <v>4.2813985657344768E-2</v>
      </c>
      <c r="O150" s="36">
        <f t="shared" si="12"/>
        <v>-1.4963591498532472E-2</v>
      </c>
      <c r="P150" s="8"/>
      <c r="Q150" s="39">
        <f t="shared" si="13"/>
        <v>0.10170710032348081</v>
      </c>
      <c r="R150" s="40">
        <v>3.4999999999999996E-3</v>
      </c>
      <c r="S150" s="8"/>
      <c r="T150" s="54">
        <f t="shared" si="15"/>
        <v>1.818749927469961E-2</v>
      </c>
      <c r="U150" s="42">
        <v>0.94</v>
      </c>
    </row>
    <row r="151" spans="2:21" s="11" customFormat="1" x14ac:dyDescent="0.25">
      <c r="B151" s="17">
        <v>36130</v>
      </c>
      <c r="C151" s="18">
        <v>-1E-4</v>
      </c>
      <c r="D151" s="18">
        <v>-2.0199999999999999E-2</v>
      </c>
      <c r="E151" s="18">
        <v>7.5300000000000006E-2</v>
      </c>
      <c r="F151" s="18">
        <v>3.5499999999999997E-2</v>
      </c>
      <c r="G151" s="18">
        <v>-5.8700000000000002E-2</v>
      </c>
      <c r="H151" s="18">
        <v>6.3100000000000003E-2</v>
      </c>
      <c r="I151" s="34"/>
      <c r="J151" s="36">
        <f t="shared" si="12"/>
        <v>-1.1945800522612259E-4</v>
      </c>
      <c r="K151" s="36">
        <f t="shared" si="12"/>
        <v>3.5100258931292693E-3</v>
      </c>
      <c r="L151" s="36">
        <f t="shared" si="12"/>
        <v>3.8681904813771976E-2</v>
      </c>
      <c r="M151" s="36">
        <f t="shared" si="12"/>
        <v>-1.8152145320033165E-2</v>
      </c>
      <c r="N151" s="36">
        <f t="shared" si="12"/>
        <v>-2.1572368738936806E-2</v>
      </c>
      <c r="O151" s="36">
        <f t="shared" si="12"/>
        <v>-2.4652810014553501E-2</v>
      </c>
      <c r="P151" s="8"/>
      <c r="Q151" s="39">
        <f t="shared" si="13"/>
        <v>-2.2304851371848351E-2</v>
      </c>
      <c r="R151" s="40">
        <v>3.8E-3</v>
      </c>
      <c r="S151" s="8"/>
      <c r="T151" s="54">
        <f t="shared" si="15"/>
        <v>1.8349547139324074E-2</v>
      </c>
      <c r="U151" s="42">
        <v>0.95</v>
      </c>
    </row>
    <row r="152" spans="2:21" s="11" customFormat="1" x14ac:dyDescent="0.25">
      <c r="B152" s="17">
        <v>36100</v>
      </c>
      <c r="C152" s="18">
        <v>6.6699999999999995E-2</v>
      </c>
      <c r="D152" s="18">
        <v>7.000000000000001E-4</v>
      </c>
      <c r="E152" s="18">
        <v>0.10980000000000001</v>
      </c>
      <c r="F152" s="18">
        <v>4.2300000000000004E-2</v>
      </c>
      <c r="G152" s="18">
        <v>-7.8600000000000003E-2</v>
      </c>
      <c r="H152" s="18">
        <v>6.1999999999999993E-2</v>
      </c>
      <c r="I152" s="34"/>
      <c r="J152" s="36">
        <f t="shared" si="12"/>
        <v>7.9678489485823747E-2</v>
      </c>
      <c r="K152" s="36">
        <f t="shared" si="12"/>
        <v>-1.216345606529945E-4</v>
      </c>
      <c r="L152" s="36">
        <f t="shared" si="12"/>
        <v>5.640468988781093E-2</v>
      </c>
      <c r="M152" s="36">
        <f t="shared" si="12"/>
        <v>-2.1629175972884593E-2</v>
      </c>
      <c r="N152" s="36">
        <f t="shared" si="12"/>
        <v>-2.8885658992852347E-2</v>
      </c>
      <c r="O152" s="36">
        <f t="shared" si="12"/>
        <v>-2.4223046290052563E-2</v>
      </c>
      <c r="P152" s="8"/>
      <c r="Q152" s="39">
        <f t="shared" si="13"/>
        <v>6.1223663557192165E-2</v>
      </c>
      <c r="R152" s="40">
        <v>3.0999999999999999E-3</v>
      </c>
      <c r="S152" s="8"/>
      <c r="T152" s="54">
        <f t="shared" si="15"/>
        <v>1.8511595003948538E-2</v>
      </c>
      <c r="U152" s="42">
        <v>0.96</v>
      </c>
    </row>
    <row r="153" spans="2:21" s="11" customFormat="1" x14ac:dyDescent="0.25">
      <c r="B153" s="17">
        <v>36069</v>
      </c>
      <c r="C153" s="18">
        <v>8.539999999999999E-2</v>
      </c>
      <c r="D153" s="18">
        <v>0.32179999999999997</v>
      </c>
      <c r="E153" s="18">
        <v>6.2699999999999992E-2</v>
      </c>
      <c r="F153" s="18">
        <v>0.16739999999999999</v>
      </c>
      <c r="G153" s="18">
        <v>0.1517</v>
      </c>
      <c r="H153" s="18">
        <v>7.4399999999999994E-2</v>
      </c>
      <c r="I153" s="34"/>
      <c r="J153" s="36">
        <f t="shared" si="12"/>
        <v>0.10201713646310867</v>
      </c>
      <c r="K153" s="36">
        <f t="shared" si="12"/>
        <v>-5.5917145168762318E-2</v>
      </c>
      <c r="L153" s="36">
        <f t="shared" si="12"/>
        <v>3.220923548238383E-2</v>
      </c>
      <c r="M153" s="36">
        <f t="shared" ref="M153:O174" si="16">M$52*F153</f>
        <v>-8.5596313424607093E-2</v>
      </c>
      <c r="N153" s="36">
        <f t="shared" si="16"/>
        <v>5.5750056860250648E-2</v>
      </c>
      <c r="O153" s="36">
        <f t="shared" si="16"/>
        <v>-2.9067655548063079E-2</v>
      </c>
      <c r="P153" s="8"/>
      <c r="Q153" s="39">
        <f t="shared" si="13"/>
        <v>1.9395314664310666E-2</v>
      </c>
      <c r="R153" s="40">
        <v>3.2000000000000002E-3</v>
      </c>
      <c r="S153" s="8"/>
      <c r="T153" s="54">
        <f t="shared" si="15"/>
        <v>1.8673642868573002E-2</v>
      </c>
      <c r="U153" s="42">
        <v>0.97</v>
      </c>
    </row>
    <row r="154" spans="2:21" s="11" customFormat="1" x14ac:dyDescent="0.25">
      <c r="B154" s="17">
        <v>36039</v>
      </c>
      <c r="C154" s="18">
        <v>8.5600000000000009E-2</v>
      </c>
      <c r="D154" s="18">
        <v>0.1711</v>
      </c>
      <c r="E154" s="18">
        <v>-5.0799999999999998E-2</v>
      </c>
      <c r="F154" s="18">
        <v>-2.0499999999999997E-2</v>
      </c>
      <c r="G154" s="18">
        <v>-1.9900000000000001E-2</v>
      </c>
      <c r="H154" s="18">
        <v>6.3799999999999996E-2</v>
      </c>
      <c r="I154" s="34"/>
      <c r="J154" s="36">
        <f t="shared" ref="J154:L174" si="17">J$52*C154</f>
        <v>0.10225605247356094</v>
      </c>
      <c r="K154" s="36">
        <f t="shared" si="17"/>
        <v>-2.9730961896753366E-2</v>
      </c>
      <c r="L154" s="36">
        <f t="shared" si="17"/>
        <v>-2.609615889162837E-2</v>
      </c>
      <c r="M154" s="36">
        <f t="shared" si="16"/>
        <v>1.0482224762272672E-2</v>
      </c>
      <c r="N154" s="36">
        <f t="shared" si="16"/>
        <v>-7.313290253915544E-3</v>
      </c>
      <c r="O154" s="36">
        <f t="shared" si="16"/>
        <v>-2.492629602105409E-2</v>
      </c>
      <c r="P154" s="8"/>
      <c r="Q154" s="39">
        <f t="shared" si="13"/>
        <v>2.4671570172482248E-2</v>
      </c>
      <c r="R154" s="40">
        <v>4.5999999999999999E-3</v>
      </c>
      <c r="S154" s="8"/>
      <c r="T154" s="54">
        <f t="shared" ref="T154:T174" si="18">$I$43+U154*($H$43-$I$43)</f>
        <v>1.8835690733197467E-2</v>
      </c>
      <c r="U154" s="42">
        <v>0.98</v>
      </c>
    </row>
    <row r="155" spans="2:21" s="11" customFormat="1" x14ac:dyDescent="0.25">
      <c r="B155" s="17">
        <v>36008</v>
      </c>
      <c r="C155" s="18">
        <v>-0.1318</v>
      </c>
      <c r="D155" s="18">
        <v>-7.4099999999999999E-2</v>
      </c>
      <c r="E155" s="18">
        <v>-0.13970000000000002</v>
      </c>
      <c r="F155" s="18">
        <v>-0.1072</v>
      </c>
      <c r="G155" s="18">
        <v>-0.2823</v>
      </c>
      <c r="H155" s="18">
        <v>-0.15770000000000001</v>
      </c>
      <c r="I155" s="34"/>
      <c r="J155" s="36">
        <f t="shared" si="17"/>
        <v>-0.15744565088802956</v>
      </c>
      <c r="K155" s="36">
        <f t="shared" si="17"/>
        <v>1.2875887063409844E-2</v>
      </c>
      <c r="L155" s="36">
        <f t="shared" si="17"/>
        <v>-7.1764436951978025E-2</v>
      </c>
      <c r="M155" s="36">
        <f t="shared" si="16"/>
        <v>5.4814365586128323E-2</v>
      </c>
      <c r="N155" s="36">
        <f t="shared" si="16"/>
        <v>-0.10374582103921397</v>
      </c>
      <c r="O155" s="36">
        <f t="shared" si="16"/>
        <v>6.1612490321633705E-2</v>
      </c>
      <c r="P155" s="8"/>
      <c r="Q155" s="39">
        <f t="shared" si="13"/>
        <v>-0.20365316590804969</v>
      </c>
      <c r="R155" s="40">
        <v>4.3E-3</v>
      </c>
      <c r="S155" s="8"/>
      <c r="T155" s="54">
        <f t="shared" si="18"/>
        <v>1.8997738597821931E-2</v>
      </c>
      <c r="U155" s="42">
        <v>0.99</v>
      </c>
    </row>
    <row r="156" spans="2:21" s="11" customFormat="1" x14ac:dyDescent="0.25">
      <c r="B156" s="17">
        <v>35977</v>
      </c>
      <c r="C156" s="18">
        <v>-1.5E-3</v>
      </c>
      <c r="D156" s="18">
        <v>-7.7199999999999991E-2</v>
      </c>
      <c r="E156" s="18">
        <v>9.7500000000000003E-2</v>
      </c>
      <c r="F156" s="18">
        <v>-1.0200000000000001E-2</v>
      </c>
      <c r="G156" s="18">
        <v>1.3899999999999999E-2</v>
      </c>
      <c r="H156" s="18">
        <v>-2.3300000000000001E-2</v>
      </c>
      <c r="I156" s="34"/>
      <c r="J156" s="36">
        <f t="shared" si="17"/>
        <v>-1.7918700783918387E-3</v>
      </c>
      <c r="K156" s="36">
        <f t="shared" si="17"/>
        <v>1.3414554403444533E-2</v>
      </c>
      <c r="L156" s="36">
        <f t="shared" si="17"/>
        <v>5.0086131730979651E-2</v>
      </c>
      <c r="M156" s="36">
        <f t="shared" si="16"/>
        <v>5.2155459792771353E-3</v>
      </c>
      <c r="N156" s="36">
        <f t="shared" si="16"/>
        <v>5.1082781170565849E-3</v>
      </c>
      <c r="O156" s="36">
        <f t="shared" si="16"/>
        <v>9.103177073519755E-3</v>
      </c>
      <c r="P156" s="8"/>
      <c r="Q156" s="39">
        <f t="shared" si="13"/>
        <v>8.1135817225885809E-2</v>
      </c>
      <c r="R156" s="40">
        <v>4.0000000000000001E-3</v>
      </c>
      <c r="S156" s="8"/>
      <c r="T156" s="54">
        <f t="shared" si="18"/>
        <v>1.9159786462446395E-2</v>
      </c>
      <c r="U156" s="42">
        <v>1</v>
      </c>
    </row>
    <row r="157" spans="2:21" s="11" customFormat="1" x14ac:dyDescent="0.25">
      <c r="B157" s="17">
        <v>35947</v>
      </c>
      <c r="C157" s="18">
        <v>-1.1999999999999999E-3</v>
      </c>
      <c r="D157" s="18">
        <v>-6.88E-2</v>
      </c>
      <c r="E157" s="18">
        <v>-5.74E-2</v>
      </c>
      <c r="F157" s="18">
        <v>6.8999999999999999E-3</v>
      </c>
      <c r="G157" s="18">
        <v>-3.3599999999999998E-2</v>
      </c>
      <c r="H157" s="18">
        <v>3.2000000000000001E-2</v>
      </c>
      <c r="I157" s="34"/>
      <c r="J157" s="36">
        <f t="shared" si="17"/>
        <v>-1.4334960627134707E-3</v>
      </c>
      <c r="K157" s="36">
        <f t="shared" si="17"/>
        <v>1.19549396756086E-2</v>
      </c>
      <c r="L157" s="36">
        <f t="shared" si="17"/>
        <v>-2.94866047318793E-2</v>
      </c>
      <c r="M157" s="36">
        <f t="shared" si="16"/>
        <v>-3.5281634565698266E-3</v>
      </c>
      <c r="N157" s="36">
        <f t="shared" si="16"/>
        <v>-1.2348067966410163E-2</v>
      </c>
      <c r="O157" s="36">
        <f t="shared" si="16"/>
        <v>-1.2502217440027131E-2</v>
      </c>
      <c r="P157" s="8"/>
      <c r="Q157" s="39">
        <f t="shared" si="13"/>
        <v>-4.7343609981991289E-2</v>
      </c>
      <c r="R157" s="40">
        <v>4.0999999999999995E-3</v>
      </c>
      <c r="S157" s="8"/>
      <c r="T157" s="54">
        <f t="shared" si="18"/>
        <v>1.932183432707086E-2</v>
      </c>
      <c r="U157" s="42">
        <v>1.01</v>
      </c>
    </row>
    <row r="158" spans="2:21" s="11" customFormat="1" x14ac:dyDescent="0.25">
      <c r="B158" s="17">
        <v>35916</v>
      </c>
      <c r="C158" s="18">
        <v>-4.5499999999999999E-2</v>
      </c>
      <c r="D158" s="18">
        <v>-0.14249999999999999</v>
      </c>
      <c r="E158" s="18">
        <v>4.9599999999999998E-2</v>
      </c>
      <c r="F158" s="18">
        <v>-4.8099999999999997E-2</v>
      </c>
      <c r="G158" s="18">
        <v>-8.4900000000000003E-2</v>
      </c>
      <c r="H158" s="18">
        <v>-2.58E-2</v>
      </c>
      <c r="I158" s="34"/>
      <c r="J158" s="36">
        <f t="shared" si="17"/>
        <v>-5.4353392377885772E-2</v>
      </c>
      <c r="K158" s="36">
        <f t="shared" si="17"/>
        <v>2.4761321275788159E-2</v>
      </c>
      <c r="L158" s="36">
        <f t="shared" si="17"/>
        <v>2.5479714193400928E-2</v>
      </c>
      <c r="M158" s="36">
        <f t="shared" si="16"/>
        <v>2.4594878588551979E-2</v>
      </c>
      <c r="N158" s="36">
        <f t="shared" si="16"/>
        <v>-3.1200921736554255E-2</v>
      </c>
      <c r="O158" s="36">
        <f t="shared" si="16"/>
        <v>1.0079912811021875E-2</v>
      </c>
      <c r="P158" s="8"/>
      <c r="Q158" s="39">
        <f t="shared" si="13"/>
        <v>-6.384872456770864E-4</v>
      </c>
      <c r="R158" s="40">
        <v>4.0000000000000001E-3</v>
      </c>
      <c r="S158" s="8"/>
      <c r="T158" s="54">
        <f t="shared" si="18"/>
        <v>1.9483882191695324E-2</v>
      </c>
      <c r="U158" s="42">
        <v>1.02</v>
      </c>
    </row>
    <row r="159" spans="2:21" s="11" customFormat="1" x14ac:dyDescent="0.25">
      <c r="B159" s="17">
        <v>35886</v>
      </c>
      <c r="C159" s="18">
        <v>-1.4800000000000001E-2</v>
      </c>
      <c r="D159" s="18">
        <v>-0.1056</v>
      </c>
      <c r="E159" s="18">
        <v>-3.2599999999999997E-2</v>
      </c>
      <c r="F159" s="18">
        <v>-8.5000000000000006E-3</v>
      </c>
      <c r="G159" s="18">
        <v>5.3699999999999998E-2</v>
      </c>
      <c r="H159" s="18">
        <v>1.09E-2</v>
      </c>
      <c r="I159" s="34"/>
      <c r="J159" s="36">
        <f t="shared" si="17"/>
        <v>-1.7679784773466142E-2</v>
      </c>
      <c r="K159" s="36">
        <f t="shared" si="17"/>
        <v>1.8349442292794595E-2</v>
      </c>
      <c r="L159" s="36">
        <f t="shared" si="17"/>
        <v>-1.6746747635178836E-2</v>
      </c>
      <c r="M159" s="36">
        <f t="shared" si="16"/>
        <v>4.34628831606428E-3</v>
      </c>
      <c r="N159" s="36">
        <f t="shared" si="16"/>
        <v>1.973485862488767E-2</v>
      </c>
      <c r="O159" s="36">
        <f t="shared" si="16"/>
        <v>-4.2585678155092413E-3</v>
      </c>
      <c r="P159" s="8"/>
      <c r="Q159" s="39">
        <f t="shared" si="13"/>
        <v>3.7454890095923246E-3</v>
      </c>
      <c r="R159" s="40">
        <v>4.3E-3</v>
      </c>
      <c r="S159" s="8"/>
      <c r="T159" s="54">
        <f t="shared" si="18"/>
        <v>1.9645930056319788E-2</v>
      </c>
      <c r="U159" s="42">
        <v>1.03</v>
      </c>
    </row>
    <row r="160" spans="2:21" s="11" customFormat="1" x14ac:dyDescent="0.25">
      <c r="B160" s="17">
        <v>35855</v>
      </c>
      <c r="C160" s="18">
        <v>-4.4000000000000003E-3</v>
      </c>
      <c r="D160" s="18">
        <v>-2.4799999999999999E-2</v>
      </c>
      <c r="E160" s="18">
        <v>0.2122</v>
      </c>
      <c r="F160" s="18">
        <v>-6.7900000000000002E-2</v>
      </c>
      <c r="G160" s="18">
        <v>8.7300000000000003E-2</v>
      </c>
      <c r="H160" s="18">
        <v>5.1300000000000005E-2</v>
      </c>
      <c r="I160" s="34"/>
      <c r="J160" s="36">
        <f t="shared" si="17"/>
        <v>-5.2561522299493938E-3</v>
      </c>
      <c r="K160" s="36">
        <f t="shared" si="17"/>
        <v>4.3093387202775184E-3</v>
      </c>
      <c r="L160" s="36">
        <f t="shared" si="17"/>
        <v>0.10900797080321929</v>
      </c>
      <c r="M160" s="36">
        <f t="shared" si="16"/>
        <v>3.4719173724795833E-2</v>
      </c>
      <c r="N160" s="36">
        <f t="shared" si="16"/>
        <v>3.2082926591297835E-2</v>
      </c>
      <c r="O160" s="36">
        <f t="shared" si="16"/>
        <v>-2.0042617333543497E-2</v>
      </c>
      <c r="P160" s="8"/>
      <c r="Q160" s="39">
        <f t="shared" si="13"/>
        <v>0.1548206402760976</v>
      </c>
      <c r="R160" s="40">
        <v>3.9000000000000003E-3</v>
      </c>
      <c r="S160" s="8"/>
      <c r="T160" s="54">
        <f t="shared" si="18"/>
        <v>1.9807977920944252E-2</v>
      </c>
      <c r="U160" s="42">
        <v>1.04</v>
      </c>
    </row>
    <row r="161" spans="2:21" s="11" customFormat="1" x14ac:dyDescent="0.25">
      <c r="B161" s="17">
        <v>35827</v>
      </c>
      <c r="C161" s="18">
        <v>2.5600000000000001E-2</v>
      </c>
      <c r="D161" s="18">
        <v>0.21690000000000001</v>
      </c>
      <c r="E161" s="18">
        <v>4.7100000000000003E-2</v>
      </c>
      <c r="F161" s="18">
        <v>5.6999999999999993E-3</v>
      </c>
      <c r="G161" s="18">
        <v>3.9300000000000002E-2</v>
      </c>
      <c r="H161" s="18">
        <v>7.3200000000000001E-2</v>
      </c>
      <c r="I161" s="34"/>
      <c r="J161" s="36">
        <f t="shared" si="17"/>
        <v>3.0581249337887383E-2</v>
      </c>
      <c r="K161" s="36">
        <f t="shared" si="17"/>
        <v>-3.7689337436620722E-2</v>
      </c>
      <c r="L161" s="36">
        <f t="shared" si="17"/>
        <v>2.4195454405427093E-2</v>
      </c>
      <c r="M161" s="36">
        <f t="shared" si="16"/>
        <v>-2.9145698119489869E-3</v>
      </c>
      <c r="N161" s="36">
        <f t="shared" si="16"/>
        <v>1.4442829496426174E-2</v>
      </c>
      <c r="O161" s="36">
        <f t="shared" si="16"/>
        <v>-2.8598822394062064E-2</v>
      </c>
      <c r="P161" s="8"/>
      <c r="Q161" s="39">
        <f t="shared" si="13"/>
        <v>1.6803597108878965E-5</v>
      </c>
      <c r="R161" s="40">
        <v>3.9000000000000003E-3</v>
      </c>
      <c r="S161" s="8"/>
      <c r="T161" s="54">
        <f t="shared" si="18"/>
        <v>1.9970025785568717E-2</v>
      </c>
      <c r="U161" s="42">
        <v>1.05</v>
      </c>
    </row>
    <row r="162" spans="2:21" s="11" customFormat="1" x14ac:dyDescent="0.25">
      <c r="B162" s="17">
        <v>35796</v>
      </c>
      <c r="C162" s="18">
        <v>6.4899999999999999E-2</v>
      </c>
      <c r="D162" s="18">
        <v>-0.155</v>
      </c>
      <c r="E162" s="18">
        <v>0.1116</v>
      </c>
      <c r="F162" s="18">
        <v>9.5899999999999999E-2</v>
      </c>
      <c r="G162" s="18">
        <v>-7.0499999999999993E-2</v>
      </c>
      <c r="H162" s="18">
        <v>4.4999999999999997E-3</v>
      </c>
      <c r="I162" s="34"/>
      <c r="J162" s="36">
        <f t="shared" si="17"/>
        <v>7.7528245391753556E-2</v>
      </c>
      <c r="K162" s="36">
        <f t="shared" si="17"/>
        <v>2.6933367001734491E-2</v>
      </c>
      <c r="L162" s="36">
        <f t="shared" si="17"/>
        <v>5.7329356935152093E-2</v>
      </c>
      <c r="M162" s="36">
        <f t="shared" si="16"/>
        <v>-4.9036358765948751E-2</v>
      </c>
      <c r="N162" s="36">
        <f t="shared" si="16"/>
        <v>-2.5908892608092753E-2</v>
      </c>
      <c r="O162" s="36">
        <f t="shared" si="16"/>
        <v>-1.7581243275038151E-3</v>
      </c>
      <c r="P162" s="8"/>
      <c r="Q162" s="39">
        <f t="shared" si="13"/>
        <v>8.5087593627094796E-2</v>
      </c>
      <c r="R162" s="40">
        <v>4.3E-3</v>
      </c>
      <c r="S162" s="8"/>
      <c r="T162" s="54">
        <f t="shared" si="18"/>
        <v>2.0132073650193181E-2</v>
      </c>
      <c r="U162" s="42">
        <v>1.06</v>
      </c>
    </row>
    <row r="163" spans="2:21" s="11" customFormat="1" x14ac:dyDescent="0.25">
      <c r="B163" s="17">
        <v>35765</v>
      </c>
      <c r="C163" s="18">
        <v>2.1700000000000001E-2</v>
      </c>
      <c r="D163" s="18">
        <v>1.55E-2</v>
      </c>
      <c r="E163" s="18">
        <v>7.8399999999999997E-2</v>
      </c>
      <c r="F163" s="18">
        <v>-6.6000000000000003E-2</v>
      </c>
      <c r="G163" s="18">
        <v>-5.6000000000000008E-3</v>
      </c>
      <c r="H163" s="18">
        <v>1.78E-2</v>
      </c>
      <c r="I163" s="34"/>
      <c r="J163" s="36">
        <f t="shared" si="17"/>
        <v>2.5922387134068598E-2</v>
      </c>
      <c r="K163" s="36">
        <f t="shared" si="17"/>
        <v>-2.6933367001734493E-3</v>
      </c>
      <c r="L163" s="36">
        <f t="shared" si="17"/>
        <v>4.0274386950859532E-2</v>
      </c>
      <c r="M163" s="36">
        <f t="shared" si="16"/>
        <v>3.3747650454146169E-2</v>
      </c>
      <c r="N163" s="36">
        <f t="shared" si="16"/>
        <v>-2.0580113277350277E-3</v>
      </c>
      <c r="O163" s="36">
        <f t="shared" si="16"/>
        <v>-6.9543584510150915E-3</v>
      </c>
      <c r="P163" s="8"/>
      <c r="Q163" s="39">
        <f t="shared" si="13"/>
        <v>8.8238718060150725E-2</v>
      </c>
      <c r="R163" s="40">
        <v>4.7999999999999996E-3</v>
      </c>
      <c r="S163" s="8"/>
      <c r="T163" s="54">
        <f t="shared" si="18"/>
        <v>2.0294121514817645E-2</v>
      </c>
      <c r="U163" s="42">
        <v>1.07</v>
      </c>
    </row>
    <row r="164" spans="2:21" s="11" customFormat="1" x14ac:dyDescent="0.25">
      <c r="B164" s="17">
        <v>35735</v>
      </c>
      <c r="C164" s="18">
        <v>-2.4199999999999999E-2</v>
      </c>
      <c r="D164" s="18">
        <v>-2.3300000000000001E-2</v>
      </c>
      <c r="E164" s="18">
        <v>1.7000000000000001E-2</v>
      </c>
      <c r="F164" s="18">
        <v>-6.54E-2</v>
      </c>
      <c r="G164" s="18">
        <v>-6.7599999999999993E-2</v>
      </c>
      <c r="H164" s="18">
        <v>3.0500000000000003E-2</v>
      </c>
      <c r="I164" s="34"/>
      <c r="J164" s="36">
        <f t="shared" si="17"/>
        <v>-2.8908837264721661E-2</v>
      </c>
      <c r="K164" s="36">
        <f t="shared" si="17"/>
        <v>4.0486932331639594E-3</v>
      </c>
      <c r="L164" s="36">
        <f t="shared" si="17"/>
        <v>8.7329665582220935E-3</v>
      </c>
      <c r="M164" s="36">
        <f t="shared" si="16"/>
        <v>3.344085363183575E-2</v>
      </c>
      <c r="N164" s="36">
        <f t="shared" si="16"/>
        <v>-2.4843136741944254E-2</v>
      </c>
      <c r="O164" s="36">
        <f t="shared" si="16"/>
        <v>-1.191617599752586E-2</v>
      </c>
      <c r="P164" s="8"/>
      <c r="Q164" s="39">
        <f t="shared" si="13"/>
        <v>-1.9445636580969969E-2</v>
      </c>
      <c r="R164" s="40">
        <v>3.9000000000000003E-3</v>
      </c>
      <c r="S164" s="8"/>
      <c r="T164" s="54">
        <f t="shared" si="18"/>
        <v>2.0456169379442109E-2</v>
      </c>
      <c r="U164" s="42">
        <v>1.08</v>
      </c>
    </row>
    <row r="165" spans="2:21" s="11" customFormat="1" x14ac:dyDescent="0.25">
      <c r="B165" s="17">
        <v>35704</v>
      </c>
      <c r="C165" s="18">
        <v>-0.1298</v>
      </c>
      <c r="D165" s="18">
        <v>-0.28600000000000003</v>
      </c>
      <c r="E165" s="18">
        <v>-5.4600000000000003E-2</v>
      </c>
      <c r="F165" s="18">
        <v>-8.4100000000000008E-2</v>
      </c>
      <c r="G165" s="18">
        <v>-3.1800000000000002E-2</v>
      </c>
      <c r="H165" s="18">
        <v>-3.4499999999999996E-2</v>
      </c>
      <c r="I165" s="34"/>
      <c r="J165" s="36">
        <f t="shared" si="17"/>
        <v>-0.15505649078350711</v>
      </c>
      <c r="K165" s="36">
        <f t="shared" si="17"/>
        <v>4.9696406209652037E-2</v>
      </c>
      <c r="L165" s="36">
        <f t="shared" si="17"/>
        <v>-2.8048233769348604E-2</v>
      </c>
      <c r="M165" s="36">
        <f t="shared" si="16"/>
        <v>4.3002687927177166E-2</v>
      </c>
      <c r="N165" s="36">
        <f t="shared" si="16"/>
        <v>-1.1686564325352478E-2</v>
      </c>
      <c r="O165" s="36">
        <f t="shared" si="16"/>
        <v>1.3478953177529248E-2</v>
      </c>
      <c r="P165" s="8"/>
      <c r="Q165" s="39">
        <f t="shared" si="13"/>
        <v>-8.8613241563849726E-2</v>
      </c>
      <c r="R165" s="40">
        <v>4.1999999999999997E-3</v>
      </c>
      <c r="S165" s="8"/>
      <c r="T165" s="54">
        <f t="shared" si="18"/>
        <v>2.061821724406657E-2</v>
      </c>
      <c r="U165" s="42">
        <v>1.0900000000000001</v>
      </c>
    </row>
    <row r="166" spans="2:21" s="11" customFormat="1" x14ac:dyDescent="0.25">
      <c r="B166" s="17">
        <v>35674</v>
      </c>
      <c r="C166" s="18">
        <v>6.4299999999999996E-2</v>
      </c>
      <c r="D166" s="18">
        <v>5.62E-2</v>
      </c>
      <c r="E166" s="18">
        <v>0.14949999999999999</v>
      </c>
      <c r="F166" s="18">
        <v>-1.9099999999999999E-2</v>
      </c>
      <c r="G166" s="18">
        <v>0.10589999999999999</v>
      </c>
      <c r="H166" s="18">
        <v>5.8400000000000007E-2</v>
      </c>
      <c r="I166" s="34"/>
      <c r="J166" s="36">
        <f t="shared" si="17"/>
        <v>7.6811497360396816E-2</v>
      </c>
      <c r="K166" s="36">
        <f t="shared" si="17"/>
        <v>-9.7655175838547003E-3</v>
      </c>
      <c r="L166" s="36">
        <f t="shared" si="17"/>
        <v>7.6798735320835462E-2</v>
      </c>
      <c r="M166" s="36">
        <f t="shared" si="16"/>
        <v>9.7663655102150273E-3</v>
      </c>
      <c r="N166" s="36">
        <f t="shared" si="16"/>
        <v>3.8918464215560604E-2</v>
      </c>
      <c r="O166" s="36">
        <f t="shared" si="16"/>
        <v>-2.2816546828049518E-2</v>
      </c>
      <c r="P166" s="8"/>
      <c r="Q166" s="39">
        <f t="shared" si="13"/>
        <v>0.1697129979951037</v>
      </c>
      <c r="R166" s="40">
        <v>4.4000000000000003E-3</v>
      </c>
      <c r="S166" s="8"/>
      <c r="T166" s="54">
        <f t="shared" si="18"/>
        <v>2.0780265108691034E-2</v>
      </c>
      <c r="U166" s="42">
        <v>1.1000000000000001</v>
      </c>
    </row>
    <row r="167" spans="2:21" s="11" customFormat="1" x14ac:dyDescent="0.25">
      <c r="B167" s="17">
        <v>35643</v>
      </c>
      <c r="C167" s="18">
        <v>-6.83E-2</v>
      </c>
      <c r="D167" s="18">
        <v>-0.13239999999999999</v>
      </c>
      <c r="E167" s="18">
        <v>-2.2700000000000001E-2</v>
      </c>
      <c r="F167" s="18">
        <v>-8.9600000000000013E-2</v>
      </c>
      <c r="G167" s="18">
        <v>6.0000000000000001E-3</v>
      </c>
      <c r="H167" s="18">
        <v>-3.6299999999999999E-2</v>
      </c>
      <c r="I167" s="34"/>
      <c r="J167" s="36">
        <f t="shared" si="17"/>
        <v>-8.1589817569441725E-2</v>
      </c>
      <c r="K167" s="36">
        <f t="shared" si="17"/>
        <v>2.3006308329223527E-2</v>
      </c>
      <c r="L167" s="36">
        <f t="shared" si="17"/>
        <v>-1.1661078874802442E-2</v>
      </c>
      <c r="M167" s="36">
        <f t="shared" si="16"/>
        <v>4.5814992131689353E-2</v>
      </c>
      <c r="N167" s="36">
        <f t="shared" si="16"/>
        <v>2.2050121368589579E-3</v>
      </c>
      <c r="O167" s="36">
        <f t="shared" si="16"/>
        <v>1.4182202908530776E-2</v>
      </c>
      <c r="P167" s="8"/>
      <c r="Q167" s="39">
        <f t="shared" si="13"/>
        <v>-8.042380937941556E-3</v>
      </c>
      <c r="R167" s="40">
        <v>4.0999999999999995E-3</v>
      </c>
      <c r="S167" s="8"/>
      <c r="T167" s="54">
        <f t="shared" si="18"/>
        <v>2.0942312973315499E-2</v>
      </c>
      <c r="U167" s="42">
        <v>1.1100000000000001</v>
      </c>
    </row>
    <row r="168" spans="2:21" s="11" customFormat="1" x14ac:dyDescent="0.25">
      <c r="B168" s="17">
        <v>35612</v>
      </c>
      <c r="C168" s="18">
        <v>-5.5000000000000005E-3</v>
      </c>
      <c r="D168" s="18">
        <v>5.9699999999999996E-2</v>
      </c>
      <c r="E168" s="18">
        <v>5.3399999999999996E-2</v>
      </c>
      <c r="F168" s="18">
        <v>-3.0099999999999998E-2</v>
      </c>
      <c r="G168" s="18">
        <v>1.95E-2</v>
      </c>
      <c r="H168" s="18">
        <v>7.6499999999999999E-2</v>
      </c>
      <c r="I168" s="34"/>
      <c r="J168" s="36">
        <f t="shared" si="17"/>
        <v>-6.570190287436742E-3</v>
      </c>
      <c r="K168" s="36">
        <f t="shared" si="17"/>
        <v>-1.0373690387119671E-2</v>
      </c>
      <c r="L168" s="36">
        <f t="shared" si="17"/>
        <v>2.7431789071121159E-2</v>
      </c>
      <c r="M168" s="36">
        <f t="shared" si="16"/>
        <v>1.5390973919239388E-2</v>
      </c>
      <c r="N168" s="36">
        <f t="shared" si="16"/>
        <v>7.1662894447916126E-3</v>
      </c>
      <c r="O168" s="36">
        <f t="shared" si="16"/>
        <v>-2.9888113567564861E-2</v>
      </c>
      <c r="P168" s="8"/>
      <c r="Q168" s="39">
        <f t="shared" si="13"/>
        <v>3.1570581930308907E-3</v>
      </c>
      <c r="R168" s="40">
        <v>4.3E-3</v>
      </c>
      <c r="S168" s="8"/>
      <c r="T168" s="54">
        <f t="shared" si="18"/>
        <v>2.1104360837939963E-2</v>
      </c>
      <c r="U168" s="42">
        <v>1.1200000000000001</v>
      </c>
    </row>
    <row r="169" spans="2:21" s="11" customFormat="1" x14ac:dyDescent="0.25">
      <c r="B169" s="17">
        <v>35582</v>
      </c>
      <c r="C169" s="18">
        <v>4.0800000000000003E-2</v>
      </c>
      <c r="D169" s="18">
        <v>4.4600000000000001E-2</v>
      </c>
      <c r="E169" s="18">
        <v>9.2699999999999991E-2</v>
      </c>
      <c r="F169" s="18">
        <v>6.7400000000000002E-2</v>
      </c>
      <c r="G169" s="18">
        <v>1.7600000000000001E-2</v>
      </c>
      <c r="H169" s="18">
        <v>4.41E-2</v>
      </c>
      <c r="I169" s="34"/>
      <c r="J169" s="36">
        <f t="shared" si="17"/>
        <v>4.8738866132258016E-2</v>
      </c>
      <c r="K169" s="36">
        <f t="shared" si="17"/>
        <v>-7.7498591501765053E-3</v>
      </c>
      <c r="L169" s="36">
        <f t="shared" si="17"/>
        <v>4.7620352938069876E-2</v>
      </c>
      <c r="M169" s="36">
        <f t="shared" si="16"/>
        <v>-3.4463509706203814E-2</v>
      </c>
      <c r="N169" s="36">
        <f t="shared" si="16"/>
        <v>6.4680356014529435E-3</v>
      </c>
      <c r="O169" s="36">
        <f t="shared" si="16"/>
        <v>-1.7229618409537389E-2</v>
      </c>
      <c r="P169" s="8"/>
      <c r="Q169" s="39">
        <f t="shared" si="13"/>
        <v>4.3384267405863125E-2</v>
      </c>
      <c r="R169" s="40">
        <v>3.7000000000000002E-3</v>
      </c>
      <c r="S169" s="8"/>
      <c r="T169" s="54">
        <f t="shared" si="18"/>
        <v>2.1266408702564424E-2</v>
      </c>
      <c r="U169" s="42">
        <v>1.1299999999999999</v>
      </c>
    </row>
    <row r="170" spans="2:21" s="11" customFormat="1" x14ac:dyDescent="0.25">
      <c r="B170" s="17">
        <v>35551</v>
      </c>
      <c r="C170" s="18">
        <v>2.7999999999999997E-2</v>
      </c>
      <c r="D170" s="18">
        <v>0.12269999999999999</v>
      </c>
      <c r="E170" s="18">
        <v>-3.5999999999999999E-3</v>
      </c>
      <c r="F170" s="18">
        <v>0.1305</v>
      </c>
      <c r="G170" s="18">
        <v>5.3899999999999997E-2</v>
      </c>
      <c r="H170" s="18">
        <v>7.1599999999999997E-2</v>
      </c>
      <c r="I170" s="34"/>
      <c r="J170" s="36">
        <f t="shared" si="17"/>
        <v>3.3448241463314321E-2</v>
      </c>
      <c r="K170" s="36">
        <f t="shared" si="17"/>
        <v>-2.1320800845889172E-2</v>
      </c>
      <c r="L170" s="36">
        <f t="shared" si="17"/>
        <v>-1.8493340946823254E-3</v>
      </c>
      <c r="M170" s="36">
        <f t="shared" si="16"/>
        <v>-6.6728308852516294E-2</v>
      </c>
      <c r="N170" s="36">
        <f t="shared" si="16"/>
        <v>1.9808359029449635E-2</v>
      </c>
      <c r="O170" s="36">
        <f t="shared" si="16"/>
        <v>-2.7973711522060705E-2</v>
      </c>
      <c r="P170" s="8"/>
      <c r="Q170" s="39">
        <f t="shared" si="13"/>
        <v>-6.4615554822384541E-2</v>
      </c>
      <c r="R170" s="40">
        <v>4.8999999999999998E-3</v>
      </c>
      <c r="S170" s="8"/>
      <c r="T170" s="54">
        <f t="shared" si="18"/>
        <v>2.1428456567188888E-2</v>
      </c>
      <c r="U170" s="42">
        <v>1.1399999999999999</v>
      </c>
    </row>
    <row r="171" spans="2:21" s="11" customFormat="1" x14ac:dyDescent="0.25">
      <c r="B171" s="17">
        <v>35521</v>
      </c>
      <c r="C171" s="18">
        <v>2.9700000000000001E-2</v>
      </c>
      <c r="D171" s="18">
        <v>1.44E-2</v>
      </c>
      <c r="E171" s="18">
        <v>1.4499999999999999E-2</v>
      </c>
      <c r="F171" s="18">
        <v>2.6600000000000002E-2</v>
      </c>
      <c r="G171" s="18">
        <v>-5.1500000000000004E-2</v>
      </c>
      <c r="H171" s="18">
        <v>4.2299999999999997E-2</v>
      </c>
      <c r="I171" s="34"/>
      <c r="J171" s="36">
        <f t="shared" si="17"/>
        <v>3.5479027552158406E-2</v>
      </c>
      <c r="K171" s="36">
        <f t="shared" si="17"/>
        <v>-2.5021966762901722E-3</v>
      </c>
      <c r="L171" s="36">
        <f t="shared" si="17"/>
        <v>7.4487067702482543E-3</v>
      </c>
      <c r="M171" s="36">
        <f t="shared" si="16"/>
        <v>-1.3601325789095274E-2</v>
      </c>
      <c r="N171" s="36">
        <f t="shared" si="16"/>
        <v>-1.8926354174706055E-2</v>
      </c>
      <c r="O171" s="36">
        <f t="shared" si="16"/>
        <v>-1.6526368678535863E-2</v>
      </c>
      <c r="P171" s="8"/>
      <c r="Q171" s="39">
        <f t="shared" si="13"/>
        <v>-8.6285109962207056E-3</v>
      </c>
      <c r="R171" s="40">
        <v>4.3E-3</v>
      </c>
      <c r="S171" s="8"/>
      <c r="T171" s="54">
        <f t="shared" si="18"/>
        <v>2.1590504431813352E-2</v>
      </c>
      <c r="U171" s="42">
        <v>1.1499999999999999</v>
      </c>
    </row>
    <row r="172" spans="2:21" s="11" customFormat="1" x14ac:dyDescent="0.25">
      <c r="B172" s="17">
        <v>35490</v>
      </c>
      <c r="C172" s="18">
        <v>8.0000000000000004E-4</v>
      </c>
      <c r="D172" s="18">
        <v>-6.3899999999999998E-2</v>
      </c>
      <c r="E172" s="18">
        <v>2.8199999999999999E-2</v>
      </c>
      <c r="F172" s="18">
        <v>-2.98E-2</v>
      </c>
      <c r="G172" s="18">
        <v>2.5899999999999999E-2</v>
      </c>
      <c r="H172" s="18">
        <v>-4.4800000000000006E-2</v>
      </c>
      <c r="I172" s="34"/>
      <c r="J172" s="36">
        <f t="shared" si="17"/>
        <v>9.5566404180898071E-4</v>
      </c>
      <c r="K172" s="36">
        <f t="shared" si="17"/>
        <v>1.1103497751037639E-2</v>
      </c>
      <c r="L172" s="36">
        <f t="shared" si="17"/>
        <v>1.4486450408344882E-2</v>
      </c>
      <c r="M172" s="36">
        <f t="shared" si="16"/>
        <v>1.5237575508084179E-2</v>
      </c>
      <c r="N172" s="36">
        <f t="shared" si="16"/>
        <v>9.5183023907745006E-3</v>
      </c>
      <c r="O172" s="36">
        <f t="shared" si="16"/>
        <v>1.7503104416037987E-2</v>
      </c>
      <c r="P172" s="8"/>
      <c r="Q172" s="39">
        <f t="shared" si="13"/>
        <v>6.8804594516088169E-2</v>
      </c>
      <c r="R172" s="40">
        <v>4.3E-3</v>
      </c>
      <c r="S172" s="8"/>
      <c r="T172" s="54">
        <f t="shared" si="18"/>
        <v>2.1752552296437817E-2</v>
      </c>
      <c r="U172" s="42">
        <v>1.1599999999999999</v>
      </c>
    </row>
    <row r="173" spans="2:21" s="11" customFormat="1" x14ac:dyDescent="0.25">
      <c r="B173" s="17">
        <v>35462</v>
      </c>
      <c r="C173" s="18">
        <v>3.3099999999999997E-2</v>
      </c>
      <c r="D173" s="18">
        <v>8.0000000000000004E-4</v>
      </c>
      <c r="E173" s="18">
        <v>-0.10390000000000001</v>
      </c>
      <c r="F173" s="18">
        <v>2.1499999999999998E-2</v>
      </c>
      <c r="G173" s="18">
        <v>-4.53E-2</v>
      </c>
      <c r="H173" s="18">
        <v>-1.0999999999999998E-3</v>
      </c>
      <c r="I173" s="34"/>
      <c r="J173" s="36">
        <f t="shared" si="17"/>
        <v>3.9540599729846568E-2</v>
      </c>
      <c r="K173" s="36">
        <f t="shared" si="17"/>
        <v>-1.3901092646056512E-4</v>
      </c>
      <c r="L173" s="36">
        <f t="shared" si="17"/>
        <v>-5.3373836788192672E-2</v>
      </c>
      <c r="M173" s="36">
        <f t="shared" si="16"/>
        <v>-1.0993552799456706E-2</v>
      </c>
      <c r="N173" s="36">
        <f t="shared" si="16"/>
        <v>-1.6647841633285133E-2</v>
      </c>
      <c r="O173" s="36">
        <f t="shared" si="16"/>
        <v>4.2976372450093255E-4</v>
      </c>
      <c r="P173" s="8"/>
      <c r="Q173" s="39">
        <f t="shared" si="13"/>
        <v>-4.1183878693047571E-2</v>
      </c>
      <c r="R173" s="40">
        <v>3.9000000000000003E-3</v>
      </c>
      <c r="S173" s="8"/>
      <c r="T173" s="54">
        <f t="shared" si="18"/>
        <v>2.1914600161062281E-2</v>
      </c>
      <c r="U173" s="42">
        <v>1.17</v>
      </c>
    </row>
    <row r="174" spans="2:21" s="11" customFormat="1" x14ac:dyDescent="0.25">
      <c r="B174" s="17">
        <v>35431</v>
      </c>
      <c r="C174" s="18">
        <v>-3.8599999999999995E-2</v>
      </c>
      <c r="D174" s="18">
        <v>-2.46E-2</v>
      </c>
      <c r="E174" s="18">
        <v>0.1158</v>
      </c>
      <c r="F174" s="18">
        <v>-0.10869999999999999</v>
      </c>
      <c r="G174" s="18">
        <v>7.8600000000000003E-2</v>
      </c>
      <c r="H174" s="18">
        <v>5.3400000000000003E-2</v>
      </c>
      <c r="I174" s="34"/>
      <c r="J174" s="36">
        <f t="shared" si="17"/>
        <v>-4.6110790017283312E-2</v>
      </c>
      <c r="K174" s="36">
        <f t="shared" si="17"/>
        <v>4.2745859886623777E-3</v>
      </c>
      <c r="L174" s="36">
        <f t="shared" si="17"/>
        <v>5.9486913378948132E-2</v>
      </c>
      <c r="M174" s="36">
        <f t="shared" si="16"/>
        <v>5.5581357641904368E-2</v>
      </c>
      <c r="N174" s="36">
        <f t="shared" si="16"/>
        <v>2.8885658992852347E-2</v>
      </c>
      <c r="O174" s="36">
        <f t="shared" si="16"/>
        <v>-2.0863075353045275E-2</v>
      </c>
      <c r="P174" s="8"/>
      <c r="Q174" s="39">
        <f t="shared" si="13"/>
        <v>8.1254650632038627E-2</v>
      </c>
      <c r="R174" s="40">
        <v>4.5000000000000005E-3</v>
      </c>
      <c r="S174" s="8"/>
      <c r="T174" s="54">
        <f t="shared" si="18"/>
        <v>2.2076648025686745E-2</v>
      </c>
      <c r="U174" s="42">
        <v>1.18</v>
      </c>
    </row>
    <row r="182" spans="20:20" x14ac:dyDescent="0.25">
      <c r="T182" s="55"/>
    </row>
  </sheetData>
  <autoFilter ref="U56:U181" xr:uid="{6751568F-576F-425C-ABDF-D140CFB48A0B}"/>
  <mergeCells count="2">
    <mergeCell ref="Q52:Q54"/>
    <mergeCell ref="K39:T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Q1</vt:lpstr>
      <vt:lpstr>Q2-&gt;</vt:lpstr>
      <vt:lpstr>i</vt:lpstr>
      <vt:lpstr>ii</vt:lpstr>
      <vt:lpstr>iii a</vt:lpstr>
      <vt:lpstr>iii c</vt:lpstr>
      <vt:lpstr>iii d 4</vt:lpstr>
      <vt:lpstr>iii e &amp; iii f</vt:lpstr>
    </vt:vector>
  </TitlesOfParts>
  <Company>Macquarie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Jiwook Jang</dc:creator>
  <cp:lastModifiedBy>Valued Customer</cp:lastModifiedBy>
  <dcterms:created xsi:type="dcterms:W3CDTF">2012-03-09T03:02:08Z</dcterms:created>
  <dcterms:modified xsi:type="dcterms:W3CDTF">2023-03-27T09:07:46Z</dcterms:modified>
</cp:coreProperties>
</file>