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fujp/Documents/业务－工具模板/新工具表格/"/>
    </mc:Choice>
  </mc:AlternateContent>
  <bookViews>
    <workbookView xWindow="1000" yWindow="460" windowWidth="26320" windowHeight="14900"/>
  </bookViews>
  <sheets>
    <sheet name="项目预算申请表模板1" sheetId="1" r:id="rId1"/>
    <sheet name="模板1示例" sheetId="2" r:id="rId2"/>
    <sheet name="项目预算申请表模板2" sheetId="3" r:id="rId3"/>
    <sheet name="模板2示例" sheetId="4" r:id="rId4"/>
    <sheet name="模板2决算报表示例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" i="5" l="1"/>
  <c r="C77" i="5"/>
  <c r="E77" i="5"/>
  <c r="E75" i="5"/>
  <c r="D67" i="5"/>
  <c r="M67" i="5"/>
  <c r="M70" i="5"/>
  <c r="M66" i="5"/>
  <c r="M69" i="5"/>
  <c r="M71" i="5"/>
  <c r="L11" i="5"/>
  <c r="L17" i="5"/>
  <c r="L20" i="5"/>
  <c r="L27" i="5"/>
  <c r="L30" i="5"/>
  <c r="L33" i="5"/>
  <c r="L36" i="5"/>
  <c r="L39" i="5"/>
  <c r="L46" i="5"/>
  <c r="L49" i="5"/>
  <c r="L52" i="5"/>
  <c r="L55" i="5"/>
  <c r="D11" i="5"/>
  <c r="D14" i="5"/>
  <c r="D17" i="5"/>
  <c r="D20" i="5"/>
  <c r="D23" i="5"/>
  <c r="D27" i="5"/>
  <c r="D30" i="5"/>
  <c r="D33" i="5"/>
  <c r="D36" i="5"/>
  <c r="D39" i="5"/>
  <c r="D42" i="5"/>
  <c r="D46" i="5"/>
  <c r="D49" i="5"/>
  <c r="D52" i="5"/>
  <c r="D55" i="5"/>
  <c r="D58" i="5"/>
  <c r="D61" i="5"/>
  <c r="D64" i="5"/>
  <c r="L64" i="5"/>
  <c r="L70" i="5"/>
  <c r="F10" i="5"/>
  <c r="L10" i="5"/>
  <c r="D16" i="5"/>
  <c r="J16" i="5"/>
  <c r="L16" i="5"/>
  <c r="D19" i="5"/>
  <c r="K19" i="5"/>
  <c r="L19" i="5"/>
  <c r="D26" i="5"/>
  <c r="G26" i="5"/>
  <c r="L26" i="5"/>
  <c r="D29" i="5"/>
  <c r="H29" i="5"/>
  <c r="L29" i="5"/>
  <c r="D32" i="5"/>
  <c r="I32" i="5"/>
  <c r="L32" i="5"/>
  <c r="D35" i="5"/>
  <c r="K35" i="5"/>
  <c r="L35" i="5"/>
  <c r="D38" i="5"/>
  <c r="E38" i="5"/>
  <c r="L38" i="5"/>
  <c r="D45" i="5"/>
  <c r="G45" i="5"/>
  <c r="L45" i="5"/>
  <c r="D48" i="5"/>
  <c r="F48" i="5"/>
  <c r="L48" i="5"/>
  <c r="I51" i="5"/>
  <c r="L51" i="5"/>
  <c r="D54" i="5"/>
  <c r="E54" i="5"/>
  <c r="L54" i="5"/>
  <c r="D13" i="5"/>
  <c r="D22" i="5"/>
  <c r="D41" i="5"/>
  <c r="D57" i="5"/>
  <c r="D60" i="5"/>
  <c r="D63" i="5"/>
  <c r="L63" i="5"/>
  <c r="L69" i="5"/>
  <c r="L71" i="5"/>
  <c r="D70" i="5"/>
  <c r="D69" i="5"/>
  <c r="D71" i="5"/>
  <c r="D68" i="5"/>
  <c r="D65" i="5"/>
  <c r="K23" i="5"/>
  <c r="K42" i="5"/>
  <c r="K58" i="5"/>
  <c r="K61" i="5"/>
  <c r="K22" i="5"/>
  <c r="K41" i="5"/>
  <c r="K57" i="5"/>
  <c r="K60" i="5"/>
  <c r="K62" i="5"/>
  <c r="J23" i="5"/>
  <c r="J42" i="5"/>
  <c r="J58" i="5"/>
  <c r="J61" i="5"/>
  <c r="J22" i="5"/>
  <c r="J41" i="5"/>
  <c r="J57" i="5"/>
  <c r="J60" i="5"/>
  <c r="J62" i="5"/>
  <c r="I23" i="5"/>
  <c r="I42" i="5"/>
  <c r="I58" i="5"/>
  <c r="I61" i="5"/>
  <c r="I22" i="5"/>
  <c r="I41" i="5"/>
  <c r="I57" i="5"/>
  <c r="I60" i="5"/>
  <c r="I62" i="5"/>
  <c r="H23" i="5"/>
  <c r="H42" i="5"/>
  <c r="H58" i="5"/>
  <c r="H61" i="5"/>
  <c r="H22" i="5"/>
  <c r="H41" i="5"/>
  <c r="H57" i="5"/>
  <c r="H60" i="5"/>
  <c r="H62" i="5"/>
  <c r="G23" i="5"/>
  <c r="G42" i="5"/>
  <c r="G58" i="5"/>
  <c r="G61" i="5"/>
  <c r="G22" i="5"/>
  <c r="G41" i="5"/>
  <c r="G57" i="5"/>
  <c r="G60" i="5"/>
  <c r="G62" i="5"/>
  <c r="F23" i="5"/>
  <c r="F42" i="5"/>
  <c r="F58" i="5"/>
  <c r="F61" i="5"/>
  <c r="F22" i="5"/>
  <c r="F41" i="5"/>
  <c r="F57" i="5"/>
  <c r="F60" i="5"/>
  <c r="F62" i="5"/>
  <c r="E23" i="5"/>
  <c r="E42" i="5"/>
  <c r="E58" i="5"/>
  <c r="E61" i="5"/>
  <c r="E13" i="5"/>
  <c r="E22" i="5"/>
  <c r="E41" i="5"/>
  <c r="E57" i="5"/>
  <c r="E60" i="5"/>
  <c r="E62" i="5"/>
  <c r="D62" i="5"/>
  <c r="K59" i="5"/>
  <c r="J59" i="5"/>
  <c r="I59" i="5"/>
  <c r="H59" i="5"/>
  <c r="G59" i="5"/>
  <c r="F59" i="5"/>
  <c r="E59" i="5"/>
  <c r="D59" i="5"/>
  <c r="D56" i="5"/>
  <c r="D53" i="5"/>
  <c r="D50" i="5"/>
  <c r="D47" i="5"/>
  <c r="K43" i="5"/>
  <c r="J43" i="5"/>
  <c r="I43" i="5"/>
  <c r="H43" i="5"/>
  <c r="G43" i="5"/>
  <c r="F43" i="5"/>
  <c r="E43" i="5"/>
  <c r="D43" i="5"/>
  <c r="D40" i="5"/>
  <c r="D37" i="5"/>
  <c r="D34" i="5"/>
  <c r="D31" i="5"/>
  <c r="D28" i="5"/>
  <c r="K24" i="5"/>
  <c r="J24" i="5"/>
  <c r="I24" i="5"/>
  <c r="H24" i="5"/>
  <c r="G24" i="5"/>
  <c r="F24" i="5"/>
  <c r="E24" i="5"/>
  <c r="D24" i="5"/>
  <c r="D21" i="5"/>
  <c r="D18" i="5"/>
  <c r="D15" i="5"/>
  <c r="D12" i="5"/>
  <c r="H4" i="5"/>
  <c r="J4" i="5"/>
  <c r="H3" i="5"/>
  <c r="D11" i="3"/>
  <c r="D17" i="3"/>
  <c r="D23" i="3"/>
  <c r="D29" i="3"/>
  <c r="D30" i="3"/>
  <c r="D34" i="3"/>
  <c r="C40" i="3"/>
  <c r="I3" i="3"/>
  <c r="D9" i="4"/>
  <c r="D10" i="4"/>
  <c r="D11" i="4"/>
  <c r="D12" i="4"/>
  <c r="D14" i="4"/>
  <c r="D15" i="4"/>
  <c r="D16" i="4"/>
  <c r="D17" i="4"/>
  <c r="D18" i="4"/>
  <c r="D19" i="4"/>
  <c r="D21" i="4"/>
  <c r="D22" i="4"/>
  <c r="D24" i="4"/>
  <c r="D25" i="4"/>
  <c r="D26" i="4"/>
  <c r="D27" i="4"/>
  <c r="D28" i="4"/>
  <c r="D29" i="4"/>
  <c r="C35" i="4"/>
  <c r="I3" i="4"/>
  <c r="D10" i="2"/>
  <c r="D8" i="2"/>
  <c r="D13" i="2"/>
  <c r="D14" i="2"/>
  <c r="D15" i="2"/>
  <c r="D12" i="2"/>
  <c r="D18" i="2"/>
  <c r="D19" i="2"/>
  <c r="D20" i="2"/>
  <c r="D17" i="2"/>
  <c r="D7" i="2"/>
  <c r="D22" i="2"/>
  <c r="D23" i="2"/>
  <c r="D24" i="2"/>
  <c r="D25" i="2"/>
  <c r="D21" i="2"/>
  <c r="D29" i="2"/>
  <c r="D27" i="2"/>
  <c r="D31" i="2"/>
  <c r="D32" i="2"/>
  <c r="D30" i="2"/>
  <c r="D26" i="2"/>
  <c r="D34" i="2"/>
  <c r="D33" i="2"/>
  <c r="D35" i="2"/>
  <c r="D6" i="2"/>
  <c r="D16" i="2"/>
  <c r="D8" i="1"/>
  <c r="D12" i="1"/>
  <c r="D17" i="1"/>
  <c r="D7" i="1"/>
  <c r="D21" i="1"/>
  <c r="D28" i="1"/>
  <c r="D31" i="1"/>
  <c r="D27" i="1"/>
  <c r="D34" i="1"/>
  <c r="D36" i="1"/>
  <c r="D38" i="1"/>
  <c r="D6" i="1"/>
  <c r="K11" i="4"/>
  <c r="K12" i="4"/>
  <c r="K17" i="4"/>
  <c r="K19" i="4"/>
  <c r="K25" i="4"/>
  <c r="K26" i="4"/>
  <c r="J10" i="4"/>
  <c r="J12" i="4"/>
  <c r="J19" i="4"/>
  <c r="J25" i="4"/>
  <c r="J26" i="4"/>
  <c r="I12" i="4"/>
  <c r="I16" i="4"/>
  <c r="I19" i="4"/>
  <c r="I23" i="4"/>
  <c r="I25" i="4"/>
  <c r="I26" i="4"/>
  <c r="H12" i="4"/>
  <c r="H15" i="4"/>
  <c r="H19" i="4"/>
  <c r="H25" i="4"/>
  <c r="H26" i="4"/>
  <c r="G12" i="4"/>
  <c r="G14" i="4"/>
  <c r="G19" i="4"/>
  <c r="G21" i="4"/>
  <c r="G25" i="4"/>
  <c r="G26" i="4"/>
  <c r="F8" i="4"/>
  <c r="F12" i="4"/>
  <c r="F19" i="4"/>
  <c r="F22" i="4"/>
  <c r="F25" i="4"/>
  <c r="F26" i="4"/>
  <c r="E9" i="4"/>
  <c r="E12" i="4"/>
  <c r="E18" i="4"/>
  <c r="E19" i="4"/>
  <c r="E24" i="4"/>
  <c r="E25" i="4"/>
  <c r="E26" i="4"/>
  <c r="K11" i="3"/>
  <c r="K17" i="3"/>
  <c r="K23" i="3"/>
  <c r="K29" i="3"/>
  <c r="K30" i="3"/>
  <c r="J11" i="3"/>
  <c r="J17" i="3"/>
  <c r="J23" i="3"/>
  <c r="J29" i="3"/>
  <c r="J30" i="3"/>
  <c r="I11" i="3"/>
  <c r="I17" i="3"/>
  <c r="I23" i="3"/>
  <c r="I29" i="3"/>
  <c r="I30" i="3"/>
  <c r="H11" i="3"/>
  <c r="H17" i="3"/>
  <c r="H23" i="3"/>
  <c r="H29" i="3"/>
  <c r="H30" i="3"/>
  <c r="G11" i="3"/>
  <c r="G17" i="3"/>
  <c r="G23" i="3"/>
  <c r="G29" i="3"/>
  <c r="G30" i="3"/>
  <c r="F11" i="3"/>
  <c r="F17" i="3"/>
  <c r="F23" i="3"/>
  <c r="F29" i="3"/>
  <c r="F30" i="3"/>
  <c r="E11" i="3"/>
  <c r="E17" i="3"/>
  <c r="E23" i="3"/>
  <c r="E29" i="3"/>
  <c r="E30" i="3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sz val="9"/>
            <color indexed="81"/>
            <rFont val="宋体"/>
            <family val="3"/>
            <charset val="134"/>
          </rPr>
          <t>北京恩友:
负数代表未拨付的项目尾款或项目超支金额。如无项目尾款则无须理会
如项目尾款小于已拨款结余，按照项目尾款拨付。</t>
        </r>
      </text>
    </comment>
  </commentList>
</comments>
</file>

<file path=xl/sharedStrings.xml><?xml version="1.0" encoding="utf-8"?>
<sst xmlns="http://schemas.openxmlformats.org/spreadsheetml/2006/main" count="388" uniqueCount="248">
  <si>
    <t>项目活动</t>
    <phoneticPr fontId="5" type="noConversion"/>
  </si>
  <si>
    <t>费用详细说明</t>
    <phoneticPr fontId="5" type="noConversion"/>
  </si>
  <si>
    <t>合计</t>
    <phoneticPr fontId="5" type="noConversion"/>
  </si>
  <si>
    <t>小计</t>
    <phoneticPr fontId="5" type="noConversion"/>
  </si>
  <si>
    <t>编号</t>
    <phoneticPr fontId="5" type="noConversion"/>
  </si>
  <si>
    <t>小计</t>
    <phoneticPr fontId="2" type="noConversion"/>
  </si>
  <si>
    <t xml:space="preserve"> 项目人员费用</t>
    <phoneticPr fontId="5" type="noConversion"/>
  </si>
  <si>
    <t>机构运营成本分担</t>
    <phoneticPr fontId="5" type="noConversion"/>
  </si>
  <si>
    <t xml:space="preserve"> 税金及附加</t>
    <phoneticPr fontId="5" type="noConversion"/>
  </si>
  <si>
    <t xml:space="preserve"> 税金及附加</t>
    <phoneticPr fontId="5" type="noConversion"/>
  </si>
  <si>
    <t xml:space="preserve"> 不可预见费</t>
    <phoneticPr fontId="5" type="noConversion"/>
  </si>
  <si>
    <t>项目执行单位：</t>
    <phoneticPr fontId="5" type="noConversion"/>
  </si>
  <si>
    <t>项目名称：</t>
    <phoneticPr fontId="5" type="noConversion"/>
  </si>
  <si>
    <t>项目期间：</t>
    <phoneticPr fontId="5" type="noConversion"/>
  </si>
  <si>
    <t>项目名称：</t>
    <phoneticPr fontId="5" type="noConversion"/>
  </si>
  <si>
    <t>项目编号：</t>
    <phoneticPr fontId="5" type="noConversion"/>
  </si>
  <si>
    <t>申请金额：</t>
    <phoneticPr fontId="5" type="noConversion"/>
  </si>
  <si>
    <t>活动预算及计算过程</t>
    <phoneticPr fontId="5" type="noConversion"/>
  </si>
  <si>
    <t>费用类型</t>
    <phoneticPr fontId="5" type="noConversion"/>
  </si>
  <si>
    <t>预算编号</t>
    <phoneticPr fontId="5" type="noConversion"/>
  </si>
  <si>
    <t>项目活动</t>
    <phoneticPr fontId="5" type="noConversion"/>
  </si>
  <si>
    <t>预算总金额(元)</t>
    <phoneticPr fontId="5" type="noConversion"/>
  </si>
  <si>
    <t>人员补贴</t>
    <phoneticPr fontId="5" type="noConversion"/>
  </si>
  <si>
    <t>交通差旅</t>
    <phoneticPr fontId="5" type="noConversion"/>
  </si>
  <si>
    <t>物料费</t>
    <phoneticPr fontId="5" type="noConversion"/>
  </si>
  <si>
    <t>餐饮费</t>
    <phoneticPr fontId="5" type="noConversion"/>
  </si>
  <si>
    <t>场地费</t>
    <phoneticPr fontId="5" type="noConversion"/>
  </si>
  <si>
    <t>通讯费</t>
    <phoneticPr fontId="5" type="noConversion"/>
  </si>
  <si>
    <t>项目活动1(请用具体活动名称替换，下同)</t>
    <phoneticPr fontId="5" type="noConversion"/>
  </si>
  <si>
    <t>1-1</t>
    <phoneticPr fontId="5" type="noConversion"/>
  </si>
  <si>
    <t>活动所需（请用具体活动所需替换，下同）</t>
    <phoneticPr fontId="5" type="noConversion"/>
  </si>
  <si>
    <t>1-2</t>
    <phoneticPr fontId="5" type="noConversion"/>
  </si>
  <si>
    <t>活动所需</t>
    <phoneticPr fontId="5" type="noConversion"/>
  </si>
  <si>
    <t>1-3</t>
    <phoneticPr fontId="5" type="noConversion"/>
  </si>
  <si>
    <t>项目活动2</t>
    <phoneticPr fontId="5" type="noConversion"/>
  </si>
  <si>
    <t>2-1</t>
    <phoneticPr fontId="5" type="noConversion"/>
  </si>
  <si>
    <t>2-2</t>
    <phoneticPr fontId="5" type="noConversion"/>
  </si>
  <si>
    <t>2-3</t>
    <phoneticPr fontId="5" type="noConversion"/>
  </si>
  <si>
    <t>2-4</t>
    <phoneticPr fontId="5" type="noConversion"/>
  </si>
  <si>
    <t>项目活动3</t>
    <phoneticPr fontId="5" type="noConversion"/>
  </si>
  <si>
    <t>3-1</t>
    <phoneticPr fontId="5" type="noConversion"/>
  </si>
  <si>
    <t>3-2</t>
    <phoneticPr fontId="5" type="noConversion"/>
  </si>
  <si>
    <t>活动所需</t>
    <phoneticPr fontId="5" type="noConversion"/>
  </si>
  <si>
    <t>3-3</t>
    <phoneticPr fontId="5" type="noConversion"/>
  </si>
  <si>
    <t>3-4</t>
    <phoneticPr fontId="5" type="noConversion"/>
  </si>
  <si>
    <t>项目活动4</t>
    <phoneticPr fontId="5" type="noConversion"/>
  </si>
  <si>
    <t>4-1</t>
    <phoneticPr fontId="5" type="noConversion"/>
  </si>
  <si>
    <t>活动所需</t>
    <phoneticPr fontId="5" type="noConversion"/>
  </si>
  <si>
    <t>4-2</t>
  </si>
  <si>
    <t>4-3</t>
  </si>
  <si>
    <t>4-4</t>
  </si>
  <si>
    <t>项目活动预算合计</t>
    <phoneticPr fontId="5" type="noConversion"/>
  </si>
  <si>
    <t>税金</t>
  </si>
  <si>
    <t>项目编号：</t>
    <phoneticPr fontId="5" type="noConversion"/>
  </si>
  <si>
    <t>申请金额：</t>
    <phoneticPr fontId="5" type="noConversion"/>
  </si>
  <si>
    <t>活动预算及计算过程</t>
    <phoneticPr fontId="5" type="noConversion"/>
  </si>
  <si>
    <t>费用类型</t>
    <phoneticPr fontId="5" type="noConversion"/>
  </si>
  <si>
    <t>预算编号</t>
    <phoneticPr fontId="5" type="noConversion"/>
  </si>
  <si>
    <t>项目活动</t>
    <phoneticPr fontId="5" type="noConversion"/>
  </si>
  <si>
    <t>标准及数量详细说明</t>
    <phoneticPr fontId="5" type="noConversion"/>
  </si>
  <si>
    <t>预算总金额(元)</t>
    <phoneticPr fontId="5" type="noConversion"/>
  </si>
  <si>
    <t>人员补贴</t>
    <phoneticPr fontId="5" type="noConversion"/>
  </si>
  <si>
    <t>交通差旅</t>
    <phoneticPr fontId="5" type="noConversion"/>
  </si>
  <si>
    <t>物料费</t>
    <phoneticPr fontId="5" type="noConversion"/>
  </si>
  <si>
    <t>餐饮费</t>
    <phoneticPr fontId="5" type="noConversion"/>
  </si>
  <si>
    <t>场地费</t>
    <phoneticPr fontId="5" type="noConversion"/>
  </si>
  <si>
    <t>通讯费</t>
    <phoneticPr fontId="5" type="noConversion"/>
  </si>
  <si>
    <t>专业服务费</t>
    <phoneticPr fontId="5" type="noConversion"/>
  </si>
  <si>
    <t>受益对象调研</t>
    <phoneticPr fontId="5" type="noConversion"/>
  </si>
  <si>
    <t>1-1</t>
    <phoneticPr fontId="5" type="noConversion"/>
  </si>
  <si>
    <t>走访20位受益对象差旅费</t>
    <phoneticPr fontId="5" type="noConversion"/>
  </si>
  <si>
    <r>
      <t>往返交通费</t>
    </r>
    <r>
      <rPr>
        <sz val="10"/>
        <rFont val="宋体"/>
        <family val="3"/>
        <charset val="134"/>
      </rPr>
      <t>500元/人*</t>
    </r>
    <r>
      <rPr>
        <sz val="10"/>
        <rFont val="宋体"/>
        <family val="3"/>
        <charset val="134"/>
      </rPr>
      <t>5人</t>
    </r>
    <phoneticPr fontId="5" type="noConversion"/>
  </si>
  <si>
    <t>1-2</t>
    <phoneticPr fontId="5" type="noConversion"/>
  </si>
  <si>
    <t>撰写调研报告</t>
    <phoneticPr fontId="5" type="noConversion"/>
  </si>
  <si>
    <r>
      <t>5</t>
    </r>
    <r>
      <rPr>
        <sz val="10"/>
        <rFont val="宋体"/>
        <family val="3"/>
        <charset val="134"/>
      </rPr>
      <t>00元/人天*5天*2人</t>
    </r>
    <phoneticPr fontId="5" type="noConversion"/>
  </si>
  <si>
    <t>1-3</t>
    <phoneticPr fontId="5" type="noConversion"/>
  </si>
  <si>
    <t>协调联系各方人员</t>
    <phoneticPr fontId="5" type="noConversion"/>
  </si>
  <si>
    <t>50元/天*10天</t>
    <phoneticPr fontId="5" type="noConversion"/>
  </si>
  <si>
    <t>1-4</t>
    <phoneticPr fontId="5" type="noConversion"/>
  </si>
  <si>
    <t>资料翻译费</t>
    <phoneticPr fontId="5" type="noConversion"/>
  </si>
  <si>
    <t>120元/页*50页</t>
    <phoneticPr fontId="5" type="noConversion"/>
  </si>
  <si>
    <t>小计</t>
    <phoneticPr fontId="5" type="noConversion"/>
  </si>
  <si>
    <t>小组活动</t>
    <phoneticPr fontId="5" type="noConversion"/>
  </si>
  <si>
    <t>2-1</t>
    <phoneticPr fontId="5" type="noConversion"/>
  </si>
  <si>
    <t>材料</t>
    <phoneticPr fontId="5" type="noConversion"/>
  </si>
  <si>
    <r>
      <t>彩纸、画笔、小礼品等，平均每人5</t>
    </r>
    <r>
      <rPr>
        <sz val="10"/>
        <rFont val="宋体"/>
        <family val="3"/>
        <charset val="134"/>
      </rPr>
      <t>0元*50人次</t>
    </r>
    <phoneticPr fontId="5" type="noConversion"/>
  </si>
  <si>
    <t>2-2</t>
    <phoneticPr fontId="5" type="noConversion"/>
  </si>
  <si>
    <t>午餐</t>
    <phoneticPr fontId="5" type="noConversion"/>
  </si>
  <si>
    <r>
      <t>3</t>
    </r>
    <r>
      <rPr>
        <sz val="10"/>
        <rFont val="宋体"/>
        <family val="3"/>
        <charset val="134"/>
      </rPr>
      <t>0元/人*50人次</t>
    </r>
    <phoneticPr fontId="5" type="noConversion"/>
  </si>
  <si>
    <t>场地租赁费</t>
    <phoneticPr fontId="5" type="noConversion"/>
  </si>
  <si>
    <r>
      <t>5</t>
    </r>
    <r>
      <rPr>
        <sz val="10"/>
        <rFont val="宋体"/>
        <family val="3"/>
        <charset val="134"/>
      </rPr>
      <t>00元/次*5次</t>
    </r>
    <phoneticPr fontId="5" type="noConversion"/>
  </si>
  <si>
    <t>2-4</t>
  </si>
  <si>
    <t>刻录CD资料</t>
    <phoneticPr fontId="5" type="noConversion"/>
  </si>
  <si>
    <t>300元/张*5张</t>
    <phoneticPr fontId="5" type="noConversion"/>
  </si>
  <si>
    <t>2-5</t>
  </si>
  <si>
    <t>志愿者补贴</t>
    <phoneticPr fontId="5" type="noConversion"/>
  </si>
  <si>
    <r>
      <t>5</t>
    </r>
    <r>
      <rPr>
        <sz val="10"/>
        <rFont val="宋体"/>
        <family val="3"/>
        <charset val="134"/>
      </rPr>
      <t>0元/次*5人*5次</t>
    </r>
    <phoneticPr fontId="5" type="noConversion"/>
  </si>
  <si>
    <t>效果评估</t>
    <phoneticPr fontId="5" type="noConversion"/>
  </si>
  <si>
    <t>3-1</t>
    <phoneticPr fontId="5" type="noConversion"/>
  </si>
  <si>
    <t>评估问卷打印等</t>
    <phoneticPr fontId="5" type="noConversion"/>
  </si>
  <si>
    <r>
      <rPr>
        <sz val="10"/>
        <rFont val="宋体"/>
        <family val="3"/>
        <charset val="134"/>
      </rPr>
      <t>2元/份*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0份</t>
    </r>
    <phoneticPr fontId="5" type="noConversion"/>
  </si>
  <si>
    <t>往返交通费</t>
    <phoneticPr fontId="5" type="noConversion"/>
  </si>
  <si>
    <r>
      <t>1</t>
    </r>
    <r>
      <rPr>
        <sz val="10"/>
        <rFont val="宋体"/>
        <family val="3"/>
        <charset val="134"/>
      </rPr>
      <t>00元/人*5人</t>
    </r>
    <phoneticPr fontId="5" type="noConversion"/>
  </si>
  <si>
    <t>3-3</t>
    <phoneticPr fontId="5" type="noConversion"/>
  </si>
  <si>
    <t>分析总结会议场地租金</t>
    <phoneticPr fontId="5" type="noConversion"/>
  </si>
  <si>
    <r>
      <t>5</t>
    </r>
    <r>
      <rPr>
        <sz val="10"/>
        <rFont val="宋体"/>
        <family val="3"/>
        <charset val="134"/>
      </rPr>
      <t>00元/次*1次</t>
    </r>
    <phoneticPr fontId="5" type="noConversion"/>
  </si>
  <si>
    <t>3-4</t>
    <phoneticPr fontId="5" type="noConversion"/>
  </si>
  <si>
    <t>工作人员补贴</t>
    <phoneticPr fontId="5" type="noConversion"/>
  </si>
  <si>
    <r>
      <t>2</t>
    </r>
    <r>
      <rPr>
        <sz val="10"/>
        <rFont val="宋体"/>
        <family val="3"/>
        <charset val="134"/>
      </rPr>
      <t>00元/天*5人*3天</t>
    </r>
    <phoneticPr fontId="5" type="noConversion"/>
  </si>
  <si>
    <t>项目活动预算合计</t>
    <phoneticPr fontId="5" type="noConversion"/>
  </si>
  <si>
    <t>机构行政管理费用</t>
    <phoneticPr fontId="5" type="noConversion"/>
  </si>
  <si>
    <t>项目活动预算*8%</t>
    <phoneticPr fontId="5" type="noConversion"/>
  </si>
  <si>
    <t>XXX项目预算申请表</t>
    <phoneticPr fontId="5" type="noConversion"/>
  </si>
  <si>
    <t>1.1.1</t>
    <phoneticPr fontId="2" type="noConversion"/>
  </si>
  <si>
    <t>1.1.2</t>
    <phoneticPr fontId="2" type="noConversion"/>
  </si>
  <si>
    <t>1.1.3</t>
    <phoneticPr fontId="2" type="noConversion"/>
  </si>
  <si>
    <t>1.2.1</t>
    <phoneticPr fontId="2" type="noConversion"/>
  </si>
  <si>
    <t>1.2.3</t>
    <phoneticPr fontId="2" type="noConversion"/>
  </si>
  <si>
    <t>1.2.2</t>
    <phoneticPr fontId="2" type="noConversion"/>
  </si>
  <si>
    <t>1.2.4</t>
    <phoneticPr fontId="2" type="noConversion"/>
  </si>
  <si>
    <t>项目活动一</t>
    <phoneticPr fontId="5" type="noConversion"/>
  </si>
  <si>
    <t>活动一的子活动1</t>
    <phoneticPr fontId="2" type="noConversion"/>
  </si>
  <si>
    <t>活动一的子活动3</t>
    <phoneticPr fontId="2" type="noConversion"/>
  </si>
  <si>
    <t>活动一的子活动2</t>
    <phoneticPr fontId="2" type="noConversion"/>
  </si>
  <si>
    <t>1.3.1</t>
    <phoneticPr fontId="2" type="noConversion"/>
  </si>
  <si>
    <t>1.3.2</t>
    <phoneticPr fontId="2" type="noConversion"/>
  </si>
  <si>
    <t>1.3.3</t>
    <phoneticPr fontId="2" type="noConversion"/>
  </si>
  <si>
    <t>活动所需资源</t>
    <phoneticPr fontId="2" type="noConversion"/>
  </si>
  <si>
    <t>项目活动二</t>
    <phoneticPr fontId="5" type="noConversion"/>
  </si>
  <si>
    <t>项目负责人</t>
    <phoneticPr fontId="2" type="noConversion"/>
  </si>
  <si>
    <t>项目助理1</t>
    <phoneticPr fontId="2" type="noConversion"/>
  </si>
  <si>
    <t>……</t>
    <phoneticPr fontId="2" type="noConversion"/>
  </si>
  <si>
    <t>模板仅供参考</t>
    <phoneticPr fontId="2" type="noConversion"/>
  </si>
  <si>
    <t>工资福利</t>
    <phoneticPr fontId="2" type="noConversion"/>
  </si>
  <si>
    <t>五险一金</t>
    <phoneticPr fontId="2" type="noConversion"/>
  </si>
  <si>
    <t>3.1.1</t>
    <phoneticPr fontId="2" type="noConversion"/>
  </si>
  <si>
    <t>3.1.2</t>
    <phoneticPr fontId="2" type="noConversion"/>
  </si>
  <si>
    <t>3.2.1</t>
    <phoneticPr fontId="2" type="noConversion"/>
  </si>
  <si>
    <t>3.2.2</t>
    <phoneticPr fontId="2" type="noConversion"/>
  </si>
  <si>
    <t>适用：编制和提交项目预算时使用。如资助方有格式要求，请依据资助方格式要求。</t>
    <phoneticPr fontId="5" type="noConversion"/>
  </si>
  <si>
    <t>预算金额（元）</t>
    <phoneticPr fontId="5" type="noConversion"/>
  </si>
  <si>
    <t>不可预见费</t>
    <phoneticPr fontId="5" type="noConversion"/>
  </si>
  <si>
    <t>注意：1、"费用详细说明"处为预算金额计算过程的详细解释，如单位金额、所需量(个、次、天、人等)、规格要求等等。                                            2、表格可自行添加行。如新添加行，注意重新设置计算公式以免计算错误。                                           3、“机构运营成本分摊”是指与资助方协商一致，按照项目直接成本（编号1-3项）的一定比例，或其他标准，计算的分摊机构的行政管理经费的金额。                                  4、对于政府购买服务，或者因工商注册、民政注册但未取得捐赠收据等原因，项目收入需要缴纳增值税的，别忘了在申请预算时将所需缴纳的税费计算入申请资金总额中。如果贵机构是增值税小规模纳税人，项目税金的计算可参照恩友预算管理系统或出纳通系统的［增值服务］模块中的“增值税计算器”计算项目应申请的税费金额。                                                                              5、“不可预见费”一般为项目执行成本的1-3%，具体以资助方要求为准。</t>
    <phoneticPr fontId="2" type="noConversion"/>
  </si>
  <si>
    <t>项目名称：环境建设项目</t>
    <phoneticPr fontId="5" type="noConversion"/>
  </si>
  <si>
    <t>前期调研</t>
    <phoneticPr fontId="5" type="noConversion"/>
  </si>
  <si>
    <t>实地走访</t>
    <phoneticPr fontId="2" type="noConversion"/>
  </si>
  <si>
    <t>调研结果论证会</t>
    <phoneticPr fontId="2" type="noConversion"/>
  </si>
  <si>
    <t>社区宣传活动</t>
    <phoneticPr fontId="5" type="noConversion"/>
  </si>
  <si>
    <t>宣传物料</t>
    <phoneticPr fontId="2" type="noConversion"/>
  </si>
  <si>
    <t>展架5个，</t>
  </si>
  <si>
    <t>环境知识手册制刷</t>
    <phoneticPr fontId="2" type="noConversion"/>
  </si>
  <si>
    <t>展架5个＊200元/个，背景彩绘800元</t>
    <phoneticPr fontId="2" type="noConversion"/>
  </si>
  <si>
    <t>志愿者补贴</t>
    <phoneticPr fontId="2" type="noConversion"/>
  </si>
  <si>
    <t>项目期间：2016年1月－6月</t>
    <phoneticPr fontId="5" type="noConversion"/>
  </si>
  <si>
    <t>3000元/月＊6个月</t>
    <phoneticPr fontId="2" type="noConversion"/>
  </si>
  <si>
    <t>工资福利的33%</t>
    <phoneticPr fontId="2" type="noConversion"/>
  </si>
  <si>
    <t>2000元/月＊6个月</t>
    <phoneticPr fontId="2" type="noConversion"/>
  </si>
  <si>
    <t>按照项目成本的8%计算承担</t>
    <phoneticPr fontId="2" type="noConversion"/>
  </si>
  <si>
    <t>会议材料</t>
    <phoneticPr fontId="2" type="noConversion"/>
  </si>
  <si>
    <t>会务费</t>
  </si>
  <si>
    <t>资料印刷5元/份＊100人，另加其他资料书籍等500元</t>
    <phoneticPr fontId="2" type="noConversion"/>
  </si>
  <si>
    <t>场地费</t>
    <phoneticPr fontId="2" type="noConversion"/>
  </si>
  <si>
    <t>800元/天＊2天</t>
    <phoneticPr fontId="2" type="noConversion"/>
  </si>
  <si>
    <t>后勤人员的交通、午餐费等每天200元＊2天</t>
    <phoneticPr fontId="2" type="noConversion"/>
  </si>
  <si>
    <t>往返租车</t>
  </si>
  <si>
    <t>200元/次＊10次</t>
    <phoneticPr fontId="2" type="noConversion"/>
  </si>
  <si>
    <t>项目点住宿费</t>
    <phoneticPr fontId="2" type="noConversion"/>
  </si>
  <si>
    <t>住宿老乡家中80元/晚＊20晚</t>
    <phoneticPr fontId="2" type="noConversion"/>
  </si>
  <si>
    <t>出差补贴</t>
    <phoneticPr fontId="2" type="noConversion"/>
  </si>
  <si>
    <t>50元/人/天＊20天＊3人(项目负责人＋项目助理＋1位专家)</t>
    <phoneticPr fontId="2" type="noConversion"/>
  </si>
  <si>
    <t>访谈资料费</t>
    <phoneticPr fontId="2" type="noConversion"/>
  </si>
  <si>
    <t>3000份＊1元／份</t>
    <phoneticPr fontId="2" type="noConversion"/>
  </si>
  <si>
    <t>动员大会</t>
    <phoneticPr fontId="2" type="noConversion"/>
  </si>
  <si>
    <t>交通费</t>
    <phoneticPr fontId="2" type="noConversion"/>
  </si>
  <si>
    <t>租中巴车前往约800元</t>
    <phoneticPr fontId="2" type="noConversion"/>
  </si>
  <si>
    <t>2000元/人＊3人</t>
    <phoneticPr fontId="2" type="noConversion"/>
  </si>
  <si>
    <t>法律专家劳务费</t>
    <phoneticPr fontId="2" type="noConversion"/>
  </si>
  <si>
    <t>1.1.3</t>
    <phoneticPr fontId="2" type="noConversion"/>
  </si>
  <si>
    <t>联络沟通电话费</t>
    <phoneticPr fontId="2" type="noConversion"/>
  </si>
  <si>
    <t>每次活动5位志愿者，每人50元补贴，20次社区活动</t>
    <phoneticPr fontId="2" type="noConversion"/>
  </si>
  <si>
    <t>专家补贴</t>
    <phoneticPr fontId="2" type="noConversion"/>
  </si>
  <si>
    <t>500元/次。其中法律专家2人10次，社区治理专家2人10次</t>
    <phoneticPr fontId="2" type="noConversion"/>
  </si>
  <si>
    <t>30元/个＊2000册</t>
    <phoneticPr fontId="2" type="noConversion"/>
  </si>
  <si>
    <t>增值税及附加费</t>
    <phoneticPr fontId="2" type="noConversion"/>
  </si>
  <si>
    <t>环境建设项目预算申请表（示例）</t>
    <phoneticPr fontId="5" type="noConversion"/>
  </si>
  <si>
    <t>项目执行单位：</t>
    <phoneticPr fontId="5" type="noConversion"/>
  </si>
  <si>
    <t>XXXXX项目预算申请表</t>
    <phoneticPr fontId="5" type="noConversion"/>
  </si>
  <si>
    <t>预算编号</t>
    <phoneticPr fontId="5" type="noConversion"/>
  </si>
  <si>
    <t>标准及数量详细说明</t>
    <phoneticPr fontId="5" type="noConversion"/>
  </si>
  <si>
    <t>机构行政管理费用</t>
    <phoneticPr fontId="5" type="noConversion"/>
  </si>
  <si>
    <t>不可预见费</t>
    <phoneticPr fontId="2" type="noConversion"/>
  </si>
  <si>
    <t>其他</t>
    <phoneticPr fontId="5" type="noConversion"/>
  </si>
  <si>
    <t>注意：1、"标准及数量详细说明"处为预算金额计算过程的详细解释，如单位金额、所需量(个、次、天、人等)、规格要求等等。                                            2、“费用类型”是对预算金额按照不同费用性质进行的分类。可根据实际情况对费用类型进行修改或添加。                                                  3、表格可自行添加行和列。如新添加行，注意重新设置计算公式以免计算错误。                                                                                                      4、“机构行政管理费用”是指与资助方协商一致，按照项目直接成本（项目活动预算合计）的一定比例，或其他标准，计算的分摊机构的行政管理经费的金额。                                                                5、对于政府购买服务，或者因工商注册、民政注册但未取得捐赠收据等原因，项目收入需要缴纳增值税的，别忘了在申请预算时将所需缴纳的税费计算入申请资金总额中。如果贵机构是增值税小规模纳税人，项目税金的计算可参照恩友预算管理系统或出纳通系统的［增值服务］模块中的“增值税计算器”计算项目应申请的税费金额。                                                                              6、“不可预见费”一般为项目执行成本的1-3%，具体以资助方要求为准。</t>
    <phoneticPr fontId="2" type="noConversion"/>
  </si>
  <si>
    <t>项目执行单位：北京市青青草环保志愿者服务中心</t>
    <phoneticPr fontId="5" type="noConversion"/>
  </si>
  <si>
    <t>项目执行单位：北京市青青草环保志愿者服务中心</t>
    <phoneticPr fontId="5" type="noConversion"/>
  </si>
  <si>
    <t>项目名称：XXXXXX</t>
    <phoneticPr fontId="5" type="noConversion"/>
  </si>
  <si>
    <t>项目预算合计</t>
    <phoneticPr fontId="5" type="noConversion"/>
  </si>
  <si>
    <t>项目预算合计</t>
    <phoneticPr fontId="5" type="noConversion"/>
  </si>
  <si>
    <t>配套项目资金来源</t>
    <phoneticPr fontId="2" type="noConversion"/>
  </si>
  <si>
    <t>配套金额（元）</t>
    <phoneticPr fontId="2" type="noConversion"/>
  </si>
  <si>
    <t>配套资金情况</t>
    <phoneticPr fontId="2" type="noConversion"/>
  </si>
  <si>
    <t>项目配套资金合计</t>
    <phoneticPr fontId="2" type="noConversion"/>
  </si>
  <si>
    <t>机构自有服务性收入</t>
    <phoneticPr fontId="2" type="noConversion"/>
  </si>
  <si>
    <t>个人捐赠</t>
    <phoneticPr fontId="2" type="noConversion"/>
  </si>
  <si>
    <t>项目预算申请表(示例)</t>
    <phoneticPr fontId="5" type="noConversion"/>
  </si>
  <si>
    <t>项目财务决算表(示例)</t>
    <rPh sb="2" eb="3">
      <t>cai wu</t>
    </rPh>
    <rPh sb="4" eb="5">
      <t>jue suan</t>
    </rPh>
    <phoneticPr fontId="5" type="noConversion"/>
  </si>
  <si>
    <t>申请金额：</t>
    <phoneticPr fontId="5" type="noConversion"/>
  </si>
  <si>
    <t>已拨款：</t>
    <phoneticPr fontId="5" type="noConversion"/>
  </si>
  <si>
    <t>实际执行：</t>
    <rPh sb="0" eb="1">
      <t>shi ji</t>
    </rPh>
    <rPh sb="2" eb="3">
      <t>zhi xing</t>
    </rPh>
    <phoneticPr fontId="5" type="noConversion"/>
  </si>
  <si>
    <t>已拨款结余</t>
    <rPh sb="3" eb="4">
      <t>jie y</t>
    </rPh>
    <phoneticPr fontId="5" type="noConversion"/>
  </si>
  <si>
    <t>活动预算及计算过程</t>
    <phoneticPr fontId="5" type="noConversion"/>
  </si>
  <si>
    <t>费用类型</t>
    <phoneticPr fontId="5" type="noConversion"/>
  </si>
  <si>
    <t>资金来源</t>
    <rPh sb="0" eb="1">
      <t>zi jin</t>
    </rPh>
    <rPh sb="2" eb="3">
      <t>lai yuan</t>
    </rPh>
    <phoneticPr fontId="5" type="noConversion"/>
  </si>
  <si>
    <t>项目活动</t>
    <phoneticPr fontId="5" type="noConversion"/>
  </si>
  <si>
    <t>预算总金额(元)</t>
    <phoneticPr fontId="5" type="noConversion"/>
  </si>
  <si>
    <t>人员补贴</t>
    <phoneticPr fontId="5" type="noConversion"/>
  </si>
  <si>
    <t>交通差旅</t>
    <phoneticPr fontId="5" type="noConversion"/>
  </si>
  <si>
    <t>物料费</t>
    <phoneticPr fontId="5" type="noConversion"/>
  </si>
  <si>
    <t>餐饮费</t>
    <phoneticPr fontId="5" type="noConversion"/>
  </si>
  <si>
    <t>场地费</t>
    <phoneticPr fontId="5" type="noConversion"/>
  </si>
  <si>
    <t>通讯费</t>
    <phoneticPr fontId="5" type="noConversion"/>
  </si>
  <si>
    <t>专业服务费</t>
    <phoneticPr fontId="5" type="noConversion"/>
  </si>
  <si>
    <t>公益金项目</t>
    <rPh sb="0" eb="1">
      <t>gong yi jiin</t>
    </rPh>
    <rPh sb="3" eb="4">
      <t>xiang mu</t>
    </rPh>
    <phoneticPr fontId="5" type="noConversion"/>
  </si>
  <si>
    <t>自筹</t>
    <rPh sb="0" eb="1">
      <t>zi chou</t>
    </rPh>
    <phoneticPr fontId="5" type="noConversion"/>
  </si>
  <si>
    <t>受益对象调研</t>
    <phoneticPr fontId="5" type="noConversion"/>
  </si>
  <si>
    <t>1-1</t>
    <phoneticPr fontId="5" type="noConversion"/>
  </si>
  <si>
    <t>走访20位受益对象差旅费</t>
    <phoneticPr fontId="5" type="noConversion"/>
  </si>
  <si>
    <t>协调联系各方人员</t>
    <phoneticPr fontId="5" type="noConversion"/>
  </si>
  <si>
    <t>预算</t>
    <rPh sb="0" eb="1">
      <t>yu suan</t>
    </rPh>
    <phoneticPr fontId="5" type="noConversion"/>
  </si>
  <si>
    <t>实际</t>
    <rPh sb="0" eb="1">
      <t>shi ji</t>
    </rPh>
    <phoneticPr fontId="5" type="noConversion"/>
  </si>
  <si>
    <t>执行率</t>
    <rPh sb="0" eb="1">
      <t>zhi xing lü</t>
    </rPh>
    <phoneticPr fontId="5" type="noConversion"/>
  </si>
  <si>
    <t>2-3</t>
    <phoneticPr fontId="5" type="noConversion"/>
  </si>
  <si>
    <t>2-4</t>
    <phoneticPr fontId="5" type="noConversion"/>
  </si>
  <si>
    <t>2-5</t>
    <phoneticPr fontId="5" type="noConversion"/>
  </si>
  <si>
    <t>效果评估</t>
    <phoneticPr fontId="5" type="noConversion"/>
  </si>
  <si>
    <t>3-1</t>
    <phoneticPr fontId="5" type="noConversion"/>
  </si>
  <si>
    <t>3-2</t>
    <phoneticPr fontId="5" type="noConversion"/>
  </si>
  <si>
    <t>项目活动合计</t>
    <phoneticPr fontId="5" type="noConversion"/>
  </si>
  <si>
    <t>机构行政管理费用（项目活动的8%）</t>
    <rPh sb="9" eb="10">
      <t>xiang mu</t>
    </rPh>
    <rPh sb="11" eb="12">
      <t>huo dong</t>
    </rPh>
    <rPh sb="13" eb="14">
      <t>de</t>
    </rPh>
    <phoneticPr fontId="5" type="noConversion"/>
  </si>
  <si>
    <t>税金</t>
    <phoneticPr fontId="5" type="noConversion"/>
  </si>
  <si>
    <t>项目合计</t>
    <phoneticPr fontId="5" type="noConversion"/>
  </si>
  <si>
    <t>计划配套金额（元）</t>
    <rPh sb="0" eb="1">
      <t>ji hua</t>
    </rPh>
    <phoneticPr fontId="2" type="noConversion"/>
  </si>
  <si>
    <t>实际到账</t>
    <rPh sb="0" eb="1">
      <t>shi ji dao zhang</t>
    </rPh>
    <phoneticPr fontId="5" type="noConversion"/>
  </si>
  <si>
    <t>完成率</t>
    <rPh sb="0" eb="1">
      <t>wan cheng</t>
    </rPh>
    <phoneticPr fontId="5" type="noConversion"/>
  </si>
  <si>
    <t>其他</t>
    <rPh sb="0" eb="1">
      <t>qi ta</t>
    </rPh>
    <phoneticPr fontId="5" type="noConversion"/>
  </si>
  <si>
    <t>项目配套资金合计</t>
    <phoneticPr fontId="2" type="noConversion"/>
  </si>
  <si>
    <r>
      <t>注：</t>
    </r>
    <r>
      <rPr>
        <sz val="10"/>
        <color theme="1"/>
        <rFont val="楷体"/>
        <family val="3"/>
        <charset val="134"/>
      </rPr>
      <t>黑色</t>
    </r>
    <r>
      <rPr>
        <sz val="10"/>
        <color theme="6"/>
        <rFont val="楷体"/>
        <family val="3"/>
        <charset val="134"/>
      </rPr>
      <t>为预算金额，</t>
    </r>
    <r>
      <rPr>
        <sz val="10"/>
        <color theme="5"/>
        <rFont val="楷体"/>
        <family val="3"/>
        <charset val="134"/>
      </rPr>
      <t>红色</t>
    </r>
    <r>
      <rPr>
        <sz val="10"/>
        <color theme="6"/>
        <rFont val="楷体"/>
        <family val="3"/>
        <charset val="134"/>
      </rPr>
      <t>为决算金额。</t>
    </r>
    <rPh sb="0" eb="1">
      <t>zhu</t>
    </rPh>
    <rPh sb="2" eb="3">
      <t>hei se</t>
    </rPh>
    <rPh sb="4" eb="5">
      <t>wei</t>
    </rPh>
    <rPh sb="5" eb="6">
      <t>yu suan</t>
    </rPh>
    <rPh sb="7" eb="8">
      <t>jin e</t>
    </rPh>
    <rPh sb="10" eb="11">
      <t>hong</t>
    </rPh>
    <rPh sb="12" eb="13">
      <t>wei</t>
    </rPh>
    <rPh sb="13" eb="14">
      <t>jue suan</t>
    </rPh>
    <rPh sb="15" eb="16">
      <t>jin e</t>
    </rPh>
    <phoneticPr fontId="2" type="noConversion"/>
  </si>
  <si>
    <t>项目编号：XXXXXX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</si>
</sst>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* #,##0.00_-;\-* #,##0.00_-;_-* &quot;-&quot;??_-;_-@_-"/>
    <numFmt numFmtId="177" formatCode="_ * #,##0.00_ ;_ * \-#,##0.00_ ;_ * &quot;-&quot;??_ ;_ @_ "/>
    <numFmt numFmtId="178" formatCode="#,##0.00_ "/>
    <numFmt numFmtId="179" formatCode="&quot;¥&quot;#,##0"/>
    <numFmt numFmtId="180" formatCode="&quot;¥&quot;#,##0.000_);[Red]\(&quot;¥&quot;#,##0.000\)"/>
  </numFmts>
  <fonts count="5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0"/>
      <name val="微软雅黑"/>
      <family val="3"/>
      <charset val="134"/>
    </font>
    <font>
      <sz val="10"/>
      <name val="微软雅黑"/>
      <family val="3"/>
      <charset val="134"/>
    </font>
    <font>
      <sz val="11"/>
      <name val="楷体"/>
      <family val="3"/>
      <charset val="134"/>
    </font>
    <font>
      <b/>
      <sz val="10"/>
      <color rgb="FF000090"/>
      <name val="微软雅黑"/>
      <family val="3"/>
      <charset val="134"/>
    </font>
    <font>
      <b/>
      <sz val="12"/>
      <color rgb="FF000090"/>
      <name val="微软雅黑"/>
      <family val="3"/>
      <charset val="134"/>
    </font>
    <font>
      <sz val="12"/>
      <color rgb="FF000090"/>
      <name val="宋体"/>
      <family val="3"/>
      <charset val="134"/>
    </font>
    <font>
      <b/>
      <sz val="18"/>
      <name val="楷体"/>
      <family val="3"/>
      <charset val="134"/>
    </font>
    <font>
      <sz val="11"/>
      <color theme="0" tint="-0.499984740745262"/>
      <name val="楷体"/>
      <family val="3"/>
      <charset val="134"/>
    </font>
    <font>
      <sz val="10"/>
      <name val="宋体"/>
      <family val="3"/>
      <charset val="134"/>
      <scheme val="minor"/>
    </font>
    <font>
      <b/>
      <sz val="20"/>
      <name val="楷体"/>
      <family val="3"/>
      <charset val="134"/>
    </font>
    <font>
      <b/>
      <sz val="11"/>
      <color rgb="FF000090"/>
      <name val="微软雅黑"/>
      <family val="3"/>
      <charset val="134"/>
    </font>
    <font>
      <b/>
      <sz val="11"/>
      <color rgb="FF000090"/>
      <name val="宋体"/>
      <family val="3"/>
      <charset val="134"/>
      <scheme val="minor"/>
    </font>
    <font>
      <sz val="11"/>
      <color rgb="FF000090"/>
      <name val="Arial"/>
    </font>
    <font>
      <sz val="11"/>
      <name val="Arial"/>
    </font>
    <font>
      <b/>
      <sz val="9"/>
      <name val="微软雅黑"/>
      <family val="3"/>
      <charset val="134"/>
    </font>
    <font>
      <b/>
      <sz val="9"/>
      <name val="宋体"/>
      <family val="3"/>
      <charset val="134"/>
    </font>
    <font>
      <sz val="10"/>
      <name val="Arial"/>
    </font>
    <font>
      <b/>
      <sz val="10"/>
      <name val="Arial"/>
    </font>
    <font>
      <sz val="11"/>
      <color theme="1"/>
      <name val="Arial"/>
    </font>
    <font>
      <sz val="12"/>
      <name val="Arial"/>
    </font>
    <font>
      <b/>
      <u val="singleAccounting"/>
      <sz val="10"/>
      <name val="Arial"/>
    </font>
    <font>
      <b/>
      <sz val="10"/>
      <color theme="1"/>
      <name val="宋体"/>
      <family val="3"/>
      <charset val="134"/>
    </font>
    <font>
      <b/>
      <sz val="10"/>
      <color theme="5"/>
      <name val="Arial"/>
    </font>
    <font>
      <sz val="10"/>
      <color theme="1"/>
      <name val="楷体"/>
      <family val="3"/>
      <charset val="134"/>
    </font>
    <font>
      <sz val="10"/>
      <color theme="5"/>
      <name val="楷体"/>
      <family val="3"/>
      <charset val="134"/>
    </font>
    <font>
      <sz val="11"/>
      <color theme="1"/>
      <name val="宋体"/>
      <family val="3"/>
      <charset val="134"/>
    </font>
    <font>
      <sz val="10"/>
      <color theme="5"/>
      <name val="Arial"/>
    </font>
    <font>
      <sz val="11"/>
      <color theme="5"/>
      <name val="宋体"/>
      <family val="2"/>
      <charset val="134"/>
      <scheme val="minor"/>
    </font>
    <font>
      <sz val="10"/>
      <color theme="5"/>
      <name val="宋体"/>
      <family val="3"/>
      <charset val="134"/>
    </font>
    <font>
      <b/>
      <u val="singleAccounting"/>
      <sz val="10"/>
      <color theme="5"/>
      <name val="Arial"/>
    </font>
    <font>
      <b/>
      <sz val="10"/>
      <color theme="5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Arial"/>
    </font>
    <font>
      <b/>
      <sz val="10"/>
      <color theme="1"/>
      <name val="Arial"/>
    </font>
    <font>
      <sz val="10"/>
      <color theme="6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56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</cellStyleXfs>
  <cellXfs count="429">
    <xf numFmtId="0" fontId="0" fillId="0" borderId="0" xfId="0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23" fillId="6" borderId="12" xfId="0" applyFont="1" applyFill="1" applyBorder="1" applyAlignment="1" applyProtection="1">
      <alignment horizontal="center" vertical="center"/>
      <protection locked="0"/>
    </xf>
    <xf numFmtId="0" fontId="21" fillId="5" borderId="12" xfId="0" applyFont="1" applyFill="1" applyBorder="1" applyAlignment="1" applyProtection="1">
      <alignment horizontal="right" vertical="center"/>
      <protection locked="0"/>
    </xf>
    <xf numFmtId="0" fontId="22" fillId="5" borderId="1" xfId="0" applyFont="1" applyFill="1" applyBorder="1" applyAlignment="1" applyProtection="1">
      <alignment horizontal="left" vertical="center"/>
      <protection locked="0"/>
    </xf>
    <xf numFmtId="0" fontId="26" fillId="0" borderId="0" xfId="0" applyFont="1" applyFill="1" applyAlignment="1" applyProtection="1">
      <alignment vertical="center" wrapText="1"/>
      <protection locked="0"/>
    </xf>
    <xf numFmtId="0" fontId="25" fillId="0" borderId="0" xfId="0" applyFont="1" applyFill="1" applyBorder="1" applyAlignment="1" applyProtection="1">
      <alignment horizontal="left" vertical="center" wrapText="1"/>
      <protection locked="0"/>
    </xf>
    <xf numFmtId="0" fontId="19" fillId="4" borderId="12" xfId="0" applyFont="1" applyFill="1" applyBorder="1" applyAlignment="1" applyProtection="1">
      <alignment horizontal="right" vertical="center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  <xf numFmtId="0" fontId="19" fillId="0" borderId="12" xfId="0" applyFont="1" applyBorder="1" applyAlignment="1" applyProtection="1">
      <alignment horizontal="right" vertical="center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 vertical="center" wrapText="1"/>
      <protection locked="0"/>
    </xf>
    <xf numFmtId="0" fontId="19" fillId="0" borderId="30" xfId="0" applyFont="1" applyBorder="1" applyAlignment="1" applyProtection="1">
      <alignment horizontal="righ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left" wrapText="1"/>
      <protection locked="0"/>
    </xf>
    <xf numFmtId="0" fontId="11" fillId="2" borderId="1" xfId="0" applyFont="1" applyFill="1" applyBorder="1" applyAlignment="1" applyProtection="1">
      <alignment horizontal="left" wrapText="1"/>
      <protection locked="0"/>
    </xf>
    <xf numFmtId="0" fontId="11" fillId="0" borderId="1" xfId="0" applyFont="1" applyBorder="1" applyAlignment="1" applyProtection="1">
      <alignment horizontal="left" wrapText="1"/>
      <protection locked="0"/>
    </xf>
    <xf numFmtId="0" fontId="29" fillId="5" borderId="1" xfId="0" applyFont="1" applyFill="1" applyBorder="1" applyAlignment="1" applyProtection="1">
      <alignment horizontal="right" vertical="center"/>
      <protection locked="0"/>
    </xf>
    <xf numFmtId="0" fontId="11" fillId="4" borderId="1" xfId="0" applyFont="1" applyFill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30" fillId="6" borderId="28" xfId="1" applyFont="1" applyFill="1" applyBorder="1" applyAlignment="1" applyProtection="1">
      <alignment horizontal="center" vertical="center"/>
      <protection locked="0"/>
    </xf>
    <xf numFmtId="177" fontId="30" fillId="5" borderId="28" xfId="1" applyFont="1" applyFill="1" applyBorder="1" applyAlignment="1" applyProtection="1">
      <alignment horizontal="center" vertical="center"/>
      <protection locked="0"/>
    </xf>
    <xf numFmtId="177" fontId="30" fillId="4" borderId="28" xfId="1" applyFont="1" applyFill="1" applyBorder="1" applyAlignment="1" applyProtection="1">
      <alignment horizontal="center" vertical="center"/>
      <protection locked="0"/>
    </xf>
    <xf numFmtId="177" fontId="30" fillId="0" borderId="28" xfId="1" applyFont="1" applyFill="1" applyBorder="1" applyAlignment="1" applyProtection="1">
      <alignment horizontal="center" vertical="center"/>
      <protection locked="0"/>
    </xf>
    <xf numFmtId="177" fontId="31" fillId="0" borderId="29" xfId="1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</xf>
    <xf numFmtId="0" fontId="20" fillId="0" borderId="0" xfId="0" applyFont="1" applyAlignment="1" applyProtection="1">
      <alignment vertical="center"/>
    </xf>
    <xf numFmtId="0" fontId="7" fillId="0" borderId="0" xfId="0" applyFont="1" applyProtection="1">
      <alignment vertical="center"/>
    </xf>
    <xf numFmtId="0" fontId="8" fillId="0" borderId="0" xfId="0" applyFont="1" applyProtection="1">
      <alignment vertical="center"/>
    </xf>
    <xf numFmtId="0" fontId="18" fillId="0" borderId="31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 wrapText="1"/>
    </xf>
    <xf numFmtId="0" fontId="9" fillId="0" borderId="27" xfId="0" applyFont="1" applyFill="1" applyBorder="1" applyAlignment="1" applyProtection="1">
      <alignment horizontal="center" vertical="center"/>
    </xf>
    <xf numFmtId="0" fontId="23" fillId="6" borderId="12" xfId="0" applyFont="1" applyFill="1" applyBorder="1" applyAlignment="1" applyProtection="1">
      <alignment horizontal="center" vertical="center"/>
    </xf>
    <xf numFmtId="177" fontId="30" fillId="6" borderId="28" xfId="0" applyNumberFormat="1" applyFont="1" applyFill="1" applyBorder="1" applyAlignment="1" applyProtection="1">
      <alignment horizontal="center" vertical="center"/>
    </xf>
    <xf numFmtId="0" fontId="21" fillId="5" borderId="12" xfId="0" applyFont="1" applyFill="1" applyBorder="1" applyAlignment="1" applyProtection="1">
      <alignment horizontal="right" vertical="center"/>
    </xf>
    <xf numFmtId="0" fontId="22" fillId="5" borderId="1" xfId="0" applyFont="1" applyFill="1" applyBorder="1" applyAlignment="1" applyProtection="1">
      <alignment horizontal="left" vertical="center"/>
    </xf>
    <xf numFmtId="0" fontId="28" fillId="5" borderId="1" xfId="0" applyFont="1" applyFill="1" applyBorder="1" applyAlignment="1" applyProtection="1">
      <alignment horizontal="right" vertical="center"/>
    </xf>
    <xf numFmtId="177" fontId="30" fillId="5" borderId="28" xfId="0" applyNumberFormat="1" applyFont="1" applyFill="1" applyBorder="1" applyAlignment="1" applyProtection="1">
      <alignment horizontal="center" vertical="center"/>
    </xf>
    <xf numFmtId="0" fontId="19" fillId="4" borderId="12" xfId="0" applyFont="1" applyFill="1" applyBorder="1" applyAlignment="1" applyProtection="1">
      <alignment horizontal="right" vertical="center"/>
    </xf>
    <xf numFmtId="0" fontId="11" fillId="4" borderId="1" xfId="0" applyFont="1" applyFill="1" applyBorder="1" applyAlignment="1" applyProtection="1">
      <alignment horizontal="left" vertical="center"/>
    </xf>
    <xf numFmtId="0" fontId="11" fillId="4" borderId="1" xfId="0" applyFont="1" applyFill="1" applyBorder="1" applyAlignment="1" applyProtection="1">
      <alignment horizontal="left" wrapText="1"/>
    </xf>
    <xf numFmtId="177" fontId="30" fillId="4" borderId="28" xfId="0" applyNumberFormat="1" applyFont="1" applyFill="1" applyBorder="1" applyAlignment="1" applyProtection="1">
      <alignment horizontal="center" vertical="center"/>
    </xf>
    <xf numFmtId="0" fontId="19" fillId="0" borderId="12" xfId="0" applyFont="1" applyBorder="1" applyAlignment="1" applyProtection="1">
      <alignment horizontal="right" vertical="center"/>
    </xf>
    <xf numFmtId="0" fontId="11" fillId="0" borderId="1" xfId="0" applyFont="1" applyBorder="1" applyAlignment="1" applyProtection="1">
      <alignment horizontal="left" vertical="center"/>
    </xf>
    <xf numFmtId="0" fontId="11" fillId="2" borderId="1" xfId="0" applyFont="1" applyFill="1" applyBorder="1" applyAlignment="1" applyProtection="1">
      <alignment horizontal="left" wrapText="1"/>
    </xf>
    <xf numFmtId="177" fontId="30" fillId="0" borderId="28" xfId="0" applyNumberFormat="1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left" wrapText="1"/>
    </xf>
    <xf numFmtId="0" fontId="11" fillId="0" borderId="1" xfId="0" applyFont="1" applyBorder="1" applyAlignment="1" applyProtection="1">
      <alignment horizontal="left" vertical="center" wrapText="1"/>
    </xf>
    <xf numFmtId="0" fontId="29" fillId="5" borderId="1" xfId="0" applyFont="1" applyFill="1" applyBorder="1" applyAlignment="1" applyProtection="1">
      <alignment horizontal="right" vertical="center"/>
    </xf>
    <xf numFmtId="0" fontId="11" fillId="4" borderId="1" xfId="0" applyFont="1" applyFill="1" applyBorder="1" applyAlignment="1" applyProtection="1">
      <alignment wrapText="1"/>
    </xf>
    <xf numFmtId="0" fontId="19" fillId="0" borderId="30" xfId="0" applyFont="1" applyBorder="1" applyAlignment="1" applyProtection="1">
      <alignment horizontal="right" vertical="center"/>
    </xf>
    <xf numFmtId="0" fontId="11" fillId="0" borderId="7" xfId="0" applyFont="1" applyBorder="1" applyAlignment="1" applyProtection="1">
      <alignment horizontal="left" vertical="center"/>
    </xf>
    <xf numFmtId="0" fontId="11" fillId="0" borderId="7" xfId="0" applyFont="1" applyBorder="1" applyAlignment="1" applyProtection="1">
      <alignment horizontal="left" vertical="center" wrapText="1"/>
    </xf>
    <xf numFmtId="177" fontId="30" fillId="0" borderId="29" xfId="0" applyNumberFormat="1" applyFont="1" applyFill="1" applyBorder="1" applyAlignment="1" applyProtection="1">
      <alignment horizontal="center" vertical="center"/>
    </xf>
    <xf numFmtId="177" fontId="10" fillId="0" borderId="0" xfId="0" applyNumberFormat="1" applyFont="1" applyAlignment="1" applyProtection="1">
      <alignment horizontal="center" vertical="center"/>
    </xf>
    <xf numFmtId="10" fontId="10" fillId="0" borderId="0" xfId="0" applyNumberFormat="1" applyFont="1" applyAlignment="1" applyProtection="1">
      <alignment horizontal="center" vertical="center"/>
    </xf>
    <xf numFmtId="0" fontId="32" fillId="0" borderId="31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horizontal="left" vertical="center"/>
      <protection locked="0"/>
    </xf>
    <xf numFmtId="0" fontId="15" fillId="0" borderId="15" xfId="0" applyFont="1" applyFill="1" applyBorder="1" applyAlignment="1" applyProtection="1">
      <alignment horizontal="left" vertical="center"/>
      <protection locked="0"/>
    </xf>
    <xf numFmtId="0" fontId="33" fillId="0" borderId="15" xfId="0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Fill="1" applyBorder="1" applyAlignment="1" applyProtection="1">
      <alignment horizontal="center" vertical="center"/>
      <protection locked="0"/>
    </xf>
    <xf numFmtId="0" fontId="14" fillId="0" borderId="40" xfId="0" applyFont="1" applyFill="1" applyBorder="1" applyAlignment="1" applyProtection="1">
      <alignment horizontal="center" vertical="center"/>
      <protection locked="0"/>
    </xf>
    <xf numFmtId="179" fontId="14" fillId="0" borderId="16" xfId="0" applyNumberFormat="1" applyFont="1" applyFill="1" applyBorder="1" applyAlignment="1" applyProtection="1">
      <alignment horizontal="center" vertical="center"/>
      <protection locked="0"/>
    </xf>
    <xf numFmtId="0" fontId="14" fillId="0" borderId="48" xfId="0" applyFont="1" applyFill="1" applyBorder="1" applyAlignment="1" applyProtection="1">
      <alignment horizontal="center" vertical="center"/>
      <protection locked="0"/>
    </xf>
    <xf numFmtId="0" fontId="16" fillId="0" borderId="17" xfId="0" applyFont="1" applyFill="1" applyBorder="1" applyAlignment="1" applyProtection="1">
      <alignment horizontal="left" vertical="center" wrapText="1"/>
      <protection locked="0"/>
    </xf>
    <xf numFmtId="0" fontId="16" fillId="0" borderId="18" xfId="0" applyFont="1" applyFill="1" applyBorder="1" applyAlignment="1" applyProtection="1">
      <alignment vertical="center"/>
      <protection locked="0"/>
    </xf>
    <xf numFmtId="0" fontId="16" fillId="0" borderId="42" xfId="0" applyFont="1" applyFill="1" applyBorder="1" applyProtection="1">
      <alignment vertical="center"/>
      <protection locked="0"/>
    </xf>
    <xf numFmtId="177" fontId="34" fillId="0" borderId="19" xfId="1" applyFont="1" applyFill="1" applyBorder="1" applyAlignment="1" applyProtection="1">
      <alignment vertical="center"/>
      <protection locked="0"/>
    </xf>
    <xf numFmtId="177" fontId="34" fillId="0" borderId="49" xfId="1" applyFont="1" applyFill="1" applyBorder="1" applyAlignment="1" applyProtection="1">
      <alignment vertical="center"/>
      <protection locked="0"/>
    </xf>
    <xf numFmtId="177" fontId="34" fillId="0" borderId="49" xfId="1" applyFont="1" applyFill="1" applyBorder="1" applyAlignment="1" applyProtection="1">
      <alignment vertical="center" wrapText="1"/>
      <protection locked="0"/>
    </xf>
    <xf numFmtId="177" fontId="34" fillId="0" borderId="18" xfId="1" applyFont="1" applyFill="1" applyBorder="1" applyAlignment="1" applyProtection="1">
      <alignment vertical="center" wrapText="1"/>
      <protection locked="0"/>
    </xf>
    <xf numFmtId="58" fontId="16" fillId="0" borderId="20" xfId="0" quotePrefix="1" applyNumberFormat="1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6" fillId="0" borderId="43" xfId="0" applyFont="1" applyFill="1" applyBorder="1" applyProtection="1">
      <alignment vertical="center"/>
      <protection locked="0"/>
    </xf>
    <xf numFmtId="177" fontId="34" fillId="0" borderId="21" xfId="1" applyFont="1" applyFill="1" applyBorder="1" applyAlignment="1" applyProtection="1">
      <alignment vertical="center"/>
      <protection locked="0"/>
    </xf>
    <xf numFmtId="177" fontId="34" fillId="0" borderId="50" xfId="1" applyFont="1" applyFill="1" applyBorder="1" applyAlignment="1" applyProtection="1">
      <alignment vertical="center"/>
      <protection locked="0"/>
    </xf>
    <xf numFmtId="177" fontId="34" fillId="0" borderId="50" xfId="1" applyFont="1" applyFill="1" applyBorder="1" applyAlignment="1" applyProtection="1">
      <alignment vertical="center" wrapText="1"/>
      <protection locked="0"/>
    </xf>
    <xf numFmtId="177" fontId="34" fillId="0" borderId="0" xfId="1" applyFont="1" applyFill="1" applyBorder="1" applyAlignment="1" applyProtection="1">
      <alignment vertical="center" wrapText="1"/>
      <protection locked="0"/>
    </xf>
    <xf numFmtId="0" fontId="16" fillId="0" borderId="20" xfId="0" quotePrefix="1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 wrapText="1"/>
      <protection locked="0"/>
    </xf>
    <xf numFmtId="177" fontId="34" fillId="0" borderId="0" xfId="1" applyFont="1" applyFill="1" applyBorder="1" applyAlignment="1" applyProtection="1">
      <alignment vertical="center"/>
      <protection locked="0"/>
    </xf>
    <xf numFmtId="0" fontId="16" fillId="0" borderId="18" xfId="0" applyFont="1" applyFill="1" applyBorder="1" applyAlignment="1" applyProtection="1">
      <alignment horizontal="left" vertical="center" wrapText="1"/>
      <protection locked="0"/>
    </xf>
    <xf numFmtId="177" fontId="14" fillId="0" borderId="0" xfId="1" applyFont="1" applyFill="1" applyBorder="1" applyAlignment="1" applyProtection="1">
      <alignment vertical="center"/>
      <protection locked="0"/>
    </xf>
    <xf numFmtId="180" fontId="1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Protection="1">
      <alignment vertical="center"/>
      <protection locked="0"/>
    </xf>
    <xf numFmtId="0" fontId="16" fillId="0" borderId="0" xfId="0" applyFont="1" applyFill="1" applyBorder="1" applyProtection="1">
      <alignment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4" fillId="0" borderId="25" xfId="0" applyFont="1" applyFill="1" applyBorder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Protection="1">
      <alignment vertical="center"/>
      <protection locked="0"/>
    </xf>
    <xf numFmtId="0" fontId="14" fillId="0" borderId="9" xfId="0" applyFont="1" applyBorder="1" applyAlignment="1" applyProtection="1">
      <alignment horizont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wrapText="1"/>
      <protection locked="0"/>
    </xf>
    <xf numFmtId="0" fontId="16" fillId="0" borderId="1" xfId="0" applyFont="1" applyBorder="1" applyAlignment="1" applyProtection="1">
      <alignment horizontal="justify" wrapText="1"/>
      <protection locked="0"/>
    </xf>
    <xf numFmtId="177" fontId="34" fillId="0" borderId="5" xfId="1" applyFont="1" applyBorder="1" applyAlignment="1" applyProtection="1">
      <alignment horizontal="justify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6" fillId="0" borderId="7" xfId="0" applyFont="1" applyBorder="1" applyAlignment="1" applyProtection="1">
      <alignment horizontal="justify" wrapText="1"/>
      <protection locked="0"/>
    </xf>
    <xf numFmtId="177" fontId="34" fillId="0" borderId="8" xfId="1" applyFont="1" applyBorder="1" applyAlignment="1" applyProtection="1">
      <alignment horizontal="justify" wrapText="1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wrapText="1"/>
      <protection locked="0"/>
    </xf>
    <xf numFmtId="0" fontId="17" fillId="0" borderId="0" xfId="0" applyFont="1" applyFill="1" applyBorder="1" applyAlignment="1" applyProtection="1">
      <alignment wrapText="1"/>
      <protection locked="0"/>
    </xf>
    <xf numFmtId="0" fontId="0" fillId="0" borderId="0" xfId="0" applyFill="1" applyAlignment="1" applyProtection="1">
      <alignment horizontal="left" vertical="center"/>
      <protection locked="0"/>
    </xf>
    <xf numFmtId="179" fontId="0" fillId="0" borderId="0" xfId="0" applyNumberFormat="1" applyAlignment="1" applyProtection="1">
      <alignment horizontal="center" vertical="center"/>
      <protection locked="0"/>
    </xf>
    <xf numFmtId="58" fontId="16" fillId="4" borderId="13" xfId="0" quotePrefix="1" applyNumberFormat="1" applyFont="1" applyFill="1" applyBorder="1" applyAlignment="1" applyProtection="1">
      <alignment vertical="center" wrapText="1"/>
      <protection locked="0"/>
    </xf>
    <xf numFmtId="0" fontId="16" fillId="4" borderId="15" xfId="0" applyFont="1" applyFill="1" applyBorder="1" applyAlignment="1" applyProtection="1">
      <alignment vertical="center" wrapText="1"/>
      <protection locked="0"/>
    </xf>
    <xf numFmtId="0" fontId="14" fillId="4" borderId="44" xfId="0" applyFont="1" applyFill="1" applyBorder="1" applyProtection="1">
      <alignment vertical="center"/>
      <protection locked="0"/>
    </xf>
    <xf numFmtId="177" fontId="35" fillId="4" borderId="16" xfId="1" applyFont="1" applyFill="1" applyBorder="1" applyAlignment="1" applyProtection="1">
      <alignment vertical="center" wrapText="1"/>
      <protection locked="0"/>
    </xf>
    <xf numFmtId="177" fontId="35" fillId="4" borderId="51" xfId="1" applyFont="1" applyFill="1" applyBorder="1" applyAlignment="1" applyProtection="1">
      <alignment vertical="center" wrapText="1"/>
      <protection locked="0"/>
    </xf>
    <xf numFmtId="177" fontId="35" fillId="4" borderId="15" xfId="1" applyFont="1" applyFill="1" applyBorder="1" applyAlignment="1" applyProtection="1">
      <alignment vertical="center" wrapText="1"/>
      <protection locked="0"/>
    </xf>
    <xf numFmtId="0" fontId="16" fillId="4" borderId="13" xfId="0" quotePrefix="1" applyFont="1" applyFill="1" applyBorder="1" applyAlignment="1" applyProtection="1">
      <alignment vertical="center" wrapText="1"/>
      <protection locked="0"/>
    </xf>
    <xf numFmtId="0" fontId="16" fillId="4" borderId="15" xfId="0" applyFont="1" applyFill="1" applyBorder="1" applyAlignment="1" applyProtection="1">
      <alignment horizontal="center" vertical="center" wrapText="1"/>
      <protection locked="0"/>
    </xf>
    <xf numFmtId="0" fontId="16" fillId="4" borderId="44" xfId="0" applyFont="1" applyFill="1" applyBorder="1" applyProtection="1">
      <alignment vertical="center"/>
      <protection locked="0"/>
    </xf>
    <xf numFmtId="177" fontId="34" fillId="4" borderId="42" xfId="1" applyFont="1" applyFill="1" applyBorder="1" applyAlignment="1" applyProtection="1">
      <alignment horizontal="center" vertical="center"/>
      <protection locked="0"/>
    </xf>
    <xf numFmtId="177" fontId="34" fillId="4" borderId="43" xfId="1" applyFont="1" applyFill="1" applyBorder="1" applyAlignment="1" applyProtection="1">
      <alignment horizontal="center" vertical="center"/>
      <protection locked="0"/>
    </xf>
    <xf numFmtId="0" fontId="14" fillId="5" borderId="26" xfId="0" applyFont="1" applyFill="1" applyBorder="1" applyAlignment="1" applyProtection="1">
      <alignment horizontal="center" wrapText="1"/>
      <protection locked="0"/>
    </xf>
    <xf numFmtId="177" fontId="35" fillId="5" borderId="22" xfId="1" applyFont="1" applyFill="1" applyBorder="1" applyAlignment="1" applyProtection="1">
      <alignment vertical="center" wrapText="1"/>
      <protection locked="0"/>
    </xf>
    <xf numFmtId="0" fontId="14" fillId="5" borderId="22" xfId="0" applyFont="1" applyFill="1" applyBorder="1" applyAlignment="1" applyProtection="1">
      <alignment vertical="center"/>
      <protection locked="0"/>
    </xf>
    <xf numFmtId="0" fontId="14" fillId="5" borderId="23" xfId="0" applyFont="1" applyFill="1" applyBorder="1" applyAlignment="1" applyProtection="1">
      <alignment vertical="center"/>
      <protection locked="0"/>
    </xf>
    <xf numFmtId="0" fontId="16" fillId="5" borderId="40" xfId="0" applyFont="1" applyFill="1" applyBorder="1" applyAlignment="1" applyProtection="1">
      <alignment vertical="center"/>
      <protection locked="0"/>
    </xf>
    <xf numFmtId="177" fontId="35" fillId="5" borderId="22" xfId="1" applyFont="1" applyFill="1" applyBorder="1" applyAlignment="1" applyProtection="1">
      <alignment horizontal="center" vertical="center"/>
      <protection locked="0"/>
    </xf>
    <xf numFmtId="177" fontId="35" fillId="5" borderId="25" xfId="1" applyFont="1" applyFill="1" applyBorder="1" applyAlignment="1" applyProtection="1">
      <alignment vertical="center"/>
      <protection locked="0"/>
    </xf>
    <xf numFmtId="0" fontId="14" fillId="5" borderId="22" xfId="0" applyFont="1" applyFill="1" applyBorder="1" applyAlignment="1" applyProtection="1">
      <alignment horizontal="center" vertical="center"/>
      <protection locked="0"/>
    </xf>
    <xf numFmtId="0" fontId="14" fillId="5" borderId="23" xfId="0" applyFont="1" applyFill="1" applyBorder="1" applyProtection="1">
      <alignment vertical="center"/>
      <protection locked="0"/>
    </xf>
    <xf numFmtId="176" fontId="16" fillId="5" borderId="40" xfId="0" applyNumberFormat="1" applyFont="1" applyFill="1" applyBorder="1" applyAlignment="1" applyProtection="1">
      <alignment vertical="center"/>
      <protection locked="0"/>
    </xf>
    <xf numFmtId="177" fontId="35" fillId="5" borderId="45" xfId="1" applyFont="1" applyFill="1" applyBorder="1" applyAlignment="1" applyProtection="1">
      <alignment vertical="center"/>
      <protection locked="0"/>
    </xf>
    <xf numFmtId="0" fontId="14" fillId="5" borderId="22" xfId="0" applyFont="1" applyFill="1" applyBorder="1" applyProtection="1">
      <alignment vertical="center"/>
      <protection locked="0"/>
    </xf>
    <xf numFmtId="0" fontId="14" fillId="5" borderId="23" xfId="0" applyFont="1" applyFill="1" applyBorder="1" applyAlignment="1" applyProtection="1">
      <alignment horizontal="center" vertical="center"/>
      <protection locked="0"/>
    </xf>
    <xf numFmtId="177" fontId="35" fillId="5" borderId="48" xfId="1" applyFont="1" applyFill="1" applyBorder="1" applyAlignment="1" applyProtection="1">
      <alignment vertical="center"/>
      <protection locked="0"/>
    </xf>
    <xf numFmtId="0" fontId="14" fillId="0" borderId="2" xfId="0" applyFont="1" applyBorder="1" applyAlignment="1" applyProtection="1">
      <alignment horizontal="center" wrapText="1"/>
      <protection locked="0"/>
    </xf>
    <xf numFmtId="0" fontId="14" fillId="5" borderId="23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alignment vertical="center"/>
    </xf>
    <xf numFmtId="0" fontId="16" fillId="0" borderId="0" xfId="0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vertical="center"/>
    </xf>
    <xf numFmtId="0" fontId="0" fillId="0" borderId="0" xfId="0" applyAlignment="1" applyProtection="1">
      <alignment horizontal="left" vertical="center"/>
    </xf>
    <xf numFmtId="177" fontId="35" fillId="3" borderId="0" xfId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left" vertical="center"/>
    </xf>
    <xf numFmtId="0" fontId="14" fillId="0" borderId="15" xfId="0" applyFont="1" applyFill="1" applyBorder="1" applyAlignment="1" applyProtection="1">
      <alignment horizontal="center" vertical="center" wrapText="1"/>
    </xf>
    <xf numFmtId="0" fontId="14" fillId="0" borderId="41" xfId="0" applyFont="1" applyFill="1" applyBorder="1" applyAlignment="1" applyProtection="1">
      <alignment horizontal="center" vertical="center"/>
    </xf>
    <xf numFmtId="179" fontId="14" fillId="0" borderId="16" xfId="0" applyNumberFormat="1" applyFont="1" applyFill="1" applyBorder="1" applyAlignment="1" applyProtection="1">
      <alignment horizontal="center" vertical="center"/>
    </xf>
    <xf numFmtId="0" fontId="14" fillId="0" borderId="48" xfId="0" applyFon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left" vertical="center" wrapText="1"/>
    </xf>
    <xf numFmtId="0" fontId="16" fillId="0" borderId="18" xfId="0" applyFont="1" applyFill="1" applyBorder="1" applyAlignment="1" applyProtection="1">
      <alignment vertical="center"/>
    </xf>
    <xf numFmtId="0" fontId="16" fillId="0" borderId="46" xfId="0" applyFont="1" applyFill="1" applyBorder="1" applyProtection="1">
      <alignment vertical="center"/>
    </xf>
    <xf numFmtId="177" fontId="34" fillId="4" borderId="18" xfId="1" applyFont="1" applyFill="1" applyBorder="1" applyAlignment="1" applyProtection="1">
      <alignment horizontal="center" vertical="center"/>
    </xf>
    <xf numFmtId="177" fontId="34" fillId="0" borderId="19" xfId="1" applyFont="1" applyFill="1" applyBorder="1" applyAlignment="1" applyProtection="1">
      <alignment horizontal="center" vertical="center"/>
    </xf>
    <xf numFmtId="177" fontId="34" fillId="0" borderId="49" xfId="1" applyFont="1" applyFill="1" applyBorder="1" applyAlignment="1" applyProtection="1">
      <alignment horizontal="center" vertical="center"/>
    </xf>
    <xf numFmtId="177" fontId="34" fillId="0" borderId="49" xfId="1" applyFont="1" applyFill="1" applyBorder="1" applyAlignment="1" applyProtection="1">
      <alignment horizontal="center" vertical="center" wrapText="1"/>
    </xf>
    <xf numFmtId="177" fontId="34" fillId="0" borderId="18" xfId="1" applyFont="1" applyFill="1" applyBorder="1" applyAlignment="1" applyProtection="1">
      <alignment horizontal="center" vertical="center"/>
    </xf>
    <xf numFmtId="58" fontId="16" fillId="0" borderId="20" xfId="0" quotePrefix="1" applyNumberFormat="1" applyFont="1" applyFill="1" applyBorder="1" applyAlignment="1" applyProtection="1">
      <alignment vertical="center" wrapText="1"/>
    </xf>
    <xf numFmtId="177" fontId="34" fillId="4" borderId="0" xfId="1" applyFont="1" applyFill="1" applyBorder="1" applyAlignment="1" applyProtection="1">
      <alignment horizontal="center" vertical="center"/>
    </xf>
    <xf numFmtId="177" fontId="34" fillId="0" borderId="21" xfId="1" applyFont="1" applyFill="1" applyBorder="1" applyAlignment="1" applyProtection="1">
      <alignment horizontal="center" vertical="center"/>
    </xf>
    <xf numFmtId="177" fontId="34" fillId="0" borderId="50" xfId="1" applyFont="1" applyFill="1" applyBorder="1" applyAlignment="1" applyProtection="1">
      <alignment vertical="center"/>
    </xf>
    <xf numFmtId="177" fontId="34" fillId="0" borderId="50" xfId="1" applyFont="1" applyFill="1" applyBorder="1" applyAlignment="1" applyProtection="1">
      <alignment horizontal="center" vertical="center"/>
    </xf>
    <xf numFmtId="177" fontId="34" fillId="0" borderId="50" xfId="1" applyFont="1" applyFill="1" applyBorder="1" applyAlignment="1" applyProtection="1">
      <alignment horizontal="center" vertical="center" wrapText="1"/>
    </xf>
    <xf numFmtId="177" fontId="34" fillId="0" borderId="0" xfId="1" applyFont="1" applyFill="1" applyBorder="1" applyAlignment="1" applyProtection="1">
      <alignment horizontal="center" vertical="center"/>
    </xf>
    <xf numFmtId="0" fontId="16" fillId="0" borderId="20" xfId="0" quotePrefix="1" applyFont="1" applyFill="1" applyBorder="1" applyAlignment="1" applyProtection="1">
      <alignment vertical="center" wrapText="1"/>
    </xf>
    <xf numFmtId="0" fontId="16" fillId="0" borderId="0" xfId="0" applyFont="1" applyFill="1" applyBorder="1" applyAlignment="1" applyProtection="1">
      <alignment vertical="center" wrapText="1"/>
    </xf>
    <xf numFmtId="177" fontId="34" fillId="0" borderId="21" xfId="1" applyFont="1" applyFill="1" applyBorder="1" applyAlignment="1" applyProtection="1">
      <alignment vertical="center"/>
    </xf>
    <xf numFmtId="177" fontId="34" fillId="0" borderId="50" xfId="1" applyFont="1" applyFill="1" applyBorder="1" applyAlignment="1" applyProtection="1">
      <alignment vertical="center" wrapText="1"/>
    </xf>
    <xf numFmtId="177" fontId="34" fillId="0" borderId="0" xfId="1" applyFont="1" applyFill="1" applyBorder="1" applyAlignment="1" applyProtection="1">
      <alignment vertical="center"/>
    </xf>
    <xf numFmtId="58" fontId="16" fillId="4" borderId="13" xfId="0" quotePrefix="1" applyNumberFormat="1" applyFont="1" applyFill="1" applyBorder="1" applyAlignment="1" applyProtection="1">
      <alignment vertical="center" wrapText="1"/>
    </xf>
    <xf numFmtId="0" fontId="16" fillId="4" borderId="15" xfId="0" applyFont="1" applyFill="1" applyBorder="1" applyAlignment="1" applyProtection="1">
      <alignment vertical="center" wrapText="1"/>
    </xf>
    <xf numFmtId="0" fontId="14" fillId="4" borderId="47" xfId="0" applyFont="1" applyFill="1" applyBorder="1" applyProtection="1">
      <alignment vertical="center"/>
    </xf>
    <xf numFmtId="0" fontId="16" fillId="0" borderId="18" xfId="0" applyFont="1" applyFill="1" applyBorder="1" applyAlignment="1" applyProtection="1">
      <alignment horizontal="left" vertical="center" wrapText="1"/>
    </xf>
    <xf numFmtId="0" fontId="16" fillId="0" borderId="46" xfId="0" applyFont="1" applyFill="1" applyBorder="1" applyAlignment="1" applyProtection="1">
      <alignment vertical="center" wrapText="1"/>
    </xf>
    <xf numFmtId="0" fontId="16" fillId="4" borderId="13" xfId="0" quotePrefix="1" applyFont="1" applyFill="1" applyBorder="1" applyAlignment="1" applyProtection="1">
      <alignment vertical="center" wrapText="1"/>
    </xf>
    <xf numFmtId="0" fontId="16" fillId="4" borderId="15" xfId="0" applyFont="1" applyFill="1" applyBorder="1" applyAlignment="1" applyProtection="1">
      <alignment horizontal="center" vertical="center" wrapText="1"/>
    </xf>
    <xf numFmtId="0" fontId="16" fillId="4" borderId="47" xfId="0" applyFont="1" applyFill="1" applyBorder="1" applyProtection="1">
      <alignment vertical="center"/>
    </xf>
    <xf numFmtId="0" fontId="14" fillId="5" borderId="22" xfId="0" applyFont="1" applyFill="1" applyBorder="1" applyAlignment="1" applyProtection="1">
      <alignment vertical="center"/>
    </xf>
    <xf numFmtId="0" fontId="14" fillId="5" borderId="23" xfId="0" applyFont="1" applyFill="1" applyBorder="1" applyAlignment="1" applyProtection="1">
      <alignment vertical="center"/>
    </xf>
    <xf numFmtId="0" fontId="14" fillId="5" borderId="41" xfId="0" applyFont="1" applyFill="1" applyBorder="1" applyAlignment="1" applyProtection="1">
      <alignment vertical="center"/>
    </xf>
    <xf numFmtId="177" fontId="35" fillId="5" borderId="45" xfId="1" applyFont="1" applyFill="1" applyBorder="1" applyAlignment="1" applyProtection="1">
      <alignment horizontal="center" vertical="center"/>
    </xf>
    <xf numFmtId="177" fontId="35" fillId="5" borderId="25" xfId="1" applyFont="1" applyFill="1" applyBorder="1" applyAlignment="1" applyProtection="1">
      <alignment horizontal="center" vertical="center"/>
    </xf>
    <xf numFmtId="177" fontId="35" fillId="5" borderId="48" xfId="1" applyFont="1" applyFill="1" applyBorder="1" applyAlignment="1" applyProtection="1">
      <alignment horizontal="center" vertical="center"/>
    </xf>
    <xf numFmtId="0" fontId="14" fillId="5" borderId="22" xfId="0" applyFont="1" applyFill="1" applyBorder="1" applyAlignment="1" applyProtection="1">
      <alignment horizontal="center" vertical="center"/>
    </xf>
    <xf numFmtId="0" fontId="14" fillId="5" borderId="23" xfId="0" applyFont="1" applyFill="1" applyBorder="1" applyProtection="1">
      <alignment vertical="center"/>
    </xf>
    <xf numFmtId="176" fontId="16" fillId="5" borderId="41" xfId="0" applyNumberFormat="1" applyFont="1" applyFill="1" applyBorder="1" applyAlignment="1" applyProtection="1">
      <alignment vertical="center"/>
    </xf>
    <xf numFmtId="177" fontId="35" fillId="5" borderId="24" xfId="1" applyFont="1" applyFill="1" applyBorder="1" applyAlignment="1" applyProtection="1">
      <alignment vertical="center"/>
    </xf>
    <xf numFmtId="177" fontId="36" fillId="0" borderId="0" xfId="1" applyFont="1" applyProtection="1">
      <alignment vertical="center"/>
    </xf>
    <xf numFmtId="176" fontId="16" fillId="5" borderId="41" xfId="0" applyNumberFormat="1" applyFont="1" applyFill="1" applyBorder="1" applyAlignment="1" applyProtection="1">
      <alignment vertical="center" wrapText="1"/>
    </xf>
    <xf numFmtId="0" fontId="14" fillId="5" borderId="22" xfId="0" applyFont="1" applyFill="1" applyBorder="1" applyProtection="1">
      <alignment vertical="center"/>
    </xf>
    <xf numFmtId="176" fontId="14" fillId="5" borderId="47" xfId="0" applyNumberFormat="1" applyFont="1" applyFill="1" applyBorder="1" applyAlignment="1" applyProtection="1">
      <alignment vertical="center"/>
    </xf>
    <xf numFmtId="0" fontId="14" fillId="0" borderId="25" xfId="0" applyFont="1" applyFill="1" applyBorder="1" applyProtection="1">
      <alignment vertical="center"/>
    </xf>
    <xf numFmtId="176" fontId="14" fillId="0" borderId="25" xfId="0" applyNumberFormat="1" applyFont="1" applyFill="1" applyBorder="1" applyAlignment="1" applyProtection="1">
      <alignment vertical="center"/>
    </xf>
    <xf numFmtId="177" fontId="35" fillId="0" borderId="18" xfId="1" applyFont="1" applyFill="1" applyBorder="1" applyAlignment="1" applyProtection="1">
      <alignment vertical="center"/>
    </xf>
    <xf numFmtId="177" fontId="37" fillId="0" borderId="0" xfId="1" applyFont="1" applyFill="1" applyBorder="1" applyProtection="1">
      <alignment vertical="center"/>
    </xf>
    <xf numFmtId="0" fontId="4" fillId="0" borderId="0" xfId="0" applyFont="1" applyFill="1" applyBorder="1" applyProtection="1">
      <alignment vertical="center"/>
    </xf>
    <xf numFmtId="0" fontId="14" fillId="0" borderId="2" xfId="0" applyFont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vertical="center"/>
    </xf>
    <xf numFmtId="0" fontId="16" fillId="0" borderId="0" xfId="0" applyFont="1" applyFill="1" applyBorder="1" applyProtection="1">
      <alignment vertical="center"/>
    </xf>
    <xf numFmtId="0" fontId="14" fillId="0" borderId="9" xfId="0" applyFont="1" applyBorder="1" applyAlignment="1" applyProtection="1">
      <alignment horizont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1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wrapText="1"/>
    </xf>
    <xf numFmtId="0" fontId="16" fillId="0" borderId="1" xfId="0" applyFont="1" applyBorder="1" applyAlignment="1" applyProtection="1">
      <alignment horizontal="justify" wrapText="1"/>
    </xf>
    <xf numFmtId="177" fontId="34" fillId="0" borderId="5" xfId="1" applyFont="1" applyBorder="1" applyAlignment="1" applyProtection="1">
      <alignment horizontal="justify" wrapText="1"/>
    </xf>
    <xf numFmtId="0" fontId="14" fillId="0" borderId="6" xfId="0" applyFont="1" applyBorder="1" applyAlignment="1" applyProtection="1">
      <alignment horizontal="center" wrapText="1"/>
    </xf>
    <xf numFmtId="0" fontId="16" fillId="0" borderId="7" xfId="0" applyFont="1" applyBorder="1" applyAlignment="1" applyProtection="1">
      <alignment horizontal="justify" wrapText="1"/>
    </xf>
    <xf numFmtId="177" fontId="34" fillId="0" borderId="8" xfId="1" applyFont="1" applyBorder="1" applyAlignment="1" applyProtection="1">
      <alignment horizontal="justify" wrapText="1"/>
    </xf>
    <xf numFmtId="0" fontId="14" fillId="5" borderId="26" xfId="0" applyFont="1" applyFill="1" applyBorder="1" applyAlignment="1" applyProtection="1">
      <alignment horizontal="center" wrapText="1"/>
    </xf>
    <xf numFmtId="0" fontId="14" fillId="5" borderId="23" xfId="0" applyFont="1" applyFill="1" applyBorder="1" applyAlignment="1" applyProtection="1">
      <alignment horizontal="center" vertical="center" wrapText="1"/>
    </xf>
    <xf numFmtId="177" fontId="35" fillId="5" borderId="22" xfId="1" applyFont="1" applyFill="1" applyBorder="1" applyAlignment="1" applyProtection="1">
      <alignment vertical="center" wrapText="1"/>
    </xf>
    <xf numFmtId="0" fontId="0" fillId="0" borderId="0" xfId="0" applyFill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center"/>
    </xf>
    <xf numFmtId="0" fontId="0" fillId="0" borderId="0" xfId="0" applyFill="1" applyBorder="1" applyProtection="1">
      <alignment vertical="center"/>
    </xf>
    <xf numFmtId="179" fontId="0" fillId="0" borderId="0" xfId="0" applyNumberFormat="1" applyAlignment="1" applyProtection="1">
      <alignment horizontal="center" vertical="center"/>
    </xf>
    <xf numFmtId="177" fontId="38" fillId="4" borderId="44" xfId="1" applyFont="1" applyFill="1" applyBorder="1" applyAlignment="1" applyProtection="1">
      <alignment horizontal="right" vertical="center"/>
      <protection locked="0"/>
    </xf>
    <xf numFmtId="177" fontId="38" fillId="4" borderId="15" xfId="1" applyFont="1" applyFill="1" applyBorder="1" applyAlignment="1" applyProtection="1">
      <alignment horizontal="right" vertical="center"/>
    </xf>
    <xf numFmtId="177" fontId="34" fillId="4" borderId="16" xfId="1" applyFont="1" applyFill="1" applyBorder="1" applyAlignment="1" applyProtection="1">
      <alignment vertical="center" wrapText="1"/>
    </xf>
    <xf numFmtId="177" fontId="34" fillId="4" borderId="51" xfId="1" applyFont="1" applyFill="1" applyBorder="1" applyAlignment="1" applyProtection="1">
      <alignment vertical="center" wrapText="1"/>
    </xf>
    <xf numFmtId="177" fontId="34" fillId="4" borderId="15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</xf>
    <xf numFmtId="0" fontId="39" fillId="0" borderId="0" xfId="0" applyFont="1">
      <alignment vertical="center"/>
    </xf>
    <xf numFmtId="177" fontId="35" fillId="3" borderId="0" xfId="55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right" vertical="center"/>
    </xf>
    <xf numFmtId="177" fontId="40" fillId="3" borderId="0" xfId="55" applyFont="1" applyFill="1" applyBorder="1" applyAlignment="1" applyProtection="1">
      <alignment horizontal="center" vertical="center"/>
    </xf>
    <xf numFmtId="0" fontId="0" fillId="0" borderId="15" xfId="0" applyBorder="1" applyProtection="1">
      <alignment vertical="center"/>
    </xf>
    <xf numFmtId="0" fontId="14" fillId="0" borderId="53" xfId="0" applyFont="1" applyFill="1" applyBorder="1" applyAlignment="1" applyProtection="1">
      <alignment horizontal="center" vertical="center"/>
    </xf>
    <xf numFmtId="0" fontId="14" fillId="0" borderId="54" xfId="0" applyFont="1" applyFill="1" applyBorder="1" applyAlignment="1" applyProtection="1">
      <alignment horizontal="center" vertical="center"/>
    </xf>
    <xf numFmtId="177" fontId="34" fillId="4" borderId="18" xfId="55" applyFont="1" applyFill="1" applyBorder="1" applyAlignment="1" applyProtection="1">
      <alignment horizontal="center" vertical="center"/>
    </xf>
    <xf numFmtId="177" fontId="34" fillId="0" borderId="19" xfId="55" applyFont="1" applyFill="1" applyBorder="1" applyAlignment="1" applyProtection="1">
      <alignment horizontal="center" vertical="center"/>
    </xf>
    <xf numFmtId="177" fontId="34" fillId="0" borderId="49" xfId="55" applyFont="1" applyFill="1" applyBorder="1" applyAlignment="1" applyProtection="1">
      <alignment horizontal="center" vertical="center"/>
    </xf>
    <xf numFmtId="177" fontId="34" fillId="0" borderId="49" xfId="55" applyFont="1" applyFill="1" applyBorder="1" applyAlignment="1" applyProtection="1">
      <alignment horizontal="center" vertical="center" wrapText="1"/>
    </xf>
    <xf numFmtId="177" fontId="34" fillId="0" borderId="18" xfId="55" applyFont="1" applyFill="1" applyBorder="1" applyAlignment="1" applyProtection="1">
      <alignment horizontal="center" vertical="center"/>
    </xf>
    <xf numFmtId="177" fontId="34" fillId="4" borderId="0" xfId="55" applyFont="1" applyFill="1" applyBorder="1" applyAlignment="1" applyProtection="1">
      <alignment horizontal="center" vertical="center"/>
    </xf>
    <xf numFmtId="177" fontId="34" fillId="0" borderId="21" xfId="55" applyFont="1" applyFill="1" applyBorder="1" applyAlignment="1" applyProtection="1">
      <alignment horizontal="center" vertical="center"/>
    </xf>
    <xf numFmtId="177" fontId="34" fillId="0" borderId="50" xfId="55" applyFont="1" applyFill="1" applyBorder="1" applyAlignment="1" applyProtection="1">
      <alignment vertical="center"/>
    </xf>
    <xf numFmtId="177" fontId="34" fillId="0" borderId="50" xfId="55" applyFont="1" applyFill="1" applyBorder="1" applyAlignment="1" applyProtection="1">
      <alignment horizontal="center" vertical="center"/>
    </xf>
    <xf numFmtId="177" fontId="34" fillId="0" borderId="50" xfId="55" applyFont="1" applyFill="1" applyBorder="1" applyAlignment="1" applyProtection="1">
      <alignment horizontal="center" vertical="center" wrapText="1"/>
    </xf>
    <xf numFmtId="177" fontId="34" fillId="0" borderId="0" xfId="55" applyFont="1" applyFill="1" applyBorder="1" applyAlignment="1" applyProtection="1">
      <alignment horizontal="center" vertical="center"/>
    </xf>
    <xf numFmtId="177" fontId="44" fillId="4" borderId="0" xfId="55" applyFont="1" applyFill="1" applyBorder="1" applyAlignment="1" applyProtection="1">
      <alignment horizontal="center" vertical="center"/>
    </xf>
    <xf numFmtId="177" fontId="44" fillId="0" borderId="21" xfId="55" applyFont="1" applyFill="1" applyBorder="1" applyAlignment="1" applyProtection="1">
      <alignment horizontal="center" vertical="center"/>
    </xf>
    <xf numFmtId="177" fontId="44" fillId="0" borderId="50" xfId="55" applyFont="1" applyFill="1" applyBorder="1" applyAlignment="1" applyProtection="1">
      <alignment vertical="center"/>
    </xf>
    <xf numFmtId="177" fontId="44" fillId="0" borderId="50" xfId="55" applyFont="1" applyFill="1" applyBorder="1" applyAlignment="1" applyProtection="1">
      <alignment horizontal="center" vertical="center"/>
    </xf>
    <xf numFmtId="177" fontId="44" fillId="0" borderId="50" xfId="55" applyFont="1" applyFill="1" applyBorder="1" applyAlignment="1" applyProtection="1">
      <alignment horizontal="center" vertical="center" wrapText="1"/>
    </xf>
    <xf numFmtId="9" fontId="44" fillId="4" borderId="58" xfId="54" applyNumberFormat="1" applyFont="1" applyFill="1" applyBorder="1" applyAlignment="1" applyProtection="1">
      <alignment vertical="center"/>
    </xf>
    <xf numFmtId="177" fontId="34" fillId="0" borderId="59" xfId="55" applyFont="1" applyFill="1" applyBorder="1" applyAlignment="1" applyProtection="1">
      <alignment horizontal="center" vertical="center"/>
    </xf>
    <xf numFmtId="177" fontId="44" fillId="0" borderId="60" xfId="55" applyFont="1" applyFill="1" applyBorder="1" applyAlignment="1" applyProtection="1">
      <alignment vertical="center"/>
    </xf>
    <xf numFmtId="177" fontId="34" fillId="0" borderId="60" xfId="55" applyFont="1" applyFill="1" applyBorder="1" applyAlignment="1" applyProtection="1">
      <alignment horizontal="center" vertical="center"/>
    </xf>
    <xf numFmtId="177" fontId="34" fillId="0" borderId="60" xfId="55" applyFont="1" applyFill="1" applyBorder="1" applyAlignment="1" applyProtection="1">
      <alignment horizontal="center" vertical="center" wrapText="1"/>
    </xf>
    <xf numFmtId="177" fontId="34" fillId="0" borderId="58" xfId="55" applyFont="1" applyFill="1" applyBorder="1" applyAlignment="1" applyProtection="1">
      <alignment horizontal="center" vertical="center"/>
    </xf>
    <xf numFmtId="177" fontId="34" fillId="0" borderId="21" xfId="55" applyFont="1" applyFill="1" applyBorder="1" applyAlignment="1" applyProtection="1">
      <alignment vertical="center"/>
    </xf>
    <xf numFmtId="177" fontId="44" fillId="4" borderId="43" xfId="55" applyFont="1" applyFill="1" applyBorder="1" applyAlignment="1" applyProtection="1">
      <alignment horizontal="center" vertical="center"/>
    </xf>
    <xf numFmtId="0" fontId="45" fillId="0" borderId="0" xfId="0" applyFont="1" applyProtection="1">
      <alignment vertical="center"/>
    </xf>
    <xf numFmtId="9" fontId="44" fillId="4" borderId="61" xfId="54" applyNumberFormat="1" applyFont="1" applyFill="1" applyBorder="1" applyAlignment="1" applyProtection="1">
      <alignment vertical="center"/>
    </xf>
    <xf numFmtId="177" fontId="34" fillId="0" borderId="50" xfId="55" applyFont="1" applyFill="1" applyBorder="1" applyAlignment="1" applyProtection="1">
      <alignment vertical="center" wrapText="1"/>
    </xf>
    <xf numFmtId="177" fontId="44" fillId="0" borderId="59" xfId="55" applyFont="1" applyFill="1" applyBorder="1" applyAlignment="1" applyProtection="1">
      <alignment horizontal="center" vertical="center"/>
    </xf>
    <xf numFmtId="177" fontId="44" fillId="0" borderId="60" xfId="55" applyFont="1" applyFill="1" applyBorder="1" applyAlignment="1" applyProtection="1">
      <alignment horizontal="center" vertical="center"/>
    </xf>
    <xf numFmtId="177" fontId="44" fillId="0" borderId="60" xfId="55" applyFont="1" applyFill="1" applyBorder="1" applyAlignment="1" applyProtection="1">
      <alignment horizontal="center" vertical="center" wrapText="1"/>
    </xf>
    <xf numFmtId="177" fontId="34" fillId="0" borderId="0" xfId="55" applyFont="1" applyFill="1" applyBorder="1" applyAlignment="1" applyProtection="1">
      <alignment vertical="center"/>
    </xf>
    <xf numFmtId="177" fontId="44" fillId="0" borderId="0" xfId="55" applyFont="1" applyFill="1" applyBorder="1" applyAlignment="1" applyProtection="1">
      <alignment horizontal="center" vertical="center"/>
    </xf>
    <xf numFmtId="177" fontId="44" fillId="0" borderId="58" xfId="55" applyFont="1" applyFill="1" applyBorder="1" applyAlignment="1" applyProtection="1">
      <alignment horizontal="center" vertical="center"/>
    </xf>
    <xf numFmtId="0" fontId="16" fillId="4" borderId="63" xfId="0" applyFont="1" applyFill="1" applyBorder="1" applyAlignment="1" applyProtection="1">
      <alignment horizontal="right" vertical="center" wrapText="1"/>
    </xf>
    <xf numFmtId="177" fontId="38" fillId="4" borderId="0" xfId="55" applyFont="1" applyFill="1" applyBorder="1" applyAlignment="1" applyProtection="1">
      <alignment horizontal="right" vertical="center"/>
    </xf>
    <xf numFmtId="177" fontId="34" fillId="4" borderId="21" xfId="55" applyFont="1" applyFill="1" applyBorder="1" applyAlignment="1" applyProtection="1">
      <alignment vertical="center" wrapText="1"/>
    </xf>
    <xf numFmtId="177" fontId="34" fillId="4" borderId="50" xfId="55" applyFont="1" applyFill="1" applyBorder="1" applyAlignment="1" applyProtection="1">
      <alignment vertical="center" wrapText="1"/>
    </xf>
    <xf numFmtId="177" fontId="34" fillId="4" borderId="0" xfId="55" applyFont="1" applyFill="1" applyBorder="1" applyAlignment="1" applyProtection="1">
      <alignment vertical="center" wrapText="1"/>
    </xf>
    <xf numFmtId="0" fontId="46" fillId="4" borderId="46" xfId="0" applyFont="1" applyFill="1" applyBorder="1" applyAlignment="1" applyProtection="1">
      <alignment horizontal="right" vertical="center" wrapText="1"/>
    </xf>
    <xf numFmtId="177" fontId="47" fillId="4" borderId="43" xfId="55" applyFont="1" applyFill="1" applyBorder="1" applyAlignment="1" applyProtection="1">
      <alignment horizontal="right" vertical="center"/>
    </xf>
    <xf numFmtId="177" fontId="44" fillId="4" borderId="21" xfId="55" applyFont="1" applyFill="1" applyBorder="1" applyAlignment="1" applyProtection="1">
      <alignment vertical="center" wrapText="1"/>
    </xf>
    <xf numFmtId="177" fontId="44" fillId="4" borderId="50" xfId="55" applyFont="1" applyFill="1" applyBorder="1" applyAlignment="1" applyProtection="1">
      <alignment vertical="center" wrapText="1"/>
    </xf>
    <xf numFmtId="177" fontId="44" fillId="4" borderId="56" xfId="55" applyFont="1" applyFill="1" applyBorder="1" applyAlignment="1" applyProtection="1">
      <alignment vertical="center" wrapText="1"/>
    </xf>
    <xf numFmtId="0" fontId="46" fillId="4" borderId="47" xfId="0" applyFont="1" applyFill="1" applyBorder="1" applyAlignment="1" applyProtection="1">
      <alignment horizontal="right" vertical="center" wrapText="1"/>
    </xf>
    <xf numFmtId="9" fontId="47" fillId="4" borderId="0" xfId="54" applyFont="1" applyFill="1" applyBorder="1" applyAlignment="1" applyProtection="1">
      <alignment horizontal="right" vertical="center"/>
    </xf>
    <xf numFmtId="9" fontId="44" fillId="4" borderId="21" xfId="54" applyFont="1" applyFill="1" applyBorder="1" applyAlignment="1" applyProtection="1">
      <alignment vertical="center" wrapText="1"/>
    </xf>
    <xf numFmtId="9" fontId="44" fillId="4" borderId="50" xfId="54" applyFont="1" applyFill="1" applyBorder="1" applyAlignment="1" applyProtection="1">
      <alignment vertical="center" wrapText="1"/>
    </xf>
    <xf numFmtId="9" fontId="44" fillId="4" borderId="0" xfId="54" applyFont="1" applyFill="1" applyBorder="1" applyAlignment="1" applyProtection="1">
      <alignment vertical="center" wrapText="1"/>
    </xf>
    <xf numFmtId="9" fontId="44" fillId="4" borderId="11" xfId="54" applyNumberFormat="1" applyFont="1" applyFill="1" applyBorder="1" applyAlignment="1" applyProtection="1">
      <alignment vertical="center"/>
    </xf>
    <xf numFmtId="0" fontId="16" fillId="4" borderId="46" xfId="0" applyFont="1" applyFill="1" applyBorder="1" applyAlignment="1" applyProtection="1">
      <alignment horizontal="right" vertical="center"/>
    </xf>
    <xf numFmtId="177" fontId="34" fillId="4" borderId="64" xfId="55" applyFont="1" applyFill="1" applyBorder="1" applyAlignment="1" applyProtection="1">
      <alignment vertical="center" wrapText="1"/>
    </xf>
    <xf numFmtId="177" fontId="44" fillId="4" borderId="0" xfId="55" applyFont="1" applyFill="1" applyBorder="1" applyAlignment="1" applyProtection="1">
      <alignment vertical="center" wrapText="1"/>
    </xf>
    <xf numFmtId="0" fontId="14" fillId="5" borderId="46" xfId="0" applyFont="1" applyFill="1" applyBorder="1" applyAlignment="1" applyProtection="1">
      <alignment horizontal="right" vertical="center"/>
    </xf>
    <xf numFmtId="177" fontId="35" fillId="5" borderId="67" xfId="55" applyFont="1" applyFill="1" applyBorder="1" applyAlignment="1" applyProtection="1">
      <alignment horizontal="center" vertical="center"/>
    </xf>
    <xf numFmtId="177" fontId="35" fillId="5" borderId="18" xfId="55" applyFont="1" applyFill="1" applyBorder="1" applyAlignment="1" applyProtection="1">
      <alignment horizontal="center" vertical="center"/>
    </xf>
    <xf numFmtId="177" fontId="35" fillId="5" borderId="49" xfId="55" applyFont="1" applyFill="1" applyBorder="1" applyAlignment="1" applyProtection="1">
      <alignment horizontal="center" vertical="center"/>
    </xf>
    <xf numFmtId="0" fontId="48" fillId="5" borderId="46" xfId="0" applyFont="1" applyFill="1" applyBorder="1" applyAlignment="1" applyProtection="1">
      <alignment horizontal="right" vertical="center"/>
    </xf>
    <xf numFmtId="177" fontId="40" fillId="5" borderId="70" xfId="55" applyFont="1" applyFill="1" applyBorder="1" applyAlignment="1" applyProtection="1">
      <alignment horizontal="center" vertical="center"/>
    </xf>
    <xf numFmtId="177" fontId="40" fillId="5" borderId="0" xfId="55" applyFont="1" applyFill="1" applyBorder="1" applyAlignment="1" applyProtection="1">
      <alignment horizontal="center" vertical="center"/>
    </xf>
    <xf numFmtId="177" fontId="40" fillId="5" borderId="50" xfId="55" applyFont="1" applyFill="1" applyBorder="1" applyAlignment="1" applyProtection="1">
      <alignment horizontal="center" vertical="center"/>
    </xf>
    <xf numFmtId="177" fontId="40" fillId="5" borderId="56" xfId="55" applyFont="1" applyFill="1" applyBorder="1" applyAlignment="1" applyProtection="1">
      <alignment horizontal="center" vertical="center"/>
    </xf>
    <xf numFmtId="0" fontId="48" fillId="5" borderId="47" xfId="0" applyFont="1" applyFill="1" applyBorder="1" applyAlignment="1" applyProtection="1">
      <alignment horizontal="right" vertical="center"/>
    </xf>
    <xf numFmtId="9" fontId="40" fillId="5" borderId="72" xfId="54" applyFont="1" applyFill="1" applyBorder="1" applyAlignment="1" applyProtection="1">
      <alignment horizontal="center" vertical="center"/>
    </xf>
    <xf numFmtId="9" fontId="40" fillId="5" borderId="15" xfId="54" applyFont="1" applyFill="1" applyBorder="1" applyAlignment="1" applyProtection="1">
      <alignment horizontal="center" vertical="center"/>
    </xf>
    <xf numFmtId="9" fontId="40" fillId="5" borderId="51" xfId="54" applyFont="1" applyFill="1" applyBorder="1" applyAlignment="1" applyProtection="1">
      <alignment horizontal="center" vertical="center"/>
    </xf>
    <xf numFmtId="9" fontId="40" fillId="5" borderId="73" xfId="54" applyFont="1" applyFill="1" applyBorder="1" applyAlignment="1" applyProtection="1">
      <alignment horizontal="center" vertical="center"/>
    </xf>
    <xf numFmtId="177" fontId="36" fillId="0" borderId="0" xfId="55" applyFont="1" applyProtection="1">
      <alignment vertical="center"/>
    </xf>
    <xf numFmtId="9" fontId="36" fillId="0" borderId="0" xfId="54" applyFont="1" applyAlignment="1" applyProtection="1">
      <alignment vertical="center"/>
    </xf>
    <xf numFmtId="177" fontId="36" fillId="0" borderId="16" xfId="55" applyFont="1" applyBorder="1" applyProtection="1">
      <alignment vertical="center"/>
    </xf>
    <xf numFmtId="9" fontId="36" fillId="0" borderId="15" xfId="54" applyFont="1" applyBorder="1" applyAlignment="1" applyProtection="1">
      <alignment vertical="center"/>
    </xf>
    <xf numFmtId="177" fontId="36" fillId="0" borderId="15" xfId="55" applyFont="1" applyBorder="1" applyProtection="1">
      <alignment vertical="center"/>
    </xf>
    <xf numFmtId="177" fontId="36" fillId="0" borderId="14" xfId="55" applyFont="1" applyBorder="1" applyProtection="1">
      <alignment vertical="center"/>
    </xf>
    <xf numFmtId="177" fontId="36" fillId="5" borderId="0" xfId="55" applyFont="1" applyFill="1" applyProtection="1">
      <alignment vertical="center"/>
    </xf>
    <xf numFmtId="177" fontId="36" fillId="5" borderId="16" xfId="55" applyFont="1" applyFill="1" applyBorder="1" applyProtection="1">
      <alignment vertical="center"/>
    </xf>
    <xf numFmtId="177" fontId="36" fillId="5" borderId="15" xfId="55" applyFont="1" applyFill="1" applyBorder="1" applyProtection="1">
      <alignment vertical="center"/>
    </xf>
    <xf numFmtId="177" fontId="36" fillId="5" borderId="14" xfId="55" applyFont="1" applyFill="1" applyBorder="1" applyProtection="1">
      <alignment vertical="center"/>
    </xf>
    <xf numFmtId="0" fontId="14" fillId="0" borderId="18" xfId="0" applyFont="1" applyFill="1" applyBorder="1" applyProtection="1">
      <alignment vertical="center"/>
    </xf>
    <xf numFmtId="176" fontId="14" fillId="0" borderId="18" xfId="0" applyNumberFormat="1" applyFont="1" applyFill="1" applyBorder="1" applyAlignment="1" applyProtection="1">
      <alignment vertical="center"/>
    </xf>
    <xf numFmtId="177" fontId="35" fillId="0" borderId="18" xfId="55" applyFont="1" applyFill="1" applyBorder="1" applyAlignment="1" applyProtection="1">
      <alignment vertical="center"/>
    </xf>
    <xf numFmtId="177" fontId="37" fillId="0" borderId="0" xfId="55" applyFont="1" applyFill="1" applyBorder="1" applyProtection="1">
      <alignment vertical="center"/>
    </xf>
    <xf numFmtId="0" fontId="14" fillId="0" borderId="75" xfId="0" applyFont="1" applyBorder="1" applyAlignment="1" applyProtection="1">
      <alignment horizontal="center" wrapText="1"/>
    </xf>
    <xf numFmtId="0" fontId="14" fillId="0" borderId="59" xfId="0" applyFont="1" applyBorder="1" applyAlignment="1" applyProtection="1">
      <alignment horizontal="center" wrapText="1"/>
    </xf>
    <xf numFmtId="0" fontId="14" fillId="0" borderId="75" xfId="0" applyFont="1" applyBorder="1" applyAlignment="1" applyProtection="1">
      <alignment horizontal="center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48" fillId="0" borderId="3" xfId="0" applyFont="1" applyBorder="1" applyAlignment="1" applyProtection="1">
      <alignment horizontal="center" vertical="center"/>
    </xf>
    <xf numFmtId="0" fontId="48" fillId="0" borderId="76" xfId="0" applyFont="1" applyBorder="1" applyAlignment="1" applyProtection="1">
      <alignment horizontal="center" vertical="center"/>
    </xf>
    <xf numFmtId="0" fontId="14" fillId="0" borderId="77" xfId="0" applyFont="1" applyBorder="1" applyAlignment="1" applyProtection="1">
      <alignment horizontal="center" wrapText="1"/>
    </xf>
    <xf numFmtId="0" fontId="16" fillId="0" borderId="59" xfId="0" applyFont="1" applyBorder="1" applyAlignment="1" applyProtection="1">
      <alignment horizontal="justify" wrapText="1"/>
    </xf>
    <xf numFmtId="177" fontId="34" fillId="0" borderId="4" xfId="55" applyFont="1" applyBorder="1" applyAlignment="1" applyProtection="1">
      <alignment horizontal="justify" wrapText="1"/>
    </xf>
    <xf numFmtId="177" fontId="44" fillId="0" borderId="1" xfId="55" applyFont="1" applyBorder="1" applyAlignment="1" applyProtection="1">
      <alignment horizontal="justify" wrapText="1"/>
    </xf>
    <xf numFmtId="9" fontId="44" fillId="0" borderId="5" xfId="54" applyFont="1" applyFill="1" applyBorder="1" applyAlignment="1" applyProtection="1">
      <alignment vertical="center"/>
    </xf>
    <xf numFmtId="0" fontId="14" fillId="0" borderId="78" xfId="0" applyFont="1" applyBorder="1" applyAlignment="1" applyProtection="1">
      <alignment horizontal="center" wrapText="1"/>
    </xf>
    <xf numFmtId="0" fontId="16" fillId="0" borderId="78" xfId="0" applyFont="1" applyBorder="1" applyAlignment="1" applyProtection="1">
      <alignment horizontal="justify" wrapText="1"/>
    </xf>
    <xf numFmtId="177" fontId="34" fillId="0" borderId="6" xfId="55" applyFont="1" applyBorder="1" applyAlignment="1" applyProtection="1">
      <alignment horizontal="justify" wrapText="1"/>
    </xf>
    <xf numFmtId="177" fontId="44" fillId="0" borderId="7" xfId="55" applyFont="1" applyBorder="1" applyAlignment="1" applyProtection="1">
      <alignment horizontal="justify" wrapText="1"/>
    </xf>
    <xf numFmtId="0" fontId="16" fillId="0" borderId="8" xfId="0" applyFont="1" applyFill="1" applyBorder="1" applyProtection="1">
      <alignment vertical="center"/>
    </xf>
    <xf numFmtId="0" fontId="14" fillId="5" borderId="16" xfId="0" applyFont="1" applyFill="1" applyBorder="1" applyAlignment="1" applyProtection="1">
      <alignment horizontal="center" vertical="center" wrapText="1"/>
    </xf>
    <xf numFmtId="177" fontId="35" fillId="5" borderId="26" xfId="55" applyFont="1" applyFill="1" applyBorder="1" applyAlignment="1" applyProtection="1">
      <alignment vertical="center" wrapText="1"/>
    </xf>
    <xf numFmtId="177" fontId="40" fillId="5" borderId="26" xfId="55" applyFont="1" applyFill="1" applyBorder="1" applyAlignment="1" applyProtection="1">
      <alignment vertical="center" wrapText="1"/>
    </xf>
    <xf numFmtId="9" fontId="40" fillId="5" borderId="26" xfId="54" applyFont="1" applyFill="1" applyBorder="1" applyAlignment="1" applyProtection="1">
      <alignment vertical="center" wrapText="1"/>
    </xf>
    <xf numFmtId="0" fontId="50" fillId="0" borderId="55" xfId="0" applyFont="1" applyBorder="1" applyProtection="1">
      <alignment vertical="center"/>
    </xf>
    <xf numFmtId="0" fontId="50" fillId="0" borderId="56" xfId="0" applyFont="1" applyBorder="1" applyProtection="1">
      <alignment vertical="center"/>
    </xf>
    <xf numFmtId="177" fontId="50" fillId="0" borderId="55" xfId="0" applyNumberFormat="1" applyFont="1" applyBorder="1" applyProtection="1">
      <alignment vertical="center"/>
    </xf>
    <xf numFmtId="177" fontId="44" fillId="0" borderId="55" xfId="0" applyNumberFormat="1" applyFont="1" applyBorder="1" applyProtection="1">
      <alignment vertical="center"/>
    </xf>
    <xf numFmtId="0" fontId="44" fillId="0" borderId="56" xfId="0" applyFont="1" applyBorder="1" applyProtection="1">
      <alignment vertical="center"/>
    </xf>
    <xf numFmtId="177" fontId="50" fillId="0" borderId="56" xfId="0" applyNumberFormat="1" applyFont="1" applyBorder="1" applyProtection="1">
      <alignment vertical="center"/>
    </xf>
    <xf numFmtId="177" fontId="44" fillId="0" borderId="56" xfId="0" applyNumberFormat="1" applyFont="1" applyBorder="1" applyProtection="1">
      <alignment vertical="center"/>
    </xf>
    <xf numFmtId="0" fontId="50" fillId="0" borderId="74" xfId="0" applyFont="1" applyBorder="1" applyProtection="1">
      <alignment vertical="center"/>
    </xf>
    <xf numFmtId="0" fontId="50" fillId="0" borderId="73" xfId="0" applyFont="1" applyBorder="1" applyProtection="1">
      <alignment vertical="center"/>
    </xf>
    <xf numFmtId="177" fontId="51" fillId="5" borderId="55" xfId="0" applyNumberFormat="1" applyFont="1" applyFill="1" applyBorder="1" applyProtection="1">
      <alignment vertical="center"/>
    </xf>
    <xf numFmtId="177" fontId="51" fillId="5" borderId="56" xfId="0" applyNumberFormat="1" applyFont="1" applyFill="1" applyBorder="1" applyProtection="1">
      <alignment vertical="center"/>
    </xf>
    <xf numFmtId="177" fontId="40" fillId="5" borderId="55" xfId="0" applyNumberFormat="1" applyFont="1" applyFill="1" applyBorder="1" applyProtection="1">
      <alignment vertical="center"/>
    </xf>
    <xf numFmtId="177" fontId="40" fillId="5" borderId="56" xfId="0" applyNumberFormat="1" applyFont="1" applyFill="1" applyBorder="1" applyProtection="1">
      <alignment vertical="center"/>
    </xf>
    <xf numFmtId="9" fontId="40" fillId="5" borderId="74" xfId="54" applyFont="1" applyFill="1" applyBorder="1" applyAlignment="1" applyProtection="1">
      <alignment vertical="center"/>
    </xf>
    <xf numFmtId="9" fontId="40" fillId="5" borderId="73" xfId="54" applyFont="1" applyFill="1" applyBorder="1" applyAlignment="1" applyProtection="1">
      <alignment vertical="center"/>
    </xf>
    <xf numFmtId="0" fontId="34" fillId="0" borderId="0" xfId="0" applyFont="1" applyFill="1" applyBorder="1" applyProtection="1">
      <alignment vertical="center"/>
    </xf>
    <xf numFmtId="0" fontId="50" fillId="0" borderId="0" xfId="0" applyFont="1" applyProtection="1">
      <alignment vertical="center"/>
    </xf>
    <xf numFmtId="0" fontId="50" fillId="0" borderId="0" xfId="0" applyFont="1" applyFill="1" applyProtection="1">
      <alignment vertical="center"/>
    </xf>
    <xf numFmtId="0" fontId="52" fillId="0" borderId="15" xfId="0" applyFont="1" applyFill="1" applyBorder="1" applyAlignment="1" applyProtection="1">
      <alignment horizontal="left" vertical="center"/>
    </xf>
    <xf numFmtId="0" fontId="50" fillId="0" borderId="0" xfId="0" applyFont="1">
      <alignment vertical="center"/>
    </xf>
    <xf numFmtId="0" fontId="34" fillId="0" borderId="0" xfId="0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horizontal="left" vertical="center" wrapText="1"/>
      <protection locked="0"/>
    </xf>
    <xf numFmtId="0" fontId="25" fillId="0" borderId="32" xfId="0" applyFont="1" applyFill="1" applyBorder="1" applyAlignment="1" applyProtection="1">
      <alignment horizontal="left" vertical="center" wrapText="1"/>
      <protection locked="0"/>
    </xf>
    <xf numFmtId="0" fontId="25" fillId="0" borderId="33" xfId="0" applyFont="1" applyFill="1" applyBorder="1" applyAlignment="1" applyProtection="1">
      <alignment horizontal="left" vertical="center" wrapText="1"/>
      <protection locked="0"/>
    </xf>
    <xf numFmtId="0" fontId="25" fillId="0" borderId="34" xfId="0" applyFont="1" applyFill="1" applyBorder="1" applyAlignment="1" applyProtection="1">
      <alignment horizontal="left" vertical="center" wrapText="1"/>
      <protection locked="0"/>
    </xf>
    <xf numFmtId="0" fontId="25" fillId="0" borderId="37" xfId="0" applyFont="1" applyFill="1" applyBorder="1" applyAlignment="1" applyProtection="1">
      <alignment horizontal="left" vertical="center" wrapText="1"/>
      <protection locked="0"/>
    </xf>
    <xf numFmtId="0" fontId="25" fillId="0" borderId="38" xfId="0" applyFont="1" applyFill="1" applyBorder="1" applyAlignment="1" applyProtection="1">
      <alignment horizontal="left" vertical="center" wrapText="1"/>
      <protection locked="0"/>
    </xf>
    <xf numFmtId="0" fontId="25" fillId="0" borderId="39" xfId="0" applyFont="1" applyFill="1" applyBorder="1" applyAlignment="1" applyProtection="1">
      <alignment horizontal="left" vertical="center" wrapText="1"/>
      <protection locked="0"/>
    </xf>
    <xf numFmtId="0" fontId="25" fillId="0" borderId="35" xfId="0" applyFont="1" applyFill="1" applyBorder="1" applyAlignment="1" applyProtection="1">
      <alignment horizontal="left" vertical="center" wrapText="1"/>
      <protection locked="0"/>
    </xf>
    <xf numFmtId="0" fontId="25" fillId="0" borderId="36" xfId="0" applyFont="1" applyFill="1" applyBorder="1" applyAlignment="1" applyProtection="1">
      <alignment horizontal="left" vertical="center" wrapText="1"/>
      <protection locked="0"/>
    </xf>
    <xf numFmtId="0" fontId="28" fillId="6" borderId="1" xfId="0" applyFont="1" applyFill="1" applyBorder="1" applyAlignment="1" applyProtection="1">
      <alignment horizontal="right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8" fillId="6" borderId="1" xfId="0" applyFont="1" applyFill="1" applyBorder="1" applyAlignment="1" applyProtection="1">
      <alignment horizontal="right" vertical="center"/>
    </xf>
    <xf numFmtId="0" fontId="27" fillId="0" borderId="0" xfId="0" applyFont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52" xfId="0" applyFont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178" fontId="35" fillId="3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</xf>
    <xf numFmtId="0" fontId="14" fillId="0" borderId="14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</xf>
    <xf numFmtId="0" fontId="14" fillId="0" borderId="52" xfId="0" applyFont="1" applyBorder="1" applyAlignment="1" applyProtection="1">
      <alignment horizontal="center" vertical="center"/>
    </xf>
    <xf numFmtId="0" fontId="14" fillId="0" borderId="2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3" fillId="0" borderId="53" xfId="0" applyFont="1" applyBorder="1" applyAlignment="1" applyProtection="1">
      <alignment horizontal="center" vertical="center"/>
    </xf>
    <xf numFmtId="0" fontId="43" fillId="0" borderId="54" xfId="0" applyFont="1" applyBorder="1" applyAlignment="1" applyProtection="1">
      <alignment horizontal="center" vertical="center"/>
    </xf>
    <xf numFmtId="58" fontId="16" fillId="0" borderId="20" xfId="0" quotePrefix="1" applyNumberFormat="1" applyFont="1" applyFill="1" applyBorder="1" applyAlignment="1" applyProtection="1">
      <alignment horizontal="left" vertical="center" wrapText="1"/>
    </xf>
    <xf numFmtId="58" fontId="16" fillId="0" borderId="57" xfId="0" quotePrefix="1" applyNumberFormat="1" applyFont="1" applyFill="1" applyBorder="1" applyAlignment="1" applyProtection="1">
      <alignment horizontal="left" vertical="center" wrapText="1"/>
    </xf>
    <xf numFmtId="0" fontId="16" fillId="0" borderId="46" xfId="0" applyFont="1" applyFill="1" applyBorder="1" applyAlignment="1" applyProtection="1">
      <alignment horizontal="left" vertical="center"/>
    </xf>
    <xf numFmtId="0" fontId="16" fillId="0" borderId="10" xfId="0" applyFont="1" applyFill="1" applyBorder="1" applyAlignment="1" applyProtection="1">
      <alignment horizontal="left" vertical="center"/>
    </xf>
    <xf numFmtId="0" fontId="16" fillId="0" borderId="46" xfId="0" applyFont="1" applyFill="1" applyBorder="1" applyAlignment="1" applyProtection="1">
      <alignment horizontal="left" vertical="center" wrapText="1"/>
    </xf>
    <xf numFmtId="0" fontId="16" fillId="0" borderId="10" xfId="0" applyFont="1" applyFill="1" applyBorder="1" applyAlignment="1" applyProtection="1">
      <alignment horizontal="left" vertical="center" wrapText="1"/>
    </xf>
    <xf numFmtId="58" fontId="16" fillId="4" borderId="62" xfId="0" quotePrefix="1" applyNumberFormat="1" applyFont="1" applyFill="1" applyBorder="1" applyAlignment="1" applyProtection="1">
      <alignment horizontal="center" vertical="center" wrapText="1"/>
    </xf>
    <xf numFmtId="58" fontId="16" fillId="4" borderId="20" xfId="0" quotePrefix="1" applyNumberFormat="1" applyFont="1" applyFill="1" applyBorder="1" applyAlignment="1" applyProtection="1">
      <alignment horizontal="center" vertical="center" wrapText="1"/>
    </xf>
    <xf numFmtId="58" fontId="16" fillId="4" borderId="13" xfId="0" quotePrefix="1" applyNumberFormat="1" applyFont="1" applyFill="1" applyBorder="1" applyAlignment="1" applyProtection="1">
      <alignment horizontal="center" vertical="center" wrapText="1"/>
    </xf>
    <xf numFmtId="0" fontId="16" fillId="4" borderId="63" xfId="0" applyFont="1" applyFill="1" applyBorder="1" applyAlignment="1" applyProtection="1">
      <alignment horizontal="left" vertical="center" wrapText="1"/>
    </xf>
    <xf numFmtId="0" fontId="16" fillId="4" borderId="46" xfId="0" applyFont="1" applyFill="1" applyBorder="1" applyAlignment="1" applyProtection="1">
      <alignment horizontal="left" vertical="center" wrapText="1"/>
    </xf>
    <xf numFmtId="0" fontId="16" fillId="4" borderId="47" xfId="0" applyFont="1" applyFill="1" applyBorder="1" applyAlignment="1" applyProtection="1">
      <alignment horizontal="left" vertical="center" wrapText="1"/>
    </xf>
    <xf numFmtId="0" fontId="16" fillId="4" borderId="20" xfId="0" quotePrefix="1" applyFont="1" applyFill="1" applyBorder="1" applyAlignment="1" applyProtection="1">
      <alignment horizontal="center" vertical="center" wrapText="1"/>
    </xf>
    <xf numFmtId="0" fontId="16" fillId="4" borderId="13" xfId="0" quotePrefix="1" applyFont="1" applyFill="1" applyBorder="1" applyAlignment="1" applyProtection="1">
      <alignment horizontal="center" vertical="center" wrapText="1"/>
    </xf>
    <xf numFmtId="0" fontId="14" fillId="5" borderId="65" xfId="0" applyFont="1" applyFill="1" applyBorder="1" applyAlignment="1" applyProtection="1">
      <alignment horizontal="center" vertical="center"/>
    </xf>
    <xf numFmtId="0" fontId="14" fillId="5" borderId="68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66" xfId="0" applyFont="1" applyFill="1" applyBorder="1" applyAlignment="1" applyProtection="1">
      <alignment horizontal="left" vertical="center"/>
    </xf>
    <xf numFmtId="0" fontId="14" fillId="5" borderId="69" xfId="0" applyFont="1" applyFill="1" applyBorder="1" applyAlignment="1" applyProtection="1">
      <alignment horizontal="left" vertical="center"/>
    </xf>
    <xf numFmtId="0" fontId="14" fillId="5" borderId="71" xfId="0" applyFont="1" applyFill="1" applyBorder="1" applyAlignment="1" applyProtection="1">
      <alignment horizontal="left" vertical="center"/>
    </xf>
    <xf numFmtId="0" fontId="14" fillId="5" borderId="66" xfId="0" applyFont="1" applyFill="1" applyBorder="1" applyAlignment="1" applyProtection="1">
      <alignment horizontal="left" vertical="center" wrapText="1"/>
    </xf>
    <xf numFmtId="0" fontId="14" fillId="5" borderId="69" xfId="0" applyFont="1" applyFill="1" applyBorder="1" applyAlignment="1" applyProtection="1">
      <alignment horizontal="left" vertical="center" wrapText="1"/>
    </xf>
    <xf numFmtId="0" fontId="14" fillId="5" borderId="71" xfId="0" applyFont="1" applyFill="1" applyBorder="1" applyAlignment="1" applyProtection="1">
      <alignment horizontal="left" vertical="center" wrapText="1"/>
    </xf>
    <xf numFmtId="0" fontId="14" fillId="5" borderId="18" xfId="0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/>
    </xf>
    <xf numFmtId="0" fontId="14" fillId="5" borderId="15" xfId="0" applyFont="1" applyFill="1" applyBorder="1" applyAlignment="1" applyProtection="1">
      <alignment horizontal="center" vertical="center"/>
    </xf>
    <xf numFmtId="0" fontId="14" fillId="5" borderId="66" xfId="0" applyFont="1" applyFill="1" applyBorder="1" applyAlignment="1" applyProtection="1">
      <alignment horizontal="center" vertical="center"/>
    </xf>
    <xf numFmtId="0" fontId="14" fillId="5" borderId="69" xfId="0" applyFont="1" applyFill="1" applyBorder="1" applyAlignment="1" applyProtection="1">
      <alignment horizontal="center" vertical="center"/>
    </xf>
    <xf numFmtId="0" fontId="14" fillId="5" borderId="71" xfId="0" applyFont="1" applyFill="1" applyBorder="1" applyAlignment="1" applyProtection="1">
      <alignment horizontal="center" vertical="center"/>
    </xf>
    <xf numFmtId="0" fontId="14" fillId="0" borderId="23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4" xfId="0" applyFont="1" applyBorder="1" applyAlignment="1" applyProtection="1">
      <alignment horizontal="center" vertical="center"/>
    </xf>
  </cellXfs>
  <cellStyles count="56">
    <cellStyle name="百分比" xfId="54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千位分隔" xfId="1" builtinId="3"/>
    <cellStyle name="千位分隔 2" xfId="55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view="pageLayout" topLeftCell="A3" zoomScale="125" zoomScaleNormal="125" zoomScalePageLayoutView="125" workbookViewId="0">
      <selection activeCell="B7" sqref="B7"/>
    </sheetView>
  </sheetViews>
  <sheetFormatPr baseColWidth="10" defaultColWidth="8.83203125" defaultRowHeight="15" x14ac:dyDescent="0.15"/>
  <cols>
    <col min="1" max="1" width="5" style="3" customWidth="1"/>
    <col min="2" max="2" width="22.33203125" style="3" customWidth="1"/>
    <col min="3" max="3" width="32.1640625" style="3" customWidth="1"/>
    <col min="4" max="4" width="15.83203125" style="3" customWidth="1"/>
    <col min="5" max="5" width="8.83203125" style="3" customWidth="1"/>
    <col min="6" max="6" width="8.83203125" style="3"/>
    <col min="7" max="7" width="18.1640625" style="3" customWidth="1"/>
    <col min="8" max="9" width="20.33203125" style="3" customWidth="1"/>
    <col min="10" max="235" width="8.83203125" style="3"/>
    <col min="236" max="236" width="24.83203125" style="3" customWidth="1"/>
    <col min="237" max="237" width="33" style="3" customWidth="1"/>
    <col min="238" max="238" width="14.6640625" style="3" customWidth="1"/>
    <col min="239" max="245" width="0" style="3" hidden="1" customWidth="1"/>
    <col min="246" max="246" width="37.6640625" style="3" customWidth="1"/>
    <col min="247" max="491" width="8.83203125" style="3"/>
    <col min="492" max="492" width="24.83203125" style="3" customWidth="1"/>
    <col min="493" max="493" width="33" style="3" customWidth="1"/>
    <col min="494" max="494" width="14.6640625" style="3" customWidth="1"/>
    <col min="495" max="501" width="0" style="3" hidden="1" customWidth="1"/>
    <col min="502" max="502" width="37.6640625" style="3" customWidth="1"/>
    <col min="503" max="747" width="8.83203125" style="3"/>
    <col min="748" max="748" width="24.83203125" style="3" customWidth="1"/>
    <col min="749" max="749" width="33" style="3" customWidth="1"/>
    <col min="750" max="750" width="14.6640625" style="3" customWidth="1"/>
    <col min="751" max="757" width="0" style="3" hidden="1" customWidth="1"/>
    <col min="758" max="758" width="37.6640625" style="3" customWidth="1"/>
    <col min="759" max="1003" width="8.83203125" style="3"/>
    <col min="1004" max="1004" width="24.83203125" style="3" customWidth="1"/>
    <col min="1005" max="1005" width="33" style="3" customWidth="1"/>
    <col min="1006" max="1006" width="14.6640625" style="3" customWidth="1"/>
    <col min="1007" max="1013" width="0" style="3" hidden="1" customWidth="1"/>
    <col min="1014" max="1014" width="37.6640625" style="3" customWidth="1"/>
    <col min="1015" max="1259" width="8.83203125" style="3"/>
    <col min="1260" max="1260" width="24.83203125" style="3" customWidth="1"/>
    <col min="1261" max="1261" width="33" style="3" customWidth="1"/>
    <col min="1262" max="1262" width="14.6640625" style="3" customWidth="1"/>
    <col min="1263" max="1269" width="0" style="3" hidden="1" customWidth="1"/>
    <col min="1270" max="1270" width="37.6640625" style="3" customWidth="1"/>
    <col min="1271" max="1515" width="8.83203125" style="3"/>
    <col min="1516" max="1516" width="24.83203125" style="3" customWidth="1"/>
    <col min="1517" max="1517" width="33" style="3" customWidth="1"/>
    <col min="1518" max="1518" width="14.6640625" style="3" customWidth="1"/>
    <col min="1519" max="1525" width="0" style="3" hidden="1" customWidth="1"/>
    <col min="1526" max="1526" width="37.6640625" style="3" customWidth="1"/>
    <col min="1527" max="1771" width="8.83203125" style="3"/>
    <col min="1772" max="1772" width="24.83203125" style="3" customWidth="1"/>
    <col min="1773" max="1773" width="33" style="3" customWidth="1"/>
    <col min="1774" max="1774" width="14.6640625" style="3" customWidth="1"/>
    <col min="1775" max="1781" width="0" style="3" hidden="1" customWidth="1"/>
    <col min="1782" max="1782" width="37.6640625" style="3" customWidth="1"/>
    <col min="1783" max="2027" width="8.83203125" style="3"/>
    <col min="2028" max="2028" width="24.83203125" style="3" customWidth="1"/>
    <col min="2029" max="2029" width="33" style="3" customWidth="1"/>
    <col min="2030" max="2030" width="14.6640625" style="3" customWidth="1"/>
    <col min="2031" max="2037" width="0" style="3" hidden="1" customWidth="1"/>
    <col min="2038" max="2038" width="37.6640625" style="3" customWidth="1"/>
    <col min="2039" max="2283" width="8.83203125" style="3"/>
    <col min="2284" max="2284" width="24.83203125" style="3" customWidth="1"/>
    <col min="2285" max="2285" width="33" style="3" customWidth="1"/>
    <col min="2286" max="2286" width="14.6640625" style="3" customWidth="1"/>
    <col min="2287" max="2293" width="0" style="3" hidden="1" customWidth="1"/>
    <col min="2294" max="2294" width="37.6640625" style="3" customWidth="1"/>
    <col min="2295" max="2539" width="8.83203125" style="3"/>
    <col min="2540" max="2540" width="24.83203125" style="3" customWidth="1"/>
    <col min="2541" max="2541" width="33" style="3" customWidth="1"/>
    <col min="2542" max="2542" width="14.6640625" style="3" customWidth="1"/>
    <col min="2543" max="2549" width="0" style="3" hidden="1" customWidth="1"/>
    <col min="2550" max="2550" width="37.6640625" style="3" customWidth="1"/>
    <col min="2551" max="2795" width="8.83203125" style="3"/>
    <col min="2796" max="2796" width="24.83203125" style="3" customWidth="1"/>
    <col min="2797" max="2797" width="33" style="3" customWidth="1"/>
    <col min="2798" max="2798" width="14.6640625" style="3" customWidth="1"/>
    <col min="2799" max="2805" width="0" style="3" hidden="1" customWidth="1"/>
    <col min="2806" max="2806" width="37.6640625" style="3" customWidth="1"/>
    <col min="2807" max="3051" width="8.83203125" style="3"/>
    <col min="3052" max="3052" width="24.83203125" style="3" customWidth="1"/>
    <col min="3053" max="3053" width="33" style="3" customWidth="1"/>
    <col min="3054" max="3054" width="14.6640625" style="3" customWidth="1"/>
    <col min="3055" max="3061" width="0" style="3" hidden="1" customWidth="1"/>
    <col min="3062" max="3062" width="37.6640625" style="3" customWidth="1"/>
    <col min="3063" max="3307" width="8.83203125" style="3"/>
    <col min="3308" max="3308" width="24.83203125" style="3" customWidth="1"/>
    <col min="3309" max="3309" width="33" style="3" customWidth="1"/>
    <col min="3310" max="3310" width="14.6640625" style="3" customWidth="1"/>
    <col min="3311" max="3317" width="0" style="3" hidden="1" customWidth="1"/>
    <col min="3318" max="3318" width="37.6640625" style="3" customWidth="1"/>
    <col min="3319" max="3563" width="8.83203125" style="3"/>
    <col min="3564" max="3564" width="24.83203125" style="3" customWidth="1"/>
    <col min="3565" max="3565" width="33" style="3" customWidth="1"/>
    <col min="3566" max="3566" width="14.6640625" style="3" customWidth="1"/>
    <col min="3567" max="3573" width="0" style="3" hidden="1" customWidth="1"/>
    <col min="3574" max="3574" width="37.6640625" style="3" customWidth="1"/>
    <col min="3575" max="3819" width="8.83203125" style="3"/>
    <col min="3820" max="3820" width="24.83203125" style="3" customWidth="1"/>
    <col min="3821" max="3821" width="33" style="3" customWidth="1"/>
    <col min="3822" max="3822" width="14.6640625" style="3" customWidth="1"/>
    <col min="3823" max="3829" width="0" style="3" hidden="1" customWidth="1"/>
    <col min="3830" max="3830" width="37.6640625" style="3" customWidth="1"/>
    <col min="3831" max="4075" width="8.83203125" style="3"/>
    <col min="4076" max="4076" width="24.83203125" style="3" customWidth="1"/>
    <col min="4077" max="4077" width="33" style="3" customWidth="1"/>
    <col min="4078" max="4078" width="14.6640625" style="3" customWidth="1"/>
    <col min="4079" max="4085" width="0" style="3" hidden="1" customWidth="1"/>
    <col min="4086" max="4086" width="37.6640625" style="3" customWidth="1"/>
    <col min="4087" max="4331" width="8.83203125" style="3"/>
    <col min="4332" max="4332" width="24.83203125" style="3" customWidth="1"/>
    <col min="4333" max="4333" width="33" style="3" customWidth="1"/>
    <col min="4334" max="4334" width="14.6640625" style="3" customWidth="1"/>
    <col min="4335" max="4341" width="0" style="3" hidden="1" customWidth="1"/>
    <col min="4342" max="4342" width="37.6640625" style="3" customWidth="1"/>
    <col min="4343" max="4587" width="8.83203125" style="3"/>
    <col min="4588" max="4588" width="24.83203125" style="3" customWidth="1"/>
    <col min="4589" max="4589" width="33" style="3" customWidth="1"/>
    <col min="4590" max="4590" width="14.6640625" style="3" customWidth="1"/>
    <col min="4591" max="4597" width="0" style="3" hidden="1" customWidth="1"/>
    <col min="4598" max="4598" width="37.6640625" style="3" customWidth="1"/>
    <col min="4599" max="4843" width="8.83203125" style="3"/>
    <col min="4844" max="4844" width="24.83203125" style="3" customWidth="1"/>
    <col min="4845" max="4845" width="33" style="3" customWidth="1"/>
    <col min="4846" max="4846" width="14.6640625" style="3" customWidth="1"/>
    <col min="4847" max="4853" width="0" style="3" hidden="1" customWidth="1"/>
    <col min="4854" max="4854" width="37.6640625" style="3" customWidth="1"/>
    <col min="4855" max="5099" width="8.83203125" style="3"/>
    <col min="5100" max="5100" width="24.83203125" style="3" customWidth="1"/>
    <col min="5101" max="5101" width="33" style="3" customWidth="1"/>
    <col min="5102" max="5102" width="14.6640625" style="3" customWidth="1"/>
    <col min="5103" max="5109" width="0" style="3" hidden="1" customWidth="1"/>
    <col min="5110" max="5110" width="37.6640625" style="3" customWidth="1"/>
    <col min="5111" max="5355" width="8.83203125" style="3"/>
    <col min="5356" max="5356" width="24.83203125" style="3" customWidth="1"/>
    <col min="5357" max="5357" width="33" style="3" customWidth="1"/>
    <col min="5358" max="5358" width="14.6640625" style="3" customWidth="1"/>
    <col min="5359" max="5365" width="0" style="3" hidden="1" customWidth="1"/>
    <col min="5366" max="5366" width="37.6640625" style="3" customWidth="1"/>
    <col min="5367" max="5611" width="8.83203125" style="3"/>
    <col min="5612" max="5612" width="24.83203125" style="3" customWidth="1"/>
    <col min="5613" max="5613" width="33" style="3" customWidth="1"/>
    <col min="5614" max="5614" width="14.6640625" style="3" customWidth="1"/>
    <col min="5615" max="5621" width="0" style="3" hidden="1" customWidth="1"/>
    <col min="5622" max="5622" width="37.6640625" style="3" customWidth="1"/>
    <col min="5623" max="5867" width="8.83203125" style="3"/>
    <col min="5868" max="5868" width="24.83203125" style="3" customWidth="1"/>
    <col min="5869" max="5869" width="33" style="3" customWidth="1"/>
    <col min="5870" max="5870" width="14.6640625" style="3" customWidth="1"/>
    <col min="5871" max="5877" width="0" style="3" hidden="1" customWidth="1"/>
    <col min="5878" max="5878" width="37.6640625" style="3" customWidth="1"/>
    <col min="5879" max="6123" width="8.83203125" style="3"/>
    <col min="6124" max="6124" width="24.83203125" style="3" customWidth="1"/>
    <col min="6125" max="6125" width="33" style="3" customWidth="1"/>
    <col min="6126" max="6126" width="14.6640625" style="3" customWidth="1"/>
    <col min="6127" max="6133" width="0" style="3" hidden="1" customWidth="1"/>
    <col min="6134" max="6134" width="37.6640625" style="3" customWidth="1"/>
    <col min="6135" max="6379" width="8.83203125" style="3"/>
    <col min="6380" max="6380" width="24.83203125" style="3" customWidth="1"/>
    <col min="6381" max="6381" width="33" style="3" customWidth="1"/>
    <col min="6382" max="6382" width="14.6640625" style="3" customWidth="1"/>
    <col min="6383" max="6389" width="0" style="3" hidden="1" customWidth="1"/>
    <col min="6390" max="6390" width="37.6640625" style="3" customWidth="1"/>
    <col min="6391" max="6635" width="8.83203125" style="3"/>
    <col min="6636" max="6636" width="24.83203125" style="3" customWidth="1"/>
    <col min="6637" max="6637" width="33" style="3" customWidth="1"/>
    <col min="6638" max="6638" width="14.6640625" style="3" customWidth="1"/>
    <col min="6639" max="6645" width="0" style="3" hidden="1" customWidth="1"/>
    <col min="6646" max="6646" width="37.6640625" style="3" customWidth="1"/>
    <col min="6647" max="6891" width="8.83203125" style="3"/>
    <col min="6892" max="6892" width="24.83203125" style="3" customWidth="1"/>
    <col min="6893" max="6893" width="33" style="3" customWidth="1"/>
    <col min="6894" max="6894" width="14.6640625" style="3" customWidth="1"/>
    <col min="6895" max="6901" width="0" style="3" hidden="1" customWidth="1"/>
    <col min="6902" max="6902" width="37.6640625" style="3" customWidth="1"/>
    <col min="6903" max="7147" width="8.83203125" style="3"/>
    <col min="7148" max="7148" width="24.83203125" style="3" customWidth="1"/>
    <col min="7149" max="7149" width="33" style="3" customWidth="1"/>
    <col min="7150" max="7150" width="14.6640625" style="3" customWidth="1"/>
    <col min="7151" max="7157" width="0" style="3" hidden="1" customWidth="1"/>
    <col min="7158" max="7158" width="37.6640625" style="3" customWidth="1"/>
    <col min="7159" max="7403" width="8.83203125" style="3"/>
    <col min="7404" max="7404" width="24.83203125" style="3" customWidth="1"/>
    <col min="7405" max="7405" width="33" style="3" customWidth="1"/>
    <col min="7406" max="7406" width="14.6640625" style="3" customWidth="1"/>
    <col min="7407" max="7413" width="0" style="3" hidden="1" customWidth="1"/>
    <col min="7414" max="7414" width="37.6640625" style="3" customWidth="1"/>
    <col min="7415" max="7659" width="8.83203125" style="3"/>
    <col min="7660" max="7660" width="24.83203125" style="3" customWidth="1"/>
    <col min="7661" max="7661" width="33" style="3" customWidth="1"/>
    <col min="7662" max="7662" width="14.6640625" style="3" customWidth="1"/>
    <col min="7663" max="7669" width="0" style="3" hidden="1" customWidth="1"/>
    <col min="7670" max="7670" width="37.6640625" style="3" customWidth="1"/>
    <col min="7671" max="7915" width="8.83203125" style="3"/>
    <col min="7916" max="7916" width="24.83203125" style="3" customWidth="1"/>
    <col min="7917" max="7917" width="33" style="3" customWidth="1"/>
    <col min="7918" max="7918" width="14.6640625" style="3" customWidth="1"/>
    <col min="7919" max="7925" width="0" style="3" hidden="1" customWidth="1"/>
    <col min="7926" max="7926" width="37.6640625" style="3" customWidth="1"/>
    <col min="7927" max="8171" width="8.83203125" style="3"/>
    <col min="8172" max="8172" width="24.83203125" style="3" customWidth="1"/>
    <col min="8173" max="8173" width="33" style="3" customWidth="1"/>
    <col min="8174" max="8174" width="14.6640625" style="3" customWidth="1"/>
    <col min="8175" max="8181" width="0" style="3" hidden="1" customWidth="1"/>
    <col min="8182" max="8182" width="37.6640625" style="3" customWidth="1"/>
    <col min="8183" max="8427" width="8.83203125" style="3"/>
    <col min="8428" max="8428" width="24.83203125" style="3" customWidth="1"/>
    <col min="8429" max="8429" width="33" style="3" customWidth="1"/>
    <col min="8430" max="8430" width="14.6640625" style="3" customWidth="1"/>
    <col min="8431" max="8437" width="0" style="3" hidden="1" customWidth="1"/>
    <col min="8438" max="8438" width="37.6640625" style="3" customWidth="1"/>
    <col min="8439" max="8683" width="8.83203125" style="3"/>
    <col min="8684" max="8684" width="24.83203125" style="3" customWidth="1"/>
    <col min="8685" max="8685" width="33" style="3" customWidth="1"/>
    <col min="8686" max="8686" width="14.6640625" style="3" customWidth="1"/>
    <col min="8687" max="8693" width="0" style="3" hidden="1" customWidth="1"/>
    <col min="8694" max="8694" width="37.6640625" style="3" customWidth="1"/>
    <col min="8695" max="8939" width="8.83203125" style="3"/>
    <col min="8940" max="8940" width="24.83203125" style="3" customWidth="1"/>
    <col min="8941" max="8941" width="33" style="3" customWidth="1"/>
    <col min="8942" max="8942" width="14.6640625" style="3" customWidth="1"/>
    <col min="8943" max="8949" width="0" style="3" hidden="1" customWidth="1"/>
    <col min="8950" max="8950" width="37.6640625" style="3" customWidth="1"/>
    <col min="8951" max="9195" width="8.83203125" style="3"/>
    <col min="9196" max="9196" width="24.83203125" style="3" customWidth="1"/>
    <col min="9197" max="9197" width="33" style="3" customWidth="1"/>
    <col min="9198" max="9198" width="14.6640625" style="3" customWidth="1"/>
    <col min="9199" max="9205" width="0" style="3" hidden="1" customWidth="1"/>
    <col min="9206" max="9206" width="37.6640625" style="3" customWidth="1"/>
    <col min="9207" max="9451" width="8.83203125" style="3"/>
    <col min="9452" max="9452" width="24.83203125" style="3" customWidth="1"/>
    <col min="9453" max="9453" width="33" style="3" customWidth="1"/>
    <col min="9454" max="9454" width="14.6640625" style="3" customWidth="1"/>
    <col min="9455" max="9461" width="0" style="3" hidden="1" customWidth="1"/>
    <col min="9462" max="9462" width="37.6640625" style="3" customWidth="1"/>
    <col min="9463" max="9707" width="8.83203125" style="3"/>
    <col min="9708" max="9708" width="24.83203125" style="3" customWidth="1"/>
    <col min="9709" max="9709" width="33" style="3" customWidth="1"/>
    <col min="9710" max="9710" width="14.6640625" style="3" customWidth="1"/>
    <col min="9711" max="9717" width="0" style="3" hidden="1" customWidth="1"/>
    <col min="9718" max="9718" width="37.6640625" style="3" customWidth="1"/>
    <col min="9719" max="9963" width="8.83203125" style="3"/>
    <col min="9964" max="9964" width="24.83203125" style="3" customWidth="1"/>
    <col min="9965" max="9965" width="33" style="3" customWidth="1"/>
    <col min="9966" max="9966" width="14.6640625" style="3" customWidth="1"/>
    <col min="9967" max="9973" width="0" style="3" hidden="1" customWidth="1"/>
    <col min="9974" max="9974" width="37.6640625" style="3" customWidth="1"/>
    <col min="9975" max="10219" width="8.83203125" style="3"/>
    <col min="10220" max="10220" width="24.83203125" style="3" customWidth="1"/>
    <col min="10221" max="10221" width="33" style="3" customWidth="1"/>
    <col min="10222" max="10222" width="14.6640625" style="3" customWidth="1"/>
    <col min="10223" max="10229" width="0" style="3" hidden="1" customWidth="1"/>
    <col min="10230" max="10230" width="37.6640625" style="3" customWidth="1"/>
    <col min="10231" max="10475" width="8.83203125" style="3"/>
    <col min="10476" max="10476" width="24.83203125" style="3" customWidth="1"/>
    <col min="10477" max="10477" width="33" style="3" customWidth="1"/>
    <col min="10478" max="10478" width="14.6640625" style="3" customWidth="1"/>
    <col min="10479" max="10485" width="0" style="3" hidden="1" customWidth="1"/>
    <col min="10486" max="10486" width="37.6640625" style="3" customWidth="1"/>
    <col min="10487" max="10731" width="8.83203125" style="3"/>
    <col min="10732" max="10732" width="24.83203125" style="3" customWidth="1"/>
    <col min="10733" max="10733" width="33" style="3" customWidth="1"/>
    <col min="10734" max="10734" width="14.6640625" style="3" customWidth="1"/>
    <col min="10735" max="10741" width="0" style="3" hidden="1" customWidth="1"/>
    <col min="10742" max="10742" width="37.6640625" style="3" customWidth="1"/>
    <col min="10743" max="10987" width="8.83203125" style="3"/>
    <col min="10988" max="10988" width="24.83203125" style="3" customWidth="1"/>
    <col min="10989" max="10989" width="33" style="3" customWidth="1"/>
    <col min="10990" max="10990" width="14.6640625" style="3" customWidth="1"/>
    <col min="10991" max="10997" width="0" style="3" hidden="1" customWidth="1"/>
    <col min="10998" max="10998" width="37.6640625" style="3" customWidth="1"/>
    <col min="10999" max="11243" width="8.83203125" style="3"/>
    <col min="11244" max="11244" width="24.83203125" style="3" customWidth="1"/>
    <col min="11245" max="11245" width="33" style="3" customWidth="1"/>
    <col min="11246" max="11246" width="14.6640625" style="3" customWidth="1"/>
    <col min="11247" max="11253" width="0" style="3" hidden="1" customWidth="1"/>
    <col min="11254" max="11254" width="37.6640625" style="3" customWidth="1"/>
    <col min="11255" max="11499" width="8.83203125" style="3"/>
    <col min="11500" max="11500" width="24.83203125" style="3" customWidth="1"/>
    <col min="11501" max="11501" width="33" style="3" customWidth="1"/>
    <col min="11502" max="11502" width="14.6640625" style="3" customWidth="1"/>
    <col min="11503" max="11509" width="0" style="3" hidden="1" customWidth="1"/>
    <col min="11510" max="11510" width="37.6640625" style="3" customWidth="1"/>
    <col min="11511" max="11755" width="8.83203125" style="3"/>
    <col min="11756" max="11756" width="24.83203125" style="3" customWidth="1"/>
    <col min="11757" max="11757" width="33" style="3" customWidth="1"/>
    <col min="11758" max="11758" width="14.6640625" style="3" customWidth="1"/>
    <col min="11759" max="11765" width="0" style="3" hidden="1" customWidth="1"/>
    <col min="11766" max="11766" width="37.6640625" style="3" customWidth="1"/>
    <col min="11767" max="12011" width="8.83203125" style="3"/>
    <col min="12012" max="12012" width="24.83203125" style="3" customWidth="1"/>
    <col min="12013" max="12013" width="33" style="3" customWidth="1"/>
    <col min="12014" max="12014" width="14.6640625" style="3" customWidth="1"/>
    <col min="12015" max="12021" width="0" style="3" hidden="1" customWidth="1"/>
    <col min="12022" max="12022" width="37.6640625" style="3" customWidth="1"/>
    <col min="12023" max="12267" width="8.83203125" style="3"/>
    <col min="12268" max="12268" width="24.83203125" style="3" customWidth="1"/>
    <col min="12269" max="12269" width="33" style="3" customWidth="1"/>
    <col min="12270" max="12270" width="14.6640625" style="3" customWidth="1"/>
    <col min="12271" max="12277" width="0" style="3" hidden="1" customWidth="1"/>
    <col min="12278" max="12278" width="37.6640625" style="3" customWidth="1"/>
    <col min="12279" max="12523" width="8.83203125" style="3"/>
    <col min="12524" max="12524" width="24.83203125" style="3" customWidth="1"/>
    <col min="12525" max="12525" width="33" style="3" customWidth="1"/>
    <col min="12526" max="12526" width="14.6640625" style="3" customWidth="1"/>
    <col min="12527" max="12533" width="0" style="3" hidden="1" customWidth="1"/>
    <col min="12534" max="12534" width="37.6640625" style="3" customWidth="1"/>
    <col min="12535" max="12779" width="8.83203125" style="3"/>
    <col min="12780" max="12780" width="24.83203125" style="3" customWidth="1"/>
    <col min="12781" max="12781" width="33" style="3" customWidth="1"/>
    <col min="12782" max="12782" width="14.6640625" style="3" customWidth="1"/>
    <col min="12783" max="12789" width="0" style="3" hidden="1" customWidth="1"/>
    <col min="12790" max="12790" width="37.6640625" style="3" customWidth="1"/>
    <col min="12791" max="13035" width="8.83203125" style="3"/>
    <col min="13036" max="13036" width="24.83203125" style="3" customWidth="1"/>
    <col min="13037" max="13037" width="33" style="3" customWidth="1"/>
    <col min="13038" max="13038" width="14.6640625" style="3" customWidth="1"/>
    <col min="13039" max="13045" width="0" style="3" hidden="1" customWidth="1"/>
    <col min="13046" max="13046" width="37.6640625" style="3" customWidth="1"/>
    <col min="13047" max="13291" width="8.83203125" style="3"/>
    <col min="13292" max="13292" width="24.83203125" style="3" customWidth="1"/>
    <col min="13293" max="13293" width="33" style="3" customWidth="1"/>
    <col min="13294" max="13294" width="14.6640625" style="3" customWidth="1"/>
    <col min="13295" max="13301" width="0" style="3" hidden="1" customWidth="1"/>
    <col min="13302" max="13302" width="37.6640625" style="3" customWidth="1"/>
    <col min="13303" max="13547" width="8.83203125" style="3"/>
    <col min="13548" max="13548" width="24.83203125" style="3" customWidth="1"/>
    <col min="13549" max="13549" width="33" style="3" customWidth="1"/>
    <col min="13550" max="13550" width="14.6640625" style="3" customWidth="1"/>
    <col min="13551" max="13557" width="0" style="3" hidden="1" customWidth="1"/>
    <col min="13558" max="13558" width="37.6640625" style="3" customWidth="1"/>
    <col min="13559" max="13803" width="8.83203125" style="3"/>
    <col min="13804" max="13804" width="24.83203125" style="3" customWidth="1"/>
    <col min="13805" max="13805" width="33" style="3" customWidth="1"/>
    <col min="13806" max="13806" width="14.6640625" style="3" customWidth="1"/>
    <col min="13807" max="13813" width="0" style="3" hidden="1" customWidth="1"/>
    <col min="13814" max="13814" width="37.6640625" style="3" customWidth="1"/>
    <col min="13815" max="14059" width="8.83203125" style="3"/>
    <col min="14060" max="14060" width="24.83203125" style="3" customWidth="1"/>
    <col min="14061" max="14061" width="33" style="3" customWidth="1"/>
    <col min="14062" max="14062" width="14.6640625" style="3" customWidth="1"/>
    <col min="14063" max="14069" width="0" style="3" hidden="1" customWidth="1"/>
    <col min="14070" max="14070" width="37.6640625" style="3" customWidth="1"/>
    <col min="14071" max="14315" width="8.83203125" style="3"/>
    <col min="14316" max="14316" width="24.83203125" style="3" customWidth="1"/>
    <col min="14317" max="14317" width="33" style="3" customWidth="1"/>
    <col min="14318" max="14318" width="14.6640625" style="3" customWidth="1"/>
    <col min="14319" max="14325" width="0" style="3" hidden="1" customWidth="1"/>
    <col min="14326" max="14326" width="37.6640625" style="3" customWidth="1"/>
    <col min="14327" max="14571" width="8.83203125" style="3"/>
    <col min="14572" max="14572" width="24.83203125" style="3" customWidth="1"/>
    <col min="14573" max="14573" width="33" style="3" customWidth="1"/>
    <col min="14574" max="14574" width="14.6640625" style="3" customWidth="1"/>
    <col min="14575" max="14581" width="0" style="3" hidden="1" customWidth="1"/>
    <col min="14582" max="14582" width="37.6640625" style="3" customWidth="1"/>
    <col min="14583" max="14827" width="8.83203125" style="3"/>
    <col min="14828" max="14828" width="24.83203125" style="3" customWidth="1"/>
    <col min="14829" max="14829" width="33" style="3" customWidth="1"/>
    <col min="14830" max="14830" width="14.6640625" style="3" customWidth="1"/>
    <col min="14831" max="14837" width="0" style="3" hidden="1" customWidth="1"/>
    <col min="14838" max="14838" width="37.6640625" style="3" customWidth="1"/>
    <col min="14839" max="15083" width="8.83203125" style="3"/>
    <col min="15084" max="15084" width="24.83203125" style="3" customWidth="1"/>
    <col min="15085" max="15085" width="33" style="3" customWidth="1"/>
    <col min="15086" max="15086" width="14.6640625" style="3" customWidth="1"/>
    <col min="15087" max="15093" width="0" style="3" hidden="1" customWidth="1"/>
    <col min="15094" max="15094" width="37.6640625" style="3" customWidth="1"/>
    <col min="15095" max="15339" width="8.83203125" style="3"/>
    <col min="15340" max="15340" width="24.83203125" style="3" customWidth="1"/>
    <col min="15341" max="15341" width="33" style="3" customWidth="1"/>
    <col min="15342" max="15342" width="14.6640625" style="3" customWidth="1"/>
    <col min="15343" max="15349" width="0" style="3" hidden="1" customWidth="1"/>
    <col min="15350" max="15350" width="37.6640625" style="3" customWidth="1"/>
    <col min="15351" max="15595" width="8.83203125" style="3"/>
    <col min="15596" max="15596" width="24.83203125" style="3" customWidth="1"/>
    <col min="15597" max="15597" width="33" style="3" customWidth="1"/>
    <col min="15598" max="15598" width="14.6640625" style="3" customWidth="1"/>
    <col min="15599" max="15605" width="0" style="3" hidden="1" customWidth="1"/>
    <col min="15606" max="15606" width="37.6640625" style="3" customWidth="1"/>
    <col min="15607" max="15851" width="8.83203125" style="3"/>
    <col min="15852" max="15852" width="24.83203125" style="3" customWidth="1"/>
    <col min="15853" max="15853" width="33" style="3" customWidth="1"/>
    <col min="15854" max="15854" width="14.6640625" style="3" customWidth="1"/>
    <col min="15855" max="15861" width="0" style="3" hidden="1" customWidth="1"/>
    <col min="15862" max="15862" width="37.6640625" style="3" customWidth="1"/>
    <col min="15863" max="16107" width="8.83203125" style="3"/>
    <col min="16108" max="16108" width="24.83203125" style="3" customWidth="1"/>
    <col min="16109" max="16109" width="33" style="3" customWidth="1"/>
    <col min="16110" max="16110" width="14.6640625" style="3" customWidth="1"/>
    <col min="16111" max="16117" width="0" style="3" hidden="1" customWidth="1"/>
    <col min="16118" max="16118" width="37.6640625" style="3" customWidth="1"/>
    <col min="16119" max="16384" width="8.83203125" style="3"/>
  </cols>
  <sheetData>
    <row r="1" spans="1:9" ht="26" x14ac:dyDescent="0.15">
      <c r="A1" s="377" t="s">
        <v>112</v>
      </c>
      <c r="B1" s="377"/>
      <c r="C1" s="377"/>
      <c r="D1" s="377"/>
    </row>
    <row r="2" spans="1:9" ht="18" customHeight="1" x14ac:dyDescent="0.15">
      <c r="A2" s="4" t="s">
        <v>11</v>
      </c>
      <c r="C2" s="5"/>
      <c r="D2" s="6"/>
      <c r="F2" s="368" t="s">
        <v>139</v>
      </c>
      <c r="G2" s="369"/>
      <c r="H2" s="369"/>
      <c r="I2" s="370"/>
    </row>
    <row r="3" spans="1:9" ht="18" customHeight="1" x14ac:dyDescent="0.15">
      <c r="A3" s="4" t="s">
        <v>12</v>
      </c>
      <c r="C3" s="5"/>
      <c r="D3" s="6"/>
      <c r="F3" s="371"/>
      <c r="G3" s="372"/>
      <c r="H3" s="372"/>
      <c r="I3" s="373"/>
    </row>
    <row r="4" spans="1:9" ht="18" customHeight="1" thickBot="1" x14ac:dyDescent="0.2">
      <c r="A4" s="4" t="s">
        <v>13</v>
      </c>
      <c r="C4" s="5"/>
      <c r="D4" s="6"/>
      <c r="F4" s="11"/>
      <c r="G4" s="11"/>
      <c r="H4" s="11"/>
      <c r="I4" s="11"/>
    </row>
    <row r="5" spans="1:9" ht="24" customHeight="1" x14ac:dyDescent="0.15">
      <c r="A5" s="68" t="s">
        <v>187</v>
      </c>
      <c r="B5" s="32" t="s">
        <v>0</v>
      </c>
      <c r="C5" s="33" t="s">
        <v>1</v>
      </c>
      <c r="D5" s="34" t="s">
        <v>140</v>
      </c>
      <c r="F5" s="368" t="s">
        <v>142</v>
      </c>
      <c r="G5" s="369"/>
      <c r="H5" s="369"/>
      <c r="I5" s="370"/>
    </row>
    <row r="6" spans="1:9" ht="18" customHeight="1" x14ac:dyDescent="0.15">
      <c r="A6" s="7"/>
      <c r="B6" s="376" t="s">
        <v>2</v>
      </c>
      <c r="C6" s="376"/>
      <c r="D6" s="27">
        <f>D7+D21+D27+D34+D36+D38</f>
        <v>0</v>
      </c>
      <c r="E6" s="10"/>
      <c r="F6" s="374"/>
      <c r="G6" s="367"/>
      <c r="H6" s="367"/>
      <c r="I6" s="375"/>
    </row>
    <row r="7" spans="1:9" ht="18" customHeight="1" x14ac:dyDescent="0.15">
      <c r="A7" s="8">
        <v>1</v>
      </c>
      <c r="B7" s="9" t="s">
        <v>120</v>
      </c>
      <c r="C7" s="23" t="s">
        <v>3</v>
      </c>
      <c r="D7" s="28">
        <f>SUM(D8+D12,D17)</f>
        <v>0</v>
      </c>
      <c r="E7" s="10"/>
      <c r="F7" s="374"/>
      <c r="G7" s="367"/>
      <c r="H7" s="367"/>
      <c r="I7" s="375"/>
    </row>
    <row r="8" spans="1:9" ht="18" customHeight="1" x14ac:dyDescent="0.15">
      <c r="A8" s="12">
        <v>1.1000000000000001</v>
      </c>
      <c r="B8" s="13" t="s">
        <v>121</v>
      </c>
      <c r="C8" s="20"/>
      <c r="D8" s="29">
        <f>SUM(D9:D11)</f>
        <v>0</v>
      </c>
      <c r="E8" s="10"/>
      <c r="F8" s="374"/>
      <c r="G8" s="367"/>
      <c r="H8" s="367"/>
      <c r="I8" s="375"/>
    </row>
    <row r="9" spans="1:9" ht="18" customHeight="1" x14ac:dyDescent="0.15">
      <c r="A9" s="14" t="s">
        <v>113</v>
      </c>
      <c r="B9" s="15" t="s">
        <v>127</v>
      </c>
      <c r="C9" s="21"/>
      <c r="D9" s="30"/>
      <c r="E9" s="10"/>
      <c r="F9" s="374"/>
      <c r="G9" s="367"/>
      <c r="H9" s="367"/>
      <c r="I9" s="375"/>
    </row>
    <row r="10" spans="1:9" ht="18" customHeight="1" x14ac:dyDescent="0.15">
      <c r="A10" s="14" t="s">
        <v>114</v>
      </c>
      <c r="B10" s="15" t="s">
        <v>127</v>
      </c>
      <c r="C10" s="21"/>
      <c r="D10" s="30"/>
      <c r="E10" s="10"/>
      <c r="F10" s="374"/>
      <c r="G10" s="367"/>
      <c r="H10" s="367"/>
      <c r="I10" s="375"/>
    </row>
    <row r="11" spans="1:9" ht="18" customHeight="1" x14ac:dyDescent="0.15">
      <c r="A11" s="14" t="s">
        <v>115</v>
      </c>
      <c r="B11" s="15" t="s">
        <v>131</v>
      </c>
      <c r="C11" s="21"/>
      <c r="D11" s="30"/>
      <c r="E11" s="10"/>
      <c r="F11" s="374"/>
      <c r="G11" s="367"/>
      <c r="H11" s="367"/>
      <c r="I11" s="375"/>
    </row>
    <row r="12" spans="1:9" ht="18" customHeight="1" x14ac:dyDescent="0.15">
      <c r="A12" s="12">
        <v>1.2</v>
      </c>
      <c r="B12" s="13" t="s">
        <v>123</v>
      </c>
      <c r="C12" s="20" t="s">
        <v>149</v>
      </c>
      <c r="D12" s="29">
        <f>SUM(D13:D15)</f>
        <v>0</v>
      </c>
      <c r="E12" s="10"/>
      <c r="F12" s="374"/>
      <c r="G12" s="367"/>
      <c r="H12" s="367"/>
      <c r="I12" s="375"/>
    </row>
    <row r="13" spans="1:9" ht="18" customHeight="1" x14ac:dyDescent="0.15">
      <c r="A13" s="14" t="s">
        <v>116</v>
      </c>
      <c r="B13" s="15" t="s">
        <v>127</v>
      </c>
      <c r="C13" s="21"/>
      <c r="D13" s="30"/>
      <c r="E13" s="10"/>
      <c r="F13" s="374"/>
      <c r="G13" s="367"/>
      <c r="H13" s="367"/>
      <c r="I13" s="375"/>
    </row>
    <row r="14" spans="1:9" ht="18" customHeight="1" x14ac:dyDescent="0.15">
      <c r="A14" s="14" t="s">
        <v>118</v>
      </c>
      <c r="B14" s="15" t="s">
        <v>127</v>
      </c>
      <c r="C14" s="21"/>
      <c r="D14" s="30"/>
      <c r="E14" s="10"/>
      <c r="F14" s="371"/>
      <c r="G14" s="372"/>
      <c r="H14" s="372"/>
      <c r="I14" s="373"/>
    </row>
    <row r="15" spans="1:9" ht="18" customHeight="1" x14ac:dyDescent="0.15">
      <c r="A15" s="14" t="s">
        <v>117</v>
      </c>
      <c r="B15" s="15" t="s">
        <v>127</v>
      </c>
      <c r="C15" s="21"/>
      <c r="D15" s="30"/>
      <c r="E15" s="10"/>
      <c r="F15" s="2"/>
      <c r="G15" s="2"/>
      <c r="H15" s="2"/>
      <c r="I15" s="2"/>
    </row>
    <row r="16" spans="1:9" ht="18" customHeight="1" x14ac:dyDescent="0.15">
      <c r="A16" s="14" t="s">
        <v>119</v>
      </c>
      <c r="B16" s="15" t="s">
        <v>131</v>
      </c>
      <c r="C16" s="22"/>
      <c r="D16" s="30"/>
      <c r="E16" s="10"/>
      <c r="F16" s="367" t="s">
        <v>132</v>
      </c>
      <c r="G16" s="367"/>
      <c r="H16" s="367"/>
      <c r="I16" s="367"/>
    </row>
    <row r="17" spans="1:5" ht="18" customHeight="1" x14ac:dyDescent="0.15">
      <c r="A17" s="12">
        <v>1.3</v>
      </c>
      <c r="B17" s="13" t="s">
        <v>122</v>
      </c>
      <c r="C17" s="20"/>
      <c r="D17" s="29">
        <f>SUM(D18:D20)</f>
        <v>0</v>
      </c>
    </row>
    <row r="18" spans="1:5" ht="18" customHeight="1" x14ac:dyDescent="0.15">
      <c r="A18" s="14" t="s">
        <v>124</v>
      </c>
      <c r="B18" s="15" t="s">
        <v>127</v>
      </c>
      <c r="C18" s="21"/>
      <c r="D18" s="30"/>
    </row>
    <row r="19" spans="1:5" ht="18" customHeight="1" x14ac:dyDescent="0.15">
      <c r="A19" s="14" t="s">
        <v>125</v>
      </c>
      <c r="B19" s="15" t="s">
        <v>127</v>
      </c>
      <c r="C19" s="21"/>
      <c r="D19" s="30"/>
      <c r="E19" s="16"/>
    </row>
    <row r="20" spans="1:5" ht="18" customHeight="1" x14ac:dyDescent="0.15">
      <c r="A20" s="14" t="s">
        <v>126</v>
      </c>
      <c r="B20" s="15" t="s">
        <v>131</v>
      </c>
      <c r="C20" s="21"/>
      <c r="D20" s="30"/>
      <c r="E20" s="16"/>
    </row>
    <row r="21" spans="1:5" ht="18" customHeight="1" x14ac:dyDescent="0.15">
      <c r="A21" s="8">
        <v>2</v>
      </c>
      <c r="B21" s="9" t="s">
        <v>128</v>
      </c>
      <c r="C21" s="23" t="s">
        <v>3</v>
      </c>
      <c r="D21" s="28">
        <f>SUM(D22:D26)</f>
        <v>0</v>
      </c>
      <c r="E21" s="16"/>
    </row>
    <row r="22" spans="1:5" ht="18" customHeight="1" x14ac:dyDescent="0.15">
      <c r="A22" s="14">
        <v>2.1</v>
      </c>
      <c r="B22" s="15" t="s">
        <v>127</v>
      </c>
      <c r="C22" s="21"/>
      <c r="D22" s="30"/>
      <c r="E22" s="16"/>
    </row>
    <row r="23" spans="1:5" ht="18" customHeight="1" x14ac:dyDescent="0.15">
      <c r="A23" s="14">
        <v>2.2000000000000002</v>
      </c>
      <c r="B23" s="15" t="s">
        <v>127</v>
      </c>
      <c r="C23" s="22"/>
      <c r="D23" s="30"/>
      <c r="E23" s="16"/>
    </row>
    <row r="24" spans="1:5" ht="18" customHeight="1" x14ac:dyDescent="0.15">
      <c r="A24" s="14">
        <v>2.2999999999999998</v>
      </c>
      <c r="B24" s="15" t="s">
        <v>127</v>
      </c>
      <c r="C24" s="22"/>
      <c r="D24" s="30"/>
    </row>
    <row r="25" spans="1:5" ht="18" customHeight="1" x14ac:dyDescent="0.15">
      <c r="A25" s="14">
        <v>2.4</v>
      </c>
      <c r="B25" s="15" t="s">
        <v>127</v>
      </c>
      <c r="C25" s="22"/>
      <c r="D25" s="30"/>
    </row>
    <row r="26" spans="1:5" ht="18" customHeight="1" x14ac:dyDescent="0.15">
      <c r="A26" s="14">
        <v>2.5</v>
      </c>
      <c r="B26" s="15" t="s">
        <v>131</v>
      </c>
      <c r="C26" s="22"/>
      <c r="D26" s="30"/>
    </row>
    <row r="27" spans="1:5" ht="18" customHeight="1" x14ac:dyDescent="0.15">
      <c r="A27" s="8">
        <v>3</v>
      </c>
      <c r="B27" s="9" t="s">
        <v>6</v>
      </c>
      <c r="C27" s="23" t="s">
        <v>5</v>
      </c>
      <c r="D27" s="28">
        <f>SUM(D28,D31)</f>
        <v>0</v>
      </c>
    </row>
    <row r="28" spans="1:5" ht="18" customHeight="1" x14ac:dyDescent="0.15">
      <c r="A28" s="12">
        <v>3.1</v>
      </c>
      <c r="B28" s="13" t="s">
        <v>129</v>
      </c>
      <c r="C28" s="20"/>
      <c r="D28" s="29">
        <f>SUM(D29:D30)</f>
        <v>0</v>
      </c>
    </row>
    <row r="29" spans="1:5" ht="18" customHeight="1" x14ac:dyDescent="0.15">
      <c r="A29" s="14" t="s">
        <v>135</v>
      </c>
      <c r="B29" s="15" t="s">
        <v>133</v>
      </c>
      <c r="C29" s="22"/>
      <c r="D29" s="30"/>
    </row>
    <row r="30" spans="1:5" ht="18" customHeight="1" x14ac:dyDescent="0.15">
      <c r="A30" s="14" t="s">
        <v>136</v>
      </c>
      <c r="B30" s="15" t="s">
        <v>134</v>
      </c>
      <c r="C30" s="22"/>
      <c r="D30" s="30"/>
    </row>
    <row r="31" spans="1:5" ht="18" customHeight="1" x14ac:dyDescent="0.15">
      <c r="A31" s="12">
        <v>3.2</v>
      </c>
      <c r="B31" s="13" t="s">
        <v>130</v>
      </c>
      <c r="C31" s="24"/>
      <c r="D31" s="29">
        <f>SUM(D32:D33)</f>
        <v>0</v>
      </c>
    </row>
    <row r="32" spans="1:5" ht="18" customHeight="1" x14ac:dyDescent="0.15">
      <c r="A32" s="14" t="s">
        <v>137</v>
      </c>
      <c r="B32" s="15" t="s">
        <v>133</v>
      </c>
      <c r="C32" s="22"/>
      <c r="D32" s="30"/>
    </row>
    <row r="33" spans="1:4" ht="18" customHeight="1" x14ac:dyDescent="0.15">
      <c r="A33" s="14" t="s">
        <v>138</v>
      </c>
      <c r="B33" s="15" t="s">
        <v>134</v>
      </c>
      <c r="C33" s="22"/>
      <c r="D33" s="30"/>
    </row>
    <row r="34" spans="1:4" ht="18" customHeight="1" x14ac:dyDescent="0.15">
      <c r="A34" s="8">
        <v>4</v>
      </c>
      <c r="B34" s="9" t="s">
        <v>7</v>
      </c>
      <c r="C34" s="23" t="s">
        <v>5</v>
      </c>
      <c r="D34" s="28">
        <f>SUM(D35)</f>
        <v>0</v>
      </c>
    </row>
    <row r="35" spans="1:4" ht="18" customHeight="1" x14ac:dyDescent="0.15">
      <c r="A35" s="14">
        <v>4.0999999999999996</v>
      </c>
      <c r="B35" s="15" t="s">
        <v>7</v>
      </c>
      <c r="C35" s="25"/>
      <c r="D35" s="30"/>
    </row>
    <row r="36" spans="1:4" ht="18" customHeight="1" x14ac:dyDescent="0.15">
      <c r="A36" s="8">
        <v>5</v>
      </c>
      <c r="B36" s="9" t="s">
        <v>8</v>
      </c>
      <c r="C36" s="23" t="s">
        <v>5</v>
      </c>
      <c r="D36" s="28">
        <f>D37</f>
        <v>0</v>
      </c>
    </row>
    <row r="37" spans="1:4" ht="18" customHeight="1" x14ac:dyDescent="0.15">
      <c r="A37" s="14">
        <v>5.0999999999999996</v>
      </c>
      <c r="B37" s="15" t="s">
        <v>9</v>
      </c>
      <c r="C37" s="25"/>
      <c r="D37" s="30"/>
    </row>
    <row r="38" spans="1:4" ht="18" customHeight="1" x14ac:dyDescent="0.15">
      <c r="A38" s="8">
        <v>6</v>
      </c>
      <c r="B38" s="9" t="s">
        <v>141</v>
      </c>
      <c r="C38" s="23" t="s">
        <v>3</v>
      </c>
      <c r="D38" s="28">
        <f>D39</f>
        <v>0</v>
      </c>
    </row>
    <row r="39" spans="1:4" ht="18" customHeight="1" thickBot="1" x14ac:dyDescent="0.2">
      <c r="A39" s="17">
        <v>6.1</v>
      </c>
      <c r="B39" s="18" t="s">
        <v>10</v>
      </c>
      <c r="C39" s="26"/>
      <c r="D39" s="31"/>
    </row>
    <row r="40" spans="1:4" ht="18" customHeight="1" x14ac:dyDescent="0.15">
      <c r="B40" s="19"/>
      <c r="C40" s="19"/>
      <c r="D40" s="19"/>
    </row>
  </sheetData>
  <mergeCells count="5">
    <mergeCell ref="F16:I16"/>
    <mergeCell ref="F2:I3"/>
    <mergeCell ref="F5:I14"/>
    <mergeCell ref="B6:C6"/>
    <mergeCell ref="A1:D1"/>
  </mergeCells>
  <phoneticPr fontId="2" type="noConversion"/>
  <printOptions horizontalCentered="1"/>
  <pageMargins left="0.66685039370078736" right="0.59" top="0.71111111111111114" bottom="0.59" header="0.41111111111111109" footer="0.31"/>
  <pageSetup paperSize="9" orientation="portrait" horizontalDpi="200" verticalDpi="20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showGridLines="0" view="pageLayout" zoomScale="125" workbookViewId="0">
      <selection activeCell="B10" sqref="B10"/>
    </sheetView>
  </sheetViews>
  <sheetFormatPr baseColWidth="10" defaultColWidth="8.83203125" defaultRowHeight="14" x14ac:dyDescent="0.15"/>
  <cols>
    <col min="1" max="1" width="6.5" style="36" customWidth="1"/>
    <col min="2" max="2" width="23.83203125" style="36" customWidth="1"/>
    <col min="3" max="3" width="32.5" style="36" customWidth="1"/>
    <col min="4" max="4" width="13.33203125" style="36" customWidth="1"/>
    <col min="5" max="5" width="5.1640625" style="36" customWidth="1"/>
    <col min="6" max="16384" width="8.83203125" style="36"/>
  </cols>
  <sheetData>
    <row r="1" spans="1:5" ht="32" customHeight="1" x14ac:dyDescent="0.15">
      <c r="A1" s="379" t="s">
        <v>184</v>
      </c>
      <c r="B1" s="379"/>
      <c r="C1" s="379"/>
      <c r="D1" s="379"/>
      <c r="E1" s="35"/>
    </row>
    <row r="2" spans="1:5" ht="18" customHeight="1" x14ac:dyDescent="0.15">
      <c r="A2" s="37" t="s">
        <v>193</v>
      </c>
      <c r="C2" s="38"/>
      <c r="D2" s="39"/>
      <c r="E2" s="35"/>
    </row>
    <row r="3" spans="1:5" ht="18" customHeight="1" x14ac:dyDescent="0.15">
      <c r="A3" s="37" t="s">
        <v>143</v>
      </c>
      <c r="C3" s="38"/>
      <c r="D3" s="39"/>
      <c r="E3" s="35"/>
    </row>
    <row r="4" spans="1:5" ht="18" customHeight="1" thickBot="1" x14ac:dyDescent="0.2">
      <c r="A4" s="37" t="s">
        <v>153</v>
      </c>
      <c r="C4" s="38"/>
      <c r="D4" s="39"/>
      <c r="E4" s="35"/>
    </row>
    <row r="5" spans="1:5" ht="26" customHeight="1" x14ac:dyDescent="0.15">
      <c r="A5" s="40" t="s">
        <v>4</v>
      </c>
      <c r="B5" s="41" t="s">
        <v>0</v>
      </c>
      <c r="C5" s="42" t="s">
        <v>1</v>
      </c>
      <c r="D5" s="43" t="s">
        <v>140</v>
      </c>
      <c r="E5" s="35"/>
    </row>
    <row r="6" spans="1:5" ht="17" x14ac:dyDescent="0.15">
      <c r="A6" s="44"/>
      <c r="B6" s="378" t="s">
        <v>2</v>
      </c>
      <c r="C6" s="378"/>
      <c r="D6" s="45">
        <f>D7+D21+D26+D33+D35</f>
        <v>159964</v>
      </c>
      <c r="E6" s="35"/>
    </row>
    <row r="7" spans="1:5" ht="18" x14ac:dyDescent="0.15">
      <c r="A7" s="46">
        <v>1</v>
      </c>
      <c r="B7" s="47" t="s">
        <v>144</v>
      </c>
      <c r="C7" s="48" t="s">
        <v>3</v>
      </c>
      <c r="D7" s="49">
        <f>SUM(D8+D12,D17)</f>
        <v>16600</v>
      </c>
      <c r="E7" s="35"/>
    </row>
    <row r="8" spans="1:5" ht="16" x14ac:dyDescent="0.15">
      <c r="A8" s="50">
        <v>1.1000000000000001</v>
      </c>
      <c r="B8" s="51" t="s">
        <v>172</v>
      </c>
      <c r="C8" s="52"/>
      <c r="D8" s="53">
        <f>SUM(D9:D11)</f>
        <v>7000</v>
      </c>
      <c r="E8" s="35"/>
    </row>
    <row r="9" spans="1:5" ht="15" customHeight="1" x14ac:dyDescent="0.15">
      <c r="A9" s="54" t="s">
        <v>113</v>
      </c>
      <c r="B9" s="55" t="s">
        <v>173</v>
      </c>
      <c r="C9" s="56" t="s">
        <v>174</v>
      </c>
      <c r="D9" s="57">
        <v>800</v>
      </c>
      <c r="E9" s="35"/>
    </row>
    <row r="10" spans="1:5" ht="16" x14ac:dyDescent="0.15">
      <c r="A10" s="54" t="s">
        <v>114</v>
      </c>
      <c r="B10" s="55" t="s">
        <v>176</v>
      </c>
      <c r="C10" s="56" t="s">
        <v>175</v>
      </c>
      <c r="D10" s="57">
        <f>2000*3</f>
        <v>6000</v>
      </c>
      <c r="E10" s="35"/>
    </row>
    <row r="11" spans="1:5" ht="16" x14ac:dyDescent="0.15">
      <c r="A11" s="54" t="s">
        <v>177</v>
      </c>
      <c r="B11" s="55" t="s">
        <v>178</v>
      </c>
      <c r="C11" s="56"/>
      <c r="D11" s="57">
        <v>200</v>
      </c>
      <c r="E11" s="35"/>
    </row>
    <row r="12" spans="1:5" ht="16" x14ac:dyDescent="0.15">
      <c r="A12" s="50">
        <v>1.2</v>
      </c>
      <c r="B12" s="51" t="s">
        <v>145</v>
      </c>
      <c r="C12" s="52"/>
      <c r="D12" s="53">
        <f>SUM(D13:D15)</f>
        <v>6600</v>
      </c>
      <c r="E12" s="35"/>
    </row>
    <row r="13" spans="1:5" ht="16" x14ac:dyDescent="0.15">
      <c r="A13" s="54" t="s">
        <v>116</v>
      </c>
      <c r="B13" s="55" t="s">
        <v>164</v>
      </c>
      <c r="C13" s="56" t="s">
        <v>165</v>
      </c>
      <c r="D13" s="57">
        <f>200*10</f>
        <v>2000</v>
      </c>
      <c r="E13" s="35"/>
    </row>
    <row r="14" spans="1:5" ht="16" x14ac:dyDescent="0.15">
      <c r="A14" s="54" t="s">
        <v>118</v>
      </c>
      <c r="B14" s="55" t="s">
        <v>166</v>
      </c>
      <c r="C14" s="56" t="s">
        <v>167</v>
      </c>
      <c r="D14" s="57">
        <f>80*20</f>
        <v>1600</v>
      </c>
      <c r="E14" s="35"/>
    </row>
    <row r="15" spans="1:5" ht="28" x14ac:dyDescent="0.15">
      <c r="A15" s="54" t="s">
        <v>117</v>
      </c>
      <c r="B15" s="55" t="s">
        <v>168</v>
      </c>
      <c r="C15" s="56" t="s">
        <v>169</v>
      </c>
      <c r="D15" s="57">
        <f>50*20*3</f>
        <v>3000</v>
      </c>
      <c r="E15" s="35"/>
    </row>
    <row r="16" spans="1:5" ht="16" x14ac:dyDescent="0.15">
      <c r="A16" s="54" t="s">
        <v>119</v>
      </c>
      <c r="B16" s="55" t="s">
        <v>170</v>
      </c>
      <c r="C16" s="58" t="s">
        <v>171</v>
      </c>
      <c r="D16" s="57">
        <f>3000*1</f>
        <v>3000</v>
      </c>
      <c r="E16" s="35"/>
    </row>
    <row r="17" spans="1:5" ht="16" x14ac:dyDescent="0.15">
      <c r="A17" s="50">
        <v>1.3</v>
      </c>
      <c r="B17" s="51" t="s">
        <v>146</v>
      </c>
      <c r="C17" s="52"/>
      <c r="D17" s="53">
        <f>SUM(D18:D20)</f>
        <v>3000</v>
      </c>
      <c r="E17" s="35"/>
    </row>
    <row r="18" spans="1:5" ht="28" x14ac:dyDescent="0.15">
      <c r="A18" s="54" t="s">
        <v>124</v>
      </c>
      <c r="B18" s="55" t="s">
        <v>158</v>
      </c>
      <c r="C18" s="59" t="s">
        <v>160</v>
      </c>
      <c r="D18" s="57">
        <f>5*100+500</f>
        <v>1000</v>
      </c>
      <c r="E18" s="35"/>
    </row>
    <row r="19" spans="1:5" ht="16" x14ac:dyDescent="0.15">
      <c r="A19" s="54" t="s">
        <v>125</v>
      </c>
      <c r="B19" s="55" t="s">
        <v>161</v>
      </c>
      <c r="C19" s="56" t="s">
        <v>162</v>
      </c>
      <c r="D19" s="57">
        <f>800*2</f>
        <v>1600</v>
      </c>
      <c r="E19" s="35"/>
    </row>
    <row r="20" spans="1:5" ht="28" x14ac:dyDescent="0.15">
      <c r="A20" s="54" t="s">
        <v>126</v>
      </c>
      <c r="B20" s="55" t="s">
        <v>159</v>
      </c>
      <c r="C20" s="56" t="s">
        <v>163</v>
      </c>
      <c r="D20" s="57">
        <f>200*2</f>
        <v>400</v>
      </c>
      <c r="E20" s="35"/>
    </row>
    <row r="21" spans="1:5" ht="18" x14ac:dyDescent="0.15">
      <c r="A21" s="46">
        <v>2</v>
      </c>
      <c r="B21" s="47" t="s">
        <v>147</v>
      </c>
      <c r="C21" s="60" t="s">
        <v>3</v>
      </c>
      <c r="D21" s="49">
        <f>SUM(D22:D25)</f>
        <v>86800</v>
      </c>
      <c r="E21" s="35"/>
    </row>
    <row r="22" spans="1:5" ht="16" x14ac:dyDescent="0.15">
      <c r="A22" s="54">
        <v>2.1</v>
      </c>
      <c r="B22" s="55" t="s">
        <v>150</v>
      </c>
      <c r="C22" s="56" t="s">
        <v>182</v>
      </c>
      <c r="D22" s="57">
        <f>30*2000</f>
        <v>60000</v>
      </c>
      <c r="E22" s="35"/>
    </row>
    <row r="23" spans="1:5" ht="16" x14ac:dyDescent="0.15">
      <c r="A23" s="54">
        <v>2.2000000000000002</v>
      </c>
      <c r="B23" s="55" t="s">
        <v>148</v>
      </c>
      <c r="C23" s="58" t="s">
        <v>151</v>
      </c>
      <c r="D23" s="57">
        <f>1800</f>
        <v>1800</v>
      </c>
      <c r="E23" s="35"/>
    </row>
    <row r="24" spans="1:5" ht="28" x14ac:dyDescent="0.15">
      <c r="A24" s="54">
        <v>2.2999999999999998</v>
      </c>
      <c r="B24" s="55" t="s">
        <v>152</v>
      </c>
      <c r="C24" s="58" t="s">
        <v>179</v>
      </c>
      <c r="D24" s="57">
        <f>5*50*20</f>
        <v>5000</v>
      </c>
      <c r="E24" s="35"/>
    </row>
    <row r="25" spans="1:5" ht="28" x14ac:dyDescent="0.15">
      <c r="A25" s="54">
        <v>2.4</v>
      </c>
      <c r="B25" s="55" t="s">
        <v>180</v>
      </c>
      <c r="C25" s="58" t="s">
        <v>181</v>
      </c>
      <c r="D25" s="57">
        <f>500*2*20</f>
        <v>20000</v>
      </c>
      <c r="E25" s="35"/>
    </row>
    <row r="26" spans="1:5" ht="18" x14ac:dyDescent="0.15">
      <c r="A26" s="46">
        <v>3</v>
      </c>
      <c r="B26" s="47" t="s">
        <v>6</v>
      </c>
      <c r="C26" s="60" t="s">
        <v>5</v>
      </c>
      <c r="D26" s="49">
        <f>SUM(D27,D30)</f>
        <v>39900</v>
      </c>
      <c r="E26" s="35"/>
    </row>
    <row r="27" spans="1:5" ht="16" x14ac:dyDescent="0.15">
      <c r="A27" s="50">
        <v>3.1</v>
      </c>
      <c r="B27" s="51" t="s">
        <v>129</v>
      </c>
      <c r="C27" s="52"/>
      <c r="D27" s="53">
        <f>SUM(D28:D29)</f>
        <v>23940</v>
      </c>
      <c r="E27" s="35"/>
    </row>
    <row r="28" spans="1:5" ht="16" x14ac:dyDescent="0.15">
      <c r="A28" s="54" t="s">
        <v>135</v>
      </c>
      <c r="B28" s="55" t="s">
        <v>133</v>
      </c>
      <c r="C28" s="58" t="s">
        <v>154</v>
      </c>
      <c r="D28" s="57">
        <v>18000</v>
      </c>
      <c r="E28" s="35"/>
    </row>
    <row r="29" spans="1:5" ht="16" x14ac:dyDescent="0.15">
      <c r="A29" s="54" t="s">
        <v>136</v>
      </c>
      <c r="B29" s="55" t="s">
        <v>134</v>
      </c>
      <c r="C29" s="58" t="s">
        <v>155</v>
      </c>
      <c r="D29" s="57">
        <f>D28*33%</f>
        <v>5940</v>
      </c>
      <c r="E29" s="35"/>
    </row>
    <row r="30" spans="1:5" ht="16" x14ac:dyDescent="0.15">
      <c r="A30" s="50">
        <v>3.2</v>
      </c>
      <c r="B30" s="51" t="s">
        <v>130</v>
      </c>
      <c r="C30" s="61"/>
      <c r="D30" s="53">
        <f>SUM(D31:D32)</f>
        <v>15960</v>
      </c>
      <c r="E30" s="35"/>
    </row>
    <row r="31" spans="1:5" ht="16" x14ac:dyDescent="0.15">
      <c r="A31" s="54" t="s">
        <v>137</v>
      </c>
      <c r="B31" s="55" t="s">
        <v>133</v>
      </c>
      <c r="C31" s="58" t="s">
        <v>156</v>
      </c>
      <c r="D31" s="57">
        <f>2000*6</f>
        <v>12000</v>
      </c>
      <c r="E31" s="35"/>
    </row>
    <row r="32" spans="1:5" ht="16" x14ac:dyDescent="0.15">
      <c r="A32" s="54" t="s">
        <v>138</v>
      </c>
      <c r="B32" s="55" t="s">
        <v>134</v>
      </c>
      <c r="C32" s="58" t="s">
        <v>155</v>
      </c>
      <c r="D32" s="57">
        <f>D31*33%</f>
        <v>3960</v>
      </c>
      <c r="E32" s="35"/>
    </row>
    <row r="33" spans="1:5" ht="18" x14ac:dyDescent="0.15">
      <c r="A33" s="46">
        <v>4</v>
      </c>
      <c r="B33" s="47" t="s">
        <v>7</v>
      </c>
      <c r="C33" s="60" t="s">
        <v>5</v>
      </c>
      <c r="D33" s="49">
        <f>SUM(D34)</f>
        <v>11464</v>
      </c>
      <c r="E33" s="35"/>
    </row>
    <row r="34" spans="1:5" ht="16" x14ac:dyDescent="0.15">
      <c r="A34" s="54">
        <v>4.0999999999999996</v>
      </c>
      <c r="B34" s="55" t="s">
        <v>7</v>
      </c>
      <c r="C34" s="59" t="s">
        <v>157</v>
      </c>
      <c r="D34" s="57">
        <f>SUM(D7,D21,D26)*8%</f>
        <v>11464</v>
      </c>
      <c r="E34" s="35"/>
    </row>
    <row r="35" spans="1:5" ht="18" x14ac:dyDescent="0.15">
      <c r="A35" s="46">
        <v>5</v>
      </c>
      <c r="B35" s="47" t="s">
        <v>8</v>
      </c>
      <c r="C35" s="60" t="s">
        <v>5</v>
      </c>
      <c r="D35" s="49">
        <f>D36</f>
        <v>5200</v>
      </c>
      <c r="E35" s="35"/>
    </row>
    <row r="36" spans="1:5" ht="17" thickBot="1" x14ac:dyDescent="0.2">
      <c r="A36" s="62">
        <v>5.0999999999999996</v>
      </c>
      <c r="B36" s="63" t="s">
        <v>8</v>
      </c>
      <c r="C36" s="64" t="s">
        <v>183</v>
      </c>
      <c r="D36" s="65">
        <v>5200</v>
      </c>
      <c r="E36" s="35"/>
    </row>
    <row r="37" spans="1:5" ht="15" x14ac:dyDescent="0.15">
      <c r="A37" s="35"/>
      <c r="B37" s="35"/>
      <c r="C37" s="35"/>
      <c r="D37" s="66"/>
    </row>
    <row r="38" spans="1:5" ht="15" x14ac:dyDescent="0.15">
      <c r="A38" s="35"/>
      <c r="B38" s="35"/>
      <c r="C38" s="35"/>
      <c r="D38" s="66"/>
    </row>
    <row r="39" spans="1:5" ht="15" x14ac:dyDescent="0.15">
      <c r="A39" s="35"/>
      <c r="B39" s="35"/>
      <c r="C39" s="35"/>
      <c r="D39" s="66"/>
    </row>
    <row r="40" spans="1:5" ht="15" x14ac:dyDescent="0.15">
      <c r="A40" s="35"/>
      <c r="B40" s="35"/>
      <c r="C40" s="35"/>
      <c r="D40" s="66"/>
    </row>
    <row r="41" spans="1:5" ht="15" x14ac:dyDescent="0.15">
      <c r="A41" s="35"/>
      <c r="B41" s="35"/>
      <c r="C41" s="35"/>
      <c r="D41" s="67"/>
    </row>
    <row r="42" spans="1:5" ht="15" x14ac:dyDescent="0.15">
      <c r="A42" s="35"/>
      <c r="B42" s="35"/>
      <c r="C42" s="35"/>
      <c r="D42" s="35"/>
    </row>
    <row r="43" spans="1:5" ht="15" x14ac:dyDescent="0.15">
      <c r="A43" s="35"/>
      <c r="B43" s="35"/>
      <c r="C43" s="35"/>
      <c r="D43" s="35"/>
    </row>
    <row r="44" spans="1:5" ht="15" x14ac:dyDescent="0.15">
      <c r="A44" s="35"/>
      <c r="B44" s="35"/>
      <c r="C44" s="35"/>
      <c r="D44" s="35"/>
    </row>
    <row r="45" spans="1:5" ht="15" x14ac:dyDescent="0.15">
      <c r="A45" s="35"/>
      <c r="B45" s="35"/>
      <c r="C45" s="35"/>
      <c r="D45" s="35"/>
    </row>
    <row r="46" spans="1:5" ht="15" x14ac:dyDescent="0.15">
      <c r="A46" s="35"/>
      <c r="B46" s="35"/>
      <c r="C46" s="35"/>
      <c r="D46" s="35"/>
    </row>
  </sheetData>
  <sheetProtection sheet="1" objects="1" scenarios="1"/>
  <mergeCells count="2">
    <mergeCell ref="B6:C6"/>
    <mergeCell ref="A1:D1"/>
  </mergeCells>
  <phoneticPr fontId="2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view="pageLayout" zoomScale="125" zoomScaleNormal="125" zoomScalePageLayoutView="125" workbookViewId="0">
      <selection activeCell="E6" sqref="E6"/>
    </sheetView>
  </sheetViews>
  <sheetFormatPr baseColWidth="10" defaultColWidth="8.83203125" defaultRowHeight="14" x14ac:dyDescent="0.15"/>
  <cols>
    <col min="1" max="1" width="6" style="2" customWidth="1"/>
    <col min="2" max="2" width="18.5" style="2" customWidth="1"/>
    <col min="3" max="3" width="22.1640625" style="2" customWidth="1"/>
    <col min="4" max="4" width="13.33203125" style="2" customWidth="1"/>
    <col min="5" max="5" width="9" style="124" customWidth="1"/>
    <col min="6" max="6" width="9" style="2" customWidth="1"/>
    <col min="7" max="9" width="9" style="113" customWidth="1"/>
    <col min="10" max="11" width="9" style="2" customWidth="1"/>
    <col min="12" max="12" width="8.83203125" style="2"/>
    <col min="13" max="13" width="11.6640625" style="2" customWidth="1"/>
    <col min="14" max="16" width="18.5" style="2" customWidth="1"/>
    <col min="17" max="16384" width="8.83203125" style="2"/>
  </cols>
  <sheetData>
    <row r="1" spans="1:16" s="69" customFormat="1" ht="35.25" customHeight="1" x14ac:dyDescent="0.15">
      <c r="A1" s="382" t="s">
        <v>186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</row>
    <row r="2" spans="1:16" ht="19" customHeight="1" x14ac:dyDescent="0.15">
      <c r="A2" s="70" t="s">
        <v>14</v>
      </c>
      <c r="B2" s="71"/>
      <c r="C2" s="70"/>
      <c r="D2" s="70"/>
      <c r="E2" s="70"/>
      <c r="F2" s="70"/>
      <c r="G2" s="70"/>
      <c r="H2" s="72" t="s">
        <v>15</v>
      </c>
      <c r="I2" s="73"/>
      <c r="K2" s="72"/>
      <c r="M2" s="368" t="s">
        <v>139</v>
      </c>
      <c r="N2" s="369"/>
      <c r="O2" s="369"/>
      <c r="P2" s="370"/>
    </row>
    <row r="3" spans="1:16" ht="19" customHeight="1" x14ac:dyDescent="0.15">
      <c r="A3" s="70" t="s">
        <v>185</v>
      </c>
      <c r="B3" s="71"/>
      <c r="C3" s="70"/>
      <c r="D3" s="70"/>
      <c r="E3" s="70"/>
      <c r="F3" s="70"/>
      <c r="G3" s="70"/>
      <c r="H3" s="70" t="s">
        <v>16</v>
      </c>
      <c r="I3" s="386">
        <f>D34-C40</f>
        <v>0</v>
      </c>
      <c r="J3" s="386"/>
      <c r="M3" s="371"/>
      <c r="N3" s="372"/>
      <c r="O3" s="372"/>
      <c r="P3" s="373"/>
    </row>
    <row r="4" spans="1:16" ht="13" customHeight="1" thickBot="1" x14ac:dyDescent="0.2">
      <c r="A4" s="74"/>
      <c r="B4" s="74"/>
      <c r="C4" s="75"/>
      <c r="D4" s="75"/>
      <c r="E4" s="75"/>
      <c r="F4" s="75"/>
      <c r="G4" s="75"/>
      <c r="H4" s="75"/>
      <c r="I4" s="75"/>
      <c r="J4" s="75"/>
      <c r="K4" s="76"/>
      <c r="M4" s="11"/>
      <c r="N4" s="11"/>
      <c r="O4" s="11"/>
      <c r="P4" s="11"/>
    </row>
    <row r="5" spans="1:16" ht="15" customHeight="1" thickBot="1" x14ac:dyDescent="0.2">
      <c r="A5" s="383" t="s">
        <v>17</v>
      </c>
      <c r="B5" s="383"/>
      <c r="C5" s="383"/>
      <c r="D5" s="384"/>
      <c r="E5" s="385" t="s">
        <v>18</v>
      </c>
      <c r="F5" s="383"/>
      <c r="G5" s="383"/>
      <c r="H5" s="383"/>
      <c r="I5" s="383"/>
      <c r="J5" s="383"/>
      <c r="K5" s="383"/>
      <c r="M5" s="368" t="s">
        <v>192</v>
      </c>
      <c r="N5" s="369"/>
      <c r="O5" s="369"/>
      <c r="P5" s="370"/>
    </row>
    <row r="6" spans="1:16" ht="27" thickBot="1" x14ac:dyDescent="0.2">
      <c r="A6" s="77" t="s">
        <v>19</v>
      </c>
      <c r="B6" s="78" t="s">
        <v>20</v>
      </c>
      <c r="C6" s="74" t="s">
        <v>188</v>
      </c>
      <c r="D6" s="79" t="s">
        <v>21</v>
      </c>
      <c r="E6" s="80" t="s">
        <v>22</v>
      </c>
      <c r="F6" s="81" t="s">
        <v>23</v>
      </c>
      <c r="G6" s="81" t="s">
        <v>24</v>
      </c>
      <c r="H6" s="81" t="s">
        <v>25</v>
      </c>
      <c r="I6" s="81" t="s">
        <v>26</v>
      </c>
      <c r="J6" s="81" t="s">
        <v>27</v>
      </c>
      <c r="K6" s="74" t="s">
        <v>191</v>
      </c>
      <c r="M6" s="374"/>
      <c r="N6" s="367"/>
      <c r="O6" s="367"/>
      <c r="P6" s="375"/>
    </row>
    <row r="7" spans="1:16" ht="14.25" customHeight="1" x14ac:dyDescent="0.15">
      <c r="A7" s="82">
        <v>1</v>
      </c>
      <c r="B7" s="83" t="s">
        <v>28</v>
      </c>
      <c r="C7" s="84"/>
      <c r="D7" s="134"/>
      <c r="E7" s="85"/>
      <c r="F7" s="86"/>
      <c r="G7" s="86"/>
      <c r="H7" s="86"/>
      <c r="I7" s="86"/>
      <c r="J7" s="87"/>
      <c r="K7" s="88"/>
      <c r="M7" s="374"/>
      <c r="N7" s="367"/>
      <c r="O7" s="367"/>
      <c r="P7" s="375"/>
    </row>
    <row r="8" spans="1:16" x14ac:dyDescent="0.15">
      <c r="A8" s="89" t="s">
        <v>29</v>
      </c>
      <c r="B8" s="90" t="s">
        <v>30</v>
      </c>
      <c r="C8" s="91"/>
      <c r="D8" s="135"/>
      <c r="E8" s="92"/>
      <c r="F8" s="93"/>
      <c r="G8" s="93"/>
      <c r="H8" s="93"/>
      <c r="I8" s="93"/>
      <c r="J8" s="94"/>
      <c r="K8" s="95"/>
      <c r="M8" s="374"/>
      <c r="N8" s="367"/>
      <c r="O8" s="367"/>
      <c r="P8" s="375"/>
    </row>
    <row r="9" spans="1:16" x14ac:dyDescent="0.15">
      <c r="A9" s="96" t="s">
        <v>31</v>
      </c>
      <c r="B9" s="97" t="s">
        <v>32</v>
      </c>
      <c r="C9" s="91"/>
      <c r="D9" s="135"/>
      <c r="E9" s="92"/>
      <c r="F9" s="93"/>
      <c r="G9" s="93"/>
      <c r="H9" s="93"/>
      <c r="I9" s="93"/>
      <c r="J9" s="94"/>
      <c r="K9" s="95"/>
      <c r="M9" s="374"/>
      <c r="N9" s="367"/>
      <c r="O9" s="367"/>
      <c r="P9" s="375"/>
    </row>
    <row r="10" spans="1:16" x14ac:dyDescent="0.15">
      <c r="A10" s="96" t="s">
        <v>33</v>
      </c>
      <c r="B10" s="97" t="s">
        <v>32</v>
      </c>
      <c r="C10" s="91"/>
      <c r="D10" s="135"/>
      <c r="E10" s="92"/>
      <c r="F10" s="93"/>
      <c r="G10" s="93"/>
      <c r="H10" s="93"/>
      <c r="I10" s="93"/>
      <c r="J10" s="93"/>
      <c r="K10" s="98"/>
      <c r="M10" s="374"/>
      <c r="N10" s="367"/>
      <c r="O10" s="367"/>
      <c r="P10" s="375"/>
    </row>
    <row r="11" spans="1:16" ht="17" thickBot="1" x14ac:dyDescent="0.2">
      <c r="A11" s="125"/>
      <c r="B11" s="126" t="s">
        <v>3</v>
      </c>
      <c r="C11" s="127"/>
      <c r="D11" s="232">
        <f>SUM(D7:D10)</f>
        <v>0</v>
      </c>
      <c r="E11" s="128">
        <f>SUM(E7:E10)</f>
        <v>0</v>
      </c>
      <c r="F11" s="129">
        <f t="shared" ref="F11:K11" si="0">SUM(F7:F10)</f>
        <v>0</v>
      </c>
      <c r="G11" s="129">
        <f t="shared" si="0"/>
        <v>0</v>
      </c>
      <c r="H11" s="129">
        <f t="shared" si="0"/>
        <v>0</v>
      </c>
      <c r="I11" s="129">
        <f t="shared" si="0"/>
        <v>0</v>
      </c>
      <c r="J11" s="129">
        <f t="shared" si="0"/>
        <v>0</v>
      </c>
      <c r="K11" s="130">
        <f t="shared" si="0"/>
        <v>0</v>
      </c>
      <c r="M11" s="374"/>
      <c r="N11" s="367"/>
      <c r="O11" s="367"/>
      <c r="P11" s="375"/>
    </row>
    <row r="12" spans="1:16" ht="14.25" customHeight="1" x14ac:dyDescent="0.15">
      <c r="A12" s="82">
        <v>2</v>
      </c>
      <c r="B12" s="99" t="s">
        <v>34</v>
      </c>
      <c r="C12" s="84"/>
      <c r="D12" s="134"/>
      <c r="E12" s="85"/>
      <c r="F12" s="86"/>
      <c r="G12" s="86"/>
      <c r="H12" s="86"/>
      <c r="I12" s="86"/>
      <c r="J12" s="87"/>
      <c r="K12" s="88"/>
      <c r="M12" s="374"/>
      <c r="N12" s="367"/>
      <c r="O12" s="367"/>
      <c r="P12" s="375"/>
    </row>
    <row r="13" spans="1:16" x14ac:dyDescent="0.15">
      <c r="A13" s="96" t="s">
        <v>35</v>
      </c>
      <c r="B13" s="97" t="s">
        <v>32</v>
      </c>
      <c r="C13" s="91"/>
      <c r="D13" s="135"/>
      <c r="E13" s="92"/>
      <c r="F13" s="93"/>
      <c r="G13" s="93"/>
      <c r="H13" s="93"/>
      <c r="I13" s="93"/>
      <c r="J13" s="93"/>
      <c r="K13" s="98"/>
      <c r="M13" s="374"/>
      <c r="N13" s="367"/>
      <c r="O13" s="367"/>
      <c r="P13" s="375"/>
    </row>
    <row r="14" spans="1:16" x14ac:dyDescent="0.15">
      <c r="A14" s="96" t="s">
        <v>36</v>
      </c>
      <c r="B14" s="97" t="s">
        <v>32</v>
      </c>
      <c r="C14" s="91"/>
      <c r="D14" s="135"/>
      <c r="E14" s="92"/>
      <c r="F14" s="93"/>
      <c r="G14" s="93"/>
      <c r="H14" s="93"/>
      <c r="I14" s="93"/>
      <c r="J14" s="94"/>
      <c r="K14" s="95"/>
      <c r="M14" s="374"/>
      <c r="N14" s="367"/>
      <c r="O14" s="367"/>
      <c r="P14" s="375"/>
    </row>
    <row r="15" spans="1:16" x14ac:dyDescent="0.15">
      <c r="A15" s="96" t="s">
        <v>37</v>
      </c>
      <c r="B15" s="97" t="s">
        <v>32</v>
      </c>
      <c r="C15" s="91"/>
      <c r="D15" s="135"/>
      <c r="E15" s="92"/>
      <c r="F15" s="93"/>
      <c r="G15" s="93"/>
      <c r="H15" s="93"/>
      <c r="I15" s="93"/>
      <c r="J15" s="94"/>
      <c r="K15" s="95"/>
      <c r="M15" s="374"/>
      <c r="N15" s="367"/>
      <c r="O15" s="367"/>
      <c r="P15" s="375"/>
    </row>
    <row r="16" spans="1:16" x14ac:dyDescent="0.15">
      <c r="A16" s="96" t="s">
        <v>38</v>
      </c>
      <c r="B16" s="97" t="s">
        <v>32</v>
      </c>
      <c r="C16" s="91"/>
      <c r="D16" s="135"/>
      <c r="E16" s="92"/>
      <c r="F16" s="93"/>
      <c r="G16" s="93"/>
      <c r="H16" s="93"/>
      <c r="I16" s="93"/>
      <c r="J16" s="94"/>
      <c r="K16" s="95"/>
      <c r="M16" s="374"/>
      <c r="N16" s="367"/>
      <c r="O16" s="367"/>
      <c r="P16" s="375"/>
    </row>
    <row r="17" spans="1:16" ht="17" thickBot="1" x14ac:dyDescent="0.2">
      <c r="A17" s="131"/>
      <c r="B17" s="132" t="s">
        <v>3</v>
      </c>
      <c r="C17" s="133"/>
      <c r="D17" s="232">
        <f>SUM(D12:D16)</f>
        <v>0</v>
      </c>
      <c r="E17" s="128">
        <f>SUM(E12:E16)</f>
        <v>0</v>
      </c>
      <c r="F17" s="129">
        <f t="shared" ref="F17:K17" si="1">SUM(F12:F16)</f>
        <v>0</v>
      </c>
      <c r="G17" s="129">
        <f t="shared" si="1"/>
        <v>0</v>
      </c>
      <c r="H17" s="129">
        <f t="shared" si="1"/>
        <v>0</v>
      </c>
      <c r="I17" s="129">
        <f t="shared" si="1"/>
        <v>0</v>
      </c>
      <c r="J17" s="129">
        <f t="shared" si="1"/>
        <v>0</v>
      </c>
      <c r="K17" s="130">
        <f t="shared" si="1"/>
        <v>0</v>
      </c>
      <c r="M17" s="374"/>
      <c r="N17" s="367"/>
      <c r="O17" s="367"/>
      <c r="P17" s="375"/>
    </row>
    <row r="18" spans="1:16" ht="14.25" customHeight="1" x14ac:dyDescent="0.15">
      <c r="A18" s="82">
        <v>3</v>
      </c>
      <c r="B18" s="99" t="s">
        <v>39</v>
      </c>
      <c r="C18" s="84"/>
      <c r="D18" s="134"/>
      <c r="E18" s="85"/>
      <c r="F18" s="86"/>
      <c r="G18" s="86"/>
      <c r="H18" s="86"/>
      <c r="I18" s="86"/>
      <c r="J18" s="87"/>
      <c r="K18" s="88"/>
      <c r="M18" s="371"/>
      <c r="N18" s="372"/>
      <c r="O18" s="372"/>
      <c r="P18" s="373"/>
    </row>
    <row r="19" spans="1:16" x14ac:dyDescent="0.15">
      <c r="A19" s="89" t="s">
        <v>40</v>
      </c>
      <c r="B19" s="97" t="s">
        <v>32</v>
      </c>
      <c r="C19" s="91"/>
      <c r="D19" s="135"/>
      <c r="E19" s="92"/>
      <c r="F19" s="93"/>
      <c r="G19" s="93"/>
      <c r="H19" s="93"/>
      <c r="I19" s="93"/>
      <c r="J19" s="93"/>
      <c r="K19" s="98"/>
    </row>
    <row r="20" spans="1:16" x14ac:dyDescent="0.15">
      <c r="A20" s="96" t="s">
        <v>41</v>
      </c>
      <c r="B20" s="97" t="s">
        <v>42</v>
      </c>
      <c r="C20" s="91"/>
      <c r="D20" s="135"/>
      <c r="E20" s="92"/>
      <c r="F20" s="93"/>
      <c r="G20" s="93"/>
      <c r="H20" s="93"/>
      <c r="I20" s="93"/>
      <c r="J20" s="94"/>
      <c r="K20" s="95"/>
      <c r="M20" s="367" t="s">
        <v>132</v>
      </c>
      <c r="N20" s="367"/>
      <c r="O20" s="367"/>
      <c r="P20" s="367"/>
    </row>
    <row r="21" spans="1:16" x14ac:dyDescent="0.15">
      <c r="A21" s="96" t="s">
        <v>43</v>
      </c>
      <c r="B21" s="97" t="s">
        <v>32</v>
      </c>
      <c r="C21" s="91"/>
      <c r="D21" s="135"/>
      <c r="E21" s="92"/>
      <c r="F21" s="93"/>
      <c r="G21" s="93"/>
      <c r="H21" s="93"/>
      <c r="I21" s="93"/>
      <c r="J21" s="94"/>
      <c r="K21" s="95"/>
    </row>
    <row r="22" spans="1:16" x14ac:dyDescent="0.15">
      <c r="A22" s="96" t="s">
        <v>44</v>
      </c>
      <c r="B22" s="97" t="s">
        <v>32</v>
      </c>
      <c r="C22" s="91"/>
      <c r="D22" s="135"/>
      <c r="E22" s="92"/>
      <c r="F22" s="93"/>
      <c r="G22" s="93"/>
      <c r="H22" s="93"/>
      <c r="I22" s="93"/>
      <c r="J22" s="94"/>
      <c r="K22" s="95"/>
    </row>
    <row r="23" spans="1:16" ht="17" thickBot="1" x14ac:dyDescent="0.2">
      <c r="A23" s="131"/>
      <c r="B23" s="132" t="s">
        <v>3</v>
      </c>
      <c r="C23" s="133"/>
      <c r="D23" s="232">
        <f>SUM(D18:D22)</f>
        <v>0</v>
      </c>
      <c r="E23" s="128">
        <f>SUM(E18:E22)</f>
        <v>0</v>
      </c>
      <c r="F23" s="129">
        <f t="shared" ref="F23:K23" si="2">SUM(F18:F22)</f>
        <v>0</v>
      </c>
      <c r="G23" s="129">
        <f t="shared" si="2"/>
        <v>0</v>
      </c>
      <c r="H23" s="129">
        <f t="shared" si="2"/>
        <v>0</v>
      </c>
      <c r="I23" s="129">
        <f t="shared" si="2"/>
        <v>0</v>
      </c>
      <c r="J23" s="129">
        <f t="shared" si="2"/>
        <v>0</v>
      </c>
      <c r="K23" s="130">
        <f t="shared" si="2"/>
        <v>0</v>
      </c>
    </row>
    <row r="24" spans="1:16" ht="14.25" customHeight="1" x14ac:dyDescent="0.15">
      <c r="A24" s="82">
        <v>4</v>
      </c>
      <c r="B24" s="99" t="s">
        <v>45</v>
      </c>
      <c r="C24" s="84"/>
      <c r="D24" s="134"/>
      <c r="E24" s="85"/>
      <c r="F24" s="86"/>
      <c r="G24" s="86"/>
      <c r="H24" s="86"/>
      <c r="I24" s="86"/>
      <c r="J24" s="87"/>
      <c r="K24" s="88"/>
    </row>
    <row r="25" spans="1:16" x14ac:dyDescent="0.15">
      <c r="A25" s="89" t="s">
        <v>46</v>
      </c>
      <c r="B25" s="97" t="s">
        <v>47</v>
      </c>
      <c r="C25" s="91"/>
      <c r="D25" s="135"/>
      <c r="E25" s="92"/>
      <c r="F25" s="93"/>
      <c r="G25" s="93"/>
      <c r="H25" s="93"/>
      <c r="I25" s="93"/>
      <c r="J25" s="93"/>
      <c r="K25" s="98"/>
    </row>
    <row r="26" spans="1:16" x14ac:dyDescent="0.15">
      <c r="A26" s="89" t="s">
        <v>48</v>
      </c>
      <c r="B26" s="97" t="s">
        <v>32</v>
      </c>
      <c r="C26" s="91"/>
      <c r="D26" s="135"/>
      <c r="E26" s="92"/>
      <c r="F26" s="93"/>
      <c r="G26" s="93"/>
      <c r="H26" s="93"/>
      <c r="I26" s="93"/>
      <c r="J26" s="94"/>
      <c r="K26" s="95"/>
    </row>
    <row r="27" spans="1:16" x14ac:dyDescent="0.15">
      <c r="A27" s="89" t="s">
        <v>49</v>
      </c>
      <c r="B27" s="97" t="s">
        <v>32</v>
      </c>
      <c r="C27" s="91"/>
      <c r="D27" s="135"/>
      <c r="E27" s="92"/>
      <c r="F27" s="93"/>
      <c r="G27" s="93"/>
      <c r="H27" s="93"/>
      <c r="I27" s="93"/>
      <c r="J27" s="94"/>
      <c r="K27" s="95"/>
    </row>
    <row r="28" spans="1:16" x14ac:dyDescent="0.15">
      <c r="A28" s="89" t="s">
        <v>50</v>
      </c>
      <c r="B28" s="97" t="s">
        <v>32</v>
      </c>
      <c r="C28" s="91"/>
      <c r="D28" s="135"/>
      <c r="E28" s="92"/>
      <c r="F28" s="93"/>
      <c r="G28" s="93"/>
      <c r="H28" s="93"/>
      <c r="I28" s="93"/>
      <c r="J28" s="94"/>
      <c r="K28" s="95"/>
    </row>
    <row r="29" spans="1:16" ht="17" thickBot="1" x14ac:dyDescent="0.2">
      <c r="A29" s="131"/>
      <c r="B29" s="132" t="s">
        <v>3</v>
      </c>
      <c r="C29" s="133"/>
      <c r="D29" s="232">
        <f>SUM(D24:D28)</f>
        <v>0</v>
      </c>
      <c r="E29" s="128">
        <f>SUM(E24:E28)</f>
        <v>0</v>
      </c>
      <c r="F29" s="129">
        <f t="shared" ref="F29:K29" si="3">SUM(F24:F28)</f>
        <v>0</v>
      </c>
      <c r="G29" s="129">
        <f t="shared" si="3"/>
        <v>0</v>
      </c>
      <c r="H29" s="129">
        <f t="shared" si="3"/>
        <v>0</v>
      </c>
      <c r="I29" s="129">
        <f t="shared" si="3"/>
        <v>0</v>
      </c>
      <c r="J29" s="129">
        <f t="shared" si="3"/>
        <v>0</v>
      </c>
      <c r="K29" s="130">
        <f t="shared" si="3"/>
        <v>0</v>
      </c>
    </row>
    <row r="30" spans="1:16" ht="15" thickBot="1" x14ac:dyDescent="0.2">
      <c r="A30" s="138"/>
      <c r="B30" s="139" t="s">
        <v>51</v>
      </c>
      <c r="C30" s="140"/>
      <c r="D30" s="141">
        <f>SUM(D11,D17,D23,D29)</f>
        <v>0</v>
      </c>
      <c r="E30" s="142">
        <f t="shared" ref="E30:K30" si="4">SUM(E11,E17,E23,E29)</f>
        <v>0</v>
      </c>
      <c r="F30" s="149">
        <f t="shared" si="4"/>
        <v>0</v>
      </c>
      <c r="G30" s="149">
        <f t="shared" si="4"/>
        <v>0</v>
      </c>
      <c r="H30" s="149">
        <f t="shared" si="4"/>
        <v>0</v>
      </c>
      <c r="I30" s="149">
        <f t="shared" si="4"/>
        <v>0</v>
      </c>
      <c r="J30" s="149">
        <f t="shared" si="4"/>
        <v>0</v>
      </c>
      <c r="K30" s="142">
        <f t="shared" si="4"/>
        <v>0</v>
      </c>
    </row>
    <row r="31" spans="1:16" ht="15" thickBot="1" x14ac:dyDescent="0.2">
      <c r="A31" s="143">
        <v>5</v>
      </c>
      <c r="B31" s="144" t="s">
        <v>189</v>
      </c>
      <c r="C31" s="145"/>
      <c r="D31" s="146"/>
      <c r="E31" s="100"/>
      <c r="F31" s="100"/>
      <c r="G31" s="100"/>
      <c r="H31" s="100"/>
      <c r="I31" s="100"/>
      <c r="J31" s="100"/>
      <c r="K31" s="100"/>
    </row>
    <row r="32" spans="1:16" ht="16" thickBot="1" x14ac:dyDescent="0.2">
      <c r="A32" s="143">
        <v>6</v>
      </c>
      <c r="B32" s="144" t="s">
        <v>52</v>
      </c>
      <c r="C32" s="145"/>
      <c r="D32" s="146"/>
      <c r="E32" s="101"/>
      <c r="F32" s="102"/>
      <c r="G32" s="103"/>
      <c r="H32" s="102"/>
      <c r="I32" s="102"/>
      <c r="J32" s="104"/>
      <c r="K32" s="104"/>
      <c r="L32" s="1"/>
    </row>
    <row r="33" spans="1:16" ht="16" thickBot="1" x14ac:dyDescent="0.2">
      <c r="A33" s="143">
        <v>7</v>
      </c>
      <c r="B33" s="144" t="s">
        <v>190</v>
      </c>
      <c r="C33" s="145"/>
      <c r="D33" s="146"/>
      <c r="E33" s="101"/>
      <c r="F33" s="102"/>
      <c r="G33" s="103"/>
      <c r="H33" s="102"/>
      <c r="I33" s="102"/>
      <c r="J33" s="104"/>
      <c r="K33" s="104"/>
      <c r="L33" s="1"/>
    </row>
    <row r="34" spans="1:16" ht="15" thickBot="1" x14ac:dyDescent="0.2">
      <c r="A34" s="147"/>
      <c r="B34" s="148" t="s">
        <v>196</v>
      </c>
      <c r="C34" s="145"/>
      <c r="D34" s="146">
        <f>SUM(D30:D33)</f>
        <v>0</v>
      </c>
      <c r="E34" s="90"/>
      <c r="F34" s="105"/>
      <c r="G34" s="103"/>
      <c r="H34" s="102"/>
      <c r="I34" s="102"/>
      <c r="J34" s="106"/>
      <c r="K34" s="106"/>
      <c r="L34" s="1"/>
    </row>
    <row r="35" spans="1:16" s="109" customFormat="1" ht="16" thickBot="1" x14ac:dyDescent="0.2">
      <c r="A35" s="107"/>
      <c r="B35" s="108"/>
      <c r="C35" s="108"/>
      <c r="D35" s="90"/>
      <c r="E35" s="103"/>
      <c r="F35" s="103"/>
      <c r="G35" s="103"/>
      <c r="H35" s="103"/>
      <c r="I35" s="106"/>
      <c r="J35" s="106"/>
      <c r="L35" s="1"/>
      <c r="M35" s="1"/>
      <c r="N35" s="2"/>
      <c r="O35" s="2"/>
    </row>
    <row r="36" spans="1:16" ht="15" customHeight="1" x14ac:dyDescent="0.15">
      <c r="A36" s="150"/>
      <c r="B36" s="380" t="s">
        <v>200</v>
      </c>
      <c r="C36" s="381"/>
      <c r="D36" s="113"/>
      <c r="E36" s="103"/>
      <c r="F36" s="103"/>
      <c r="G36" s="103"/>
      <c r="H36" s="103"/>
      <c r="I36" s="106"/>
      <c r="J36" s="106"/>
      <c r="K36" s="1"/>
      <c r="L36" s="1"/>
      <c r="M36" s="1"/>
    </row>
    <row r="37" spans="1:16" ht="15" customHeight="1" x14ac:dyDescent="0.15">
      <c r="A37" s="110"/>
      <c r="B37" s="111" t="s">
        <v>198</v>
      </c>
      <c r="C37" s="112" t="s">
        <v>199</v>
      </c>
      <c r="D37" s="113"/>
      <c r="E37" s="103"/>
      <c r="F37" s="103"/>
      <c r="G37" s="103"/>
      <c r="H37" s="103"/>
      <c r="I37" s="106"/>
      <c r="J37" s="106"/>
      <c r="K37" s="1"/>
      <c r="L37" s="1"/>
      <c r="M37" s="1"/>
    </row>
    <row r="38" spans="1:16" x14ac:dyDescent="0.15">
      <c r="A38" s="114"/>
      <c r="B38" s="115"/>
      <c r="C38" s="116"/>
      <c r="D38" s="113"/>
      <c r="E38" s="103"/>
      <c r="F38" s="103"/>
      <c r="G38" s="103"/>
      <c r="H38" s="103"/>
      <c r="I38" s="106"/>
      <c r="J38" s="106"/>
      <c r="K38" s="1"/>
      <c r="L38" s="1"/>
      <c r="M38" s="1"/>
    </row>
    <row r="39" spans="1:16" ht="15" thickBot="1" x14ac:dyDescent="0.2">
      <c r="A39" s="117"/>
      <c r="B39" s="118"/>
      <c r="C39" s="119"/>
      <c r="D39" s="113"/>
      <c r="E39" s="103"/>
      <c r="F39" s="103"/>
      <c r="G39" s="103"/>
      <c r="H39" s="103"/>
      <c r="I39" s="106"/>
      <c r="J39" s="106"/>
      <c r="K39" s="1"/>
      <c r="L39" s="1"/>
      <c r="M39" s="1"/>
    </row>
    <row r="40" spans="1:16" ht="16" thickBot="1" x14ac:dyDescent="0.2">
      <c r="A40" s="136"/>
      <c r="B40" s="151" t="s">
        <v>201</v>
      </c>
      <c r="C40" s="137">
        <f>D34+SUM(C38:C39)</f>
        <v>0</v>
      </c>
      <c r="D40" s="113"/>
      <c r="E40" s="1"/>
      <c r="F40" s="120"/>
      <c r="G40" s="120"/>
      <c r="H40" s="120"/>
      <c r="I40" s="1"/>
      <c r="J40" s="1"/>
      <c r="K40" s="1"/>
      <c r="L40" s="109"/>
      <c r="M40" s="109"/>
      <c r="N40" s="109"/>
      <c r="O40" s="109"/>
    </row>
    <row r="41" spans="1:16" s="1" customFormat="1" ht="15" x14ac:dyDescent="0.15">
      <c r="A41" s="121"/>
      <c r="B41" s="122"/>
      <c r="C41" s="122"/>
      <c r="D41" s="120"/>
      <c r="E41" s="120"/>
      <c r="G41" s="123"/>
      <c r="I41" s="105"/>
      <c r="N41" s="2"/>
      <c r="O41" s="2"/>
    </row>
    <row r="42" spans="1:16" ht="12.75" customHeight="1" x14ac:dyDescent="0.15">
      <c r="F42" s="1"/>
      <c r="G42" s="120"/>
      <c r="H42" s="120"/>
      <c r="I42" s="120"/>
      <c r="J42" s="1"/>
      <c r="K42" s="1"/>
      <c r="L42" s="1"/>
      <c r="M42" s="1"/>
      <c r="N42" s="1"/>
    </row>
    <row r="43" spans="1:16" ht="12.75" customHeight="1" x14ac:dyDescent="0.15">
      <c r="M43" s="1"/>
      <c r="N43" s="1"/>
    </row>
    <row r="44" spans="1:16" ht="12.75" customHeight="1" x14ac:dyDescent="0.15">
      <c r="M44" s="1"/>
      <c r="N44" s="1"/>
    </row>
    <row r="45" spans="1:16" ht="12.75" customHeight="1" x14ac:dyDescent="0.15">
      <c r="M45" s="1"/>
      <c r="N45" s="1"/>
      <c r="O45" s="1"/>
      <c r="P45" s="1"/>
    </row>
    <row r="46" spans="1:16" ht="12.75" customHeight="1" x14ac:dyDescent="0.15"/>
    <row r="47" spans="1:16" ht="12.75" customHeight="1" x14ac:dyDescent="0.15"/>
  </sheetData>
  <mergeCells count="8">
    <mergeCell ref="M20:P20"/>
    <mergeCell ref="M5:P18"/>
    <mergeCell ref="B36:C36"/>
    <mergeCell ref="A1:K1"/>
    <mergeCell ref="A5:D5"/>
    <mergeCell ref="E5:K5"/>
    <mergeCell ref="I3:J3"/>
    <mergeCell ref="M2:P3"/>
  </mergeCells>
  <phoneticPr fontId="2" type="noConversion"/>
  <pageMargins left="0.7" right="0.7" top="0.75" bottom="0.75" header="0.3" footer="0.3"/>
  <pageSetup paperSize="9" orientation="landscape" horizontalDpi="200" verticalDpi="200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view="pageLayout" zoomScale="125" zoomScaleNormal="125" zoomScalePageLayoutView="125" workbookViewId="0">
      <selection activeCell="H2" sqref="H2"/>
    </sheetView>
  </sheetViews>
  <sheetFormatPr baseColWidth="10" defaultColWidth="8.83203125" defaultRowHeight="14" x14ac:dyDescent="0.15"/>
  <cols>
    <col min="1" max="1" width="4.83203125" style="36" customWidth="1"/>
    <col min="2" max="2" width="20.33203125" style="36" customWidth="1"/>
    <col min="3" max="3" width="22.1640625" style="36" customWidth="1"/>
    <col min="4" max="4" width="9.83203125" style="36" customWidth="1"/>
    <col min="5" max="5" width="9.83203125" style="231" customWidth="1"/>
    <col min="6" max="6" width="9.1640625" style="36" customWidth="1"/>
    <col min="7" max="8" width="9.1640625" style="217" customWidth="1"/>
    <col min="9" max="9" width="9.83203125" style="217" customWidth="1"/>
    <col min="10" max="10" width="7.1640625" style="36" customWidth="1"/>
    <col min="11" max="11" width="9.83203125" style="156" customWidth="1"/>
    <col min="12" max="16384" width="8.83203125" style="36"/>
  </cols>
  <sheetData>
    <row r="1" spans="1:11" s="152" customFormat="1" ht="23" x14ac:dyDescent="0.15">
      <c r="A1" s="387" t="s">
        <v>204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</row>
    <row r="2" spans="1:11" ht="18" customHeight="1" x14ac:dyDescent="0.15">
      <c r="A2" s="153" t="s">
        <v>195</v>
      </c>
      <c r="B2" s="154"/>
      <c r="C2" s="155"/>
      <c r="D2" s="155"/>
      <c r="E2" s="155"/>
      <c r="F2" s="155"/>
      <c r="G2" s="155"/>
      <c r="H2" s="155" t="s">
        <v>53</v>
      </c>
      <c r="I2" s="156"/>
    </row>
    <row r="3" spans="1:11" ht="18" customHeight="1" x14ac:dyDescent="0.15">
      <c r="A3" s="153" t="s">
        <v>194</v>
      </c>
      <c r="B3" s="154"/>
      <c r="C3" s="155"/>
      <c r="D3" s="155"/>
      <c r="E3" s="155"/>
      <c r="F3" s="155"/>
      <c r="G3" s="155"/>
      <c r="H3" s="155" t="s">
        <v>54</v>
      </c>
      <c r="I3" s="157">
        <f>D29-C35</f>
        <v>20501.569708737865</v>
      </c>
    </row>
    <row r="4" spans="1:11" ht="8" customHeight="1" thickBot="1" x14ac:dyDescent="0.2">
      <c r="A4" s="158"/>
      <c r="B4" s="158"/>
      <c r="C4" s="159"/>
      <c r="D4" s="159"/>
      <c r="E4" s="159"/>
      <c r="F4" s="159"/>
      <c r="G4" s="159"/>
      <c r="H4" s="159"/>
      <c r="I4" s="159"/>
      <c r="J4" s="159"/>
      <c r="K4" s="159"/>
    </row>
    <row r="5" spans="1:11" ht="15" thickBot="1" x14ac:dyDescent="0.2">
      <c r="A5" s="388" t="s">
        <v>55</v>
      </c>
      <c r="B5" s="388"/>
      <c r="C5" s="388"/>
      <c r="D5" s="389"/>
      <c r="E5" s="390" t="s">
        <v>56</v>
      </c>
      <c r="F5" s="388"/>
      <c r="G5" s="388"/>
      <c r="H5" s="388"/>
      <c r="I5" s="388"/>
      <c r="J5" s="388"/>
      <c r="K5" s="388"/>
    </row>
    <row r="6" spans="1:11" ht="29" thickBot="1" x14ac:dyDescent="0.2">
      <c r="A6" s="160" t="s">
        <v>57</v>
      </c>
      <c r="B6" s="161" t="s">
        <v>58</v>
      </c>
      <c r="C6" s="161" t="s">
        <v>59</v>
      </c>
      <c r="D6" s="158" t="s">
        <v>60</v>
      </c>
      <c r="E6" s="162" t="s">
        <v>61</v>
      </c>
      <c r="F6" s="163" t="s">
        <v>62</v>
      </c>
      <c r="G6" s="163" t="s">
        <v>63</v>
      </c>
      <c r="H6" s="163" t="s">
        <v>64</v>
      </c>
      <c r="I6" s="163" t="s">
        <v>65</v>
      </c>
      <c r="J6" s="163" t="s">
        <v>66</v>
      </c>
      <c r="K6" s="158" t="s">
        <v>67</v>
      </c>
    </row>
    <row r="7" spans="1:11" x14ac:dyDescent="0.15">
      <c r="A7" s="164">
        <v>1</v>
      </c>
      <c r="B7" s="165" t="s">
        <v>68</v>
      </c>
      <c r="C7" s="166"/>
      <c r="D7" s="167"/>
      <c r="E7" s="168"/>
      <c r="F7" s="169"/>
      <c r="G7" s="169"/>
      <c r="H7" s="169"/>
      <c r="I7" s="169"/>
      <c r="J7" s="170"/>
      <c r="K7" s="171"/>
    </row>
    <row r="8" spans="1:11" x14ac:dyDescent="0.15">
      <c r="A8" s="172" t="s">
        <v>69</v>
      </c>
      <c r="B8" s="153" t="s">
        <v>70</v>
      </c>
      <c r="C8" s="166" t="s">
        <v>71</v>
      </c>
      <c r="D8" s="173">
        <v>2500</v>
      </c>
      <c r="E8" s="174"/>
      <c r="F8" s="175">
        <f>D8</f>
        <v>2500</v>
      </c>
      <c r="G8" s="176"/>
      <c r="H8" s="176"/>
      <c r="I8" s="176"/>
      <c r="J8" s="177"/>
      <c r="K8" s="178"/>
    </row>
    <row r="9" spans="1:11" x14ac:dyDescent="0.15">
      <c r="A9" s="179" t="s">
        <v>72</v>
      </c>
      <c r="B9" s="180" t="s">
        <v>73</v>
      </c>
      <c r="C9" s="166" t="s">
        <v>74</v>
      </c>
      <c r="D9" s="173">
        <f>500*5*2</f>
        <v>5000</v>
      </c>
      <c r="E9" s="181">
        <f>D9</f>
        <v>5000</v>
      </c>
      <c r="F9" s="176"/>
      <c r="G9" s="176"/>
      <c r="H9" s="176"/>
      <c r="I9" s="176"/>
      <c r="J9" s="177"/>
      <c r="K9" s="178"/>
    </row>
    <row r="10" spans="1:11" x14ac:dyDescent="0.15">
      <c r="A10" s="172" t="s">
        <v>75</v>
      </c>
      <c r="B10" s="180" t="s">
        <v>76</v>
      </c>
      <c r="C10" s="166" t="s">
        <v>77</v>
      </c>
      <c r="D10" s="173">
        <f>50*10</f>
        <v>500</v>
      </c>
      <c r="E10" s="181"/>
      <c r="F10" s="176"/>
      <c r="G10" s="176"/>
      <c r="H10" s="176"/>
      <c r="I10" s="176"/>
      <c r="J10" s="182">
        <f>D10</f>
        <v>500</v>
      </c>
      <c r="K10" s="178"/>
    </row>
    <row r="11" spans="1:11" x14ac:dyDescent="0.15">
      <c r="A11" s="179" t="s">
        <v>78</v>
      </c>
      <c r="B11" s="180" t="s">
        <v>79</v>
      </c>
      <c r="C11" s="166" t="s">
        <v>80</v>
      </c>
      <c r="D11" s="173">
        <f>120*50</f>
        <v>6000</v>
      </c>
      <c r="E11" s="181"/>
      <c r="F11" s="176"/>
      <c r="G11" s="176"/>
      <c r="H11" s="176"/>
      <c r="I11" s="176"/>
      <c r="J11" s="176"/>
      <c r="K11" s="183">
        <f>D11</f>
        <v>6000</v>
      </c>
    </row>
    <row r="12" spans="1:11" ht="17" thickBot="1" x14ac:dyDescent="0.2">
      <c r="A12" s="184"/>
      <c r="B12" s="185" t="s">
        <v>81</v>
      </c>
      <c r="C12" s="186"/>
      <c r="D12" s="233">
        <f>SUM(D7:D11)</f>
        <v>14000</v>
      </c>
      <c r="E12" s="234">
        <f>SUM(E7:E11)</f>
        <v>5000</v>
      </c>
      <c r="F12" s="235">
        <f t="shared" ref="F12:K12" si="0">SUM(F7:F11)</f>
        <v>2500</v>
      </c>
      <c r="G12" s="235">
        <f t="shared" si="0"/>
        <v>0</v>
      </c>
      <c r="H12" s="235">
        <f t="shared" si="0"/>
        <v>0</v>
      </c>
      <c r="I12" s="235">
        <f t="shared" si="0"/>
        <v>0</v>
      </c>
      <c r="J12" s="235">
        <f t="shared" si="0"/>
        <v>500</v>
      </c>
      <c r="K12" s="236">
        <f t="shared" si="0"/>
        <v>6000</v>
      </c>
    </row>
    <row r="13" spans="1:11" x14ac:dyDescent="0.15">
      <c r="A13" s="164">
        <v>2</v>
      </c>
      <c r="B13" s="187" t="s">
        <v>82</v>
      </c>
      <c r="C13" s="166"/>
      <c r="D13" s="167"/>
      <c r="E13" s="168"/>
      <c r="F13" s="169"/>
      <c r="G13" s="169"/>
      <c r="H13" s="169"/>
      <c r="I13" s="169"/>
      <c r="J13" s="170"/>
      <c r="K13" s="171"/>
    </row>
    <row r="14" spans="1:11" ht="28" x14ac:dyDescent="0.15">
      <c r="A14" s="179" t="s">
        <v>83</v>
      </c>
      <c r="B14" s="180" t="s">
        <v>84</v>
      </c>
      <c r="C14" s="188" t="s">
        <v>85</v>
      </c>
      <c r="D14" s="173">
        <f>50*50</f>
        <v>2500</v>
      </c>
      <c r="E14" s="181"/>
      <c r="F14" s="175"/>
      <c r="G14" s="175">
        <f>D14</f>
        <v>2500</v>
      </c>
      <c r="H14" s="175"/>
      <c r="I14" s="175"/>
      <c r="J14" s="175"/>
      <c r="K14" s="183"/>
    </row>
    <row r="15" spans="1:11" x14ac:dyDescent="0.15">
      <c r="A15" s="179" t="s">
        <v>86</v>
      </c>
      <c r="B15" s="180" t="s">
        <v>87</v>
      </c>
      <c r="C15" s="166" t="s">
        <v>88</v>
      </c>
      <c r="D15" s="173">
        <f>30*50</f>
        <v>1500</v>
      </c>
      <c r="E15" s="181"/>
      <c r="F15" s="175"/>
      <c r="G15" s="175"/>
      <c r="H15" s="175">
        <f>D15</f>
        <v>1500</v>
      </c>
      <c r="I15" s="175"/>
      <c r="J15" s="182"/>
      <c r="K15" s="183"/>
    </row>
    <row r="16" spans="1:11" x14ac:dyDescent="0.15">
      <c r="A16" s="179" t="s">
        <v>37</v>
      </c>
      <c r="B16" s="180" t="s">
        <v>89</v>
      </c>
      <c r="C16" s="166" t="s">
        <v>90</v>
      </c>
      <c r="D16" s="173">
        <f>500*5</f>
        <v>2500</v>
      </c>
      <c r="E16" s="181"/>
      <c r="F16" s="175"/>
      <c r="G16" s="175"/>
      <c r="H16" s="175"/>
      <c r="I16" s="175">
        <f>D16</f>
        <v>2500</v>
      </c>
      <c r="J16" s="182"/>
      <c r="K16" s="183"/>
    </row>
    <row r="17" spans="1:11" x14ac:dyDescent="0.15">
      <c r="A17" s="179" t="s">
        <v>91</v>
      </c>
      <c r="B17" s="180" t="s">
        <v>92</v>
      </c>
      <c r="C17" s="166" t="s">
        <v>93</v>
      </c>
      <c r="D17" s="173">
        <f>300*5</f>
        <v>1500</v>
      </c>
      <c r="E17" s="181"/>
      <c r="F17" s="175"/>
      <c r="G17" s="175"/>
      <c r="H17" s="175"/>
      <c r="I17" s="175"/>
      <c r="J17" s="182"/>
      <c r="K17" s="183">
        <f>D17</f>
        <v>1500</v>
      </c>
    </row>
    <row r="18" spans="1:11" x14ac:dyDescent="0.15">
      <c r="A18" s="179" t="s">
        <v>94</v>
      </c>
      <c r="B18" s="180" t="s">
        <v>95</v>
      </c>
      <c r="C18" s="166" t="s">
        <v>96</v>
      </c>
      <c r="D18" s="173">
        <f>50*5*5</f>
        <v>1250</v>
      </c>
      <c r="E18" s="181">
        <f>D18</f>
        <v>1250</v>
      </c>
      <c r="F18" s="176"/>
      <c r="G18" s="176"/>
      <c r="H18" s="176"/>
      <c r="I18" s="176"/>
      <c r="J18" s="177"/>
      <c r="K18" s="178"/>
    </row>
    <row r="19" spans="1:11" ht="17" thickBot="1" x14ac:dyDescent="0.2">
      <c r="A19" s="189"/>
      <c r="B19" s="190" t="s">
        <v>81</v>
      </c>
      <c r="C19" s="191"/>
      <c r="D19" s="233">
        <f>SUM(D13:D18)</f>
        <v>9250</v>
      </c>
      <c r="E19" s="234">
        <f>SUM(E13:E18)</f>
        <v>1250</v>
      </c>
      <c r="F19" s="235">
        <f t="shared" ref="F19:K19" si="1">SUM(F13:F18)</f>
        <v>0</v>
      </c>
      <c r="G19" s="235">
        <f t="shared" si="1"/>
        <v>2500</v>
      </c>
      <c r="H19" s="235">
        <f t="shared" si="1"/>
        <v>1500</v>
      </c>
      <c r="I19" s="235">
        <f t="shared" si="1"/>
        <v>2500</v>
      </c>
      <c r="J19" s="235">
        <f t="shared" si="1"/>
        <v>0</v>
      </c>
      <c r="K19" s="236">
        <f t="shared" si="1"/>
        <v>1500</v>
      </c>
    </row>
    <row r="20" spans="1:11" x14ac:dyDescent="0.15">
      <c r="A20" s="164">
        <v>3</v>
      </c>
      <c r="B20" s="187" t="s">
        <v>97</v>
      </c>
      <c r="C20" s="166"/>
      <c r="D20" s="167"/>
      <c r="E20" s="168"/>
      <c r="F20" s="169"/>
      <c r="G20" s="169"/>
      <c r="H20" s="169"/>
      <c r="I20" s="169"/>
      <c r="J20" s="170"/>
      <c r="K20" s="171"/>
    </row>
    <row r="21" spans="1:11" x14ac:dyDescent="0.15">
      <c r="A21" s="172" t="s">
        <v>98</v>
      </c>
      <c r="B21" s="180" t="s">
        <v>99</v>
      </c>
      <c r="C21" s="166" t="s">
        <v>100</v>
      </c>
      <c r="D21" s="173">
        <f>2*50</f>
        <v>100</v>
      </c>
      <c r="E21" s="181"/>
      <c r="F21" s="175"/>
      <c r="G21" s="175">
        <f>D21</f>
        <v>100</v>
      </c>
      <c r="H21" s="175"/>
      <c r="I21" s="175"/>
      <c r="J21" s="175"/>
      <c r="K21" s="183"/>
    </row>
    <row r="22" spans="1:11" x14ac:dyDescent="0.15">
      <c r="A22" s="179" t="s">
        <v>41</v>
      </c>
      <c r="B22" s="180" t="s">
        <v>101</v>
      </c>
      <c r="C22" s="166" t="s">
        <v>102</v>
      </c>
      <c r="D22" s="173">
        <f>100*5</f>
        <v>500</v>
      </c>
      <c r="E22" s="181"/>
      <c r="F22" s="175">
        <f>D22</f>
        <v>500</v>
      </c>
      <c r="G22" s="175"/>
      <c r="H22" s="175"/>
      <c r="I22" s="175"/>
      <c r="J22" s="182"/>
      <c r="K22" s="183"/>
    </row>
    <row r="23" spans="1:11" x14ac:dyDescent="0.15">
      <c r="A23" s="179" t="s">
        <v>103</v>
      </c>
      <c r="B23" s="180" t="s">
        <v>104</v>
      </c>
      <c r="C23" s="166" t="s">
        <v>105</v>
      </c>
      <c r="D23" s="173">
        <v>500</v>
      </c>
      <c r="E23" s="181"/>
      <c r="F23" s="175"/>
      <c r="G23" s="175"/>
      <c r="H23" s="175"/>
      <c r="I23" s="175">
        <f>D23</f>
        <v>500</v>
      </c>
      <c r="J23" s="182"/>
      <c r="K23" s="183"/>
    </row>
    <row r="24" spans="1:11" x14ac:dyDescent="0.15">
      <c r="A24" s="179" t="s">
        <v>106</v>
      </c>
      <c r="B24" s="180" t="s">
        <v>107</v>
      </c>
      <c r="C24" s="166" t="s">
        <v>108</v>
      </c>
      <c r="D24" s="173">
        <f>200*5*3</f>
        <v>3000</v>
      </c>
      <c r="E24" s="181">
        <f>D24</f>
        <v>3000</v>
      </c>
      <c r="F24" s="175"/>
      <c r="G24" s="175"/>
      <c r="H24" s="175"/>
      <c r="I24" s="175"/>
      <c r="J24" s="182"/>
      <c r="K24" s="183"/>
    </row>
    <row r="25" spans="1:11" ht="17" thickBot="1" x14ac:dyDescent="0.2">
      <c r="A25" s="189"/>
      <c r="B25" s="190" t="s">
        <v>81</v>
      </c>
      <c r="C25" s="191"/>
      <c r="D25" s="233">
        <f>SUM(D20:D24)</f>
        <v>4100</v>
      </c>
      <c r="E25" s="234">
        <f>SUM(E20:E24)</f>
        <v>3000</v>
      </c>
      <c r="F25" s="235">
        <f t="shared" ref="F25:K25" si="2">SUM(F20:F24)</f>
        <v>500</v>
      </c>
      <c r="G25" s="235">
        <f t="shared" si="2"/>
        <v>100</v>
      </c>
      <c r="H25" s="235">
        <f t="shared" si="2"/>
        <v>0</v>
      </c>
      <c r="I25" s="235">
        <f t="shared" si="2"/>
        <v>500</v>
      </c>
      <c r="J25" s="235">
        <f t="shared" si="2"/>
        <v>0</v>
      </c>
      <c r="K25" s="236">
        <f t="shared" si="2"/>
        <v>0</v>
      </c>
    </row>
    <row r="26" spans="1:11" ht="15" thickBot="1" x14ac:dyDescent="0.2">
      <c r="A26" s="192"/>
      <c r="B26" s="193" t="s">
        <v>109</v>
      </c>
      <c r="C26" s="194"/>
      <c r="D26" s="195">
        <f>SUM(D12,D19,D25)</f>
        <v>27350</v>
      </c>
      <c r="E26" s="196">
        <f>SUM(E12,E19,E25)</f>
        <v>9250</v>
      </c>
      <c r="F26" s="197">
        <f t="shared" ref="F26:K26" si="3">SUM(F12,F19,F25)</f>
        <v>3000</v>
      </c>
      <c r="G26" s="197">
        <f t="shared" si="3"/>
        <v>2600</v>
      </c>
      <c r="H26" s="197">
        <f t="shared" si="3"/>
        <v>1500</v>
      </c>
      <c r="I26" s="197">
        <f t="shared" si="3"/>
        <v>3000</v>
      </c>
      <c r="J26" s="197">
        <f t="shared" si="3"/>
        <v>500</v>
      </c>
      <c r="K26" s="196">
        <f t="shared" si="3"/>
        <v>7500</v>
      </c>
    </row>
    <row r="27" spans="1:11" ht="15" thickBot="1" x14ac:dyDescent="0.2">
      <c r="A27" s="198">
        <v>4</v>
      </c>
      <c r="B27" s="199" t="s">
        <v>110</v>
      </c>
      <c r="C27" s="200" t="s">
        <v>111</v>
      </c>
      <c r="D27" s="201">
        <f>D26*8%</f>
        <v>2188</v>
      </c>
      <c r="E27" s="202"/>
      <c r="F27" s="202"/>
      <c r="G27" s="202"/>
      <c r="H27" s="202"/>
      <c r="I27" s="202"/>
      <c r="J27" s="202"/>
      <c r="K27" s="202"/>
    </row>
    <row r="28" spans="1:11" ht="15" thickBot="1" x14ac:dyDescent="0.2">
      <c r="A28" s="198">
        <v>5</v>
      </c>
      <c r="B28" s="199" t="s">
        <v>52</v>
      </c>
      <c r="C28" s="203"/>
      <c r="D28" s="201">
        <f>(SUM(D26,D27)/1.03*0.03)*1.12</f>
        <v>963.56970873786406</v>
      </c>
      <c r="E28" s="202"/>
      <c r="F28" s="202"/>
      <c r="G28" s="202"/>
      <c r="H28" s="202"/>
      <c r="I28" s="202"/>
      <c r="J28" s="202"/>
      <c r="K28" s="202"/>
    </row>
    <row r="29" spans="1:11" ht="15" thickBot="1" x14ac:dyDescent="0.2">
      <c r="A29" s="204"/>
      <c r="B29" s="199" t="s">
        <v>197</v>
      </c>
      <c r="C29" s="205"/>
      <c r="D29" s="201">
        <f>SUM(D26:D28)</f>
        <v>30501.569708737865</v>
      </c>
      <c r="E29" s="202"/>
      <c r="F29" s="202"/>
      <c r="G29" s="202"/>
      <c r="H29" s="202"/>
      <c r="I29" s="202"/>
      <c r="J29" s="202"/>
      <c r="K29" s="202"/>
    </row>
    <row r="30" spans="1:11" s="210" customFormat="1" ht="17" thickBot="1" x14ac:dyDescent="0.2">
      <c r="A30" s="206"/>
      <c r="B30" s="206"/>
      <c r="C30" s="207"/>
      <c r="D30" s="208"/>
      <c r="E30" s="209"/>
      <c r="F30" s="209"/>
      <c r="G30" s="209"/>
      <c r="H30" s="209"/>
      <c r="I30" s="209"/>
      <c r="J30" s="209"/>
      <c r="K30" s="209"/>
    </row>
    <row r="31" spans="1:11" x14ac:dyDescent="0.15">
      <c r="A31" s="211"/>
      <c r="B31" s="391" t="s">
        <v>200</v>
      </c>
      <c r="C31" s="392"/>
      <c r="D31" s="212"/>
      <c r="E31" s="213"/>
      <c r="F31" s="213"/>
      <c r="G31" s="213"/>
      <c r="H31" s="36"/>
      <c r="I31" s="36"/>
      <c r="K31" s="36"/>
    </row>
    <row r="32" spans="1:11" x14ac:dyDescent="0.15">
      <c r="A32" s="214"/>
      <c r="B32" s="215" t="s">
        <v>198</v>
      </c>
      <c r="C32" s="216" t="s">
        <v>199</v>
      </c>
      <c r="D32" s="217"/>
      <c r="E32" s="213"/>
      <c r="F32" s="213"/>
      <c r="G32" s="213"/>
      <c r="H32" s="36"/>
      <c r="I32" s="36"/>
      <c r="K32" s="36"/>
    </row>
    <row r="33" spans="1:11" x14ac:dyDescent="0.15">
      <c r="A33" s="218"/>
      <c r="B33" s="219" t="s">
        <v>202</v>
      </c>
      <c r="C33" s="220">
        <v>5000</v>
      </c>
      <c r="D33" s="217"/>
      <c r="E33" s="213"/>
      <c r="F33" s="213"/>
      <c r="G33" s="213"/>
      <c r="H33" s="36"/>
      <c r="I33" s="36"/>
      <c r="K33" s="36"/>
    </row>
    <row r="34" spans="1:11" ht="15" thickBot="1" x14ac:dyDescent="0.2">
      <c r="A34" s="221"/>
      <c r="B34" s="222" t="s">
        <v>203</v>
      </c>
      <c r="C34" s="223">
        <v>5000</v>
      </c>
      <c r="D34" s="217"/>
      <c r="E34" s="213"/>
      <c r="F34" s="213"/>
      <c r="G34" s="213"/>
    </row>
    <row r="35" spans="1:11" s="227" customFormat="1" ht="15" thickBot="1" x14ac:dyDescent="0.2">
      <c r="A35" s="224"/>
      <c r="B35" s="225" t="s">
        <v>201</v>
      </c>
      <c r="C35" s="226">
        <f>SUM(C33:C34)</f>
        <v>10000</v>
      </c>
      <c r="D35" s="217"/>
      <c r="F35" s="228"/>
      <c r="G35" s="228"/>
      <c r="H35" s="229"/>
      <c r="J35" s="230"/>
    </row>
  </sheetData>
  <sheetProtection sheet="1" objects="1" scenarios="1"/>
  <mergeCells count="4">
    <mergeCell ref="A1:K1"/>
    <mergeCell ref="A5:D5"/>
    <mergeCell ref="E5:K5"/>
    <mergeCell ref="B31:C31"/>
  </mergeCells>
  <phoneticPr fontId="2" type="noConversion"/>
  <pageMargins left="0.75" right="0.75" top="0.56666666666666665" bottom="1" header="0.4333333333333333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showGridLines="0" zoomScale="125" zoomScaleNormal="125" zoomScalePageLayoutView="125" workbookViewId="0">
      <pane xSplit="4" ySplit="8" topLeftCell="E9" activePane="bottomRight" state="frozen"/>
      <selection pane="topRight" activeCell="E1" sqref="E1"/>
      <selection pane="bottomLeft" activeCell="A8" sqref="A8"/>
      <selection pane="bottomRight" activeCell="E16" sqref="E16"/>
    </sheetView>
  </sheetViews>
  <sheetFormatPr baseColWidth="10" defaultColWidth="8.83203125" defaultRowHeight="14" x14ac:dyDescent="0.15"/>
  <cols>
    <col min="1" max="1" width="4.83203125" style="36" customWidth="1"/>
    <col min="2" max="2" width="20.33203125" style="36" customWidth="1"/>
    <col min="3" max="3" width="20" style="36" customWidth="1"/>
    <col min="4" max="4" width="9.83203125" style="36" customWidth="1"/>
    <col min="5" max="5" width="9.83203125" style="231" customWidth="1"/>
    <col min="6" max="6" width="9.5" style="36" customWidth="1"/>
    <col min="7" max="7" width="9.1640625" style="217" customWidth="1"/>
    <col min="8" max="8" width="9.83203125" style="217" customWidth="1"/>
    <col min="9" max="9" width="9.5" style="217" customWidth="1"/>
    <col min="10" max="10" width="9.83203125" style="36" customWidth="1"/>
    <col min="11" max="11" width="9.1640625" style="156" customWidth="1"/>
    <col min="12" max="12" width="10.5" style="36" bestFit="1" customWidth="1"/>
    <col min="13" max="13" width="10.6640625" style="36" customWidth="1"/>
    <col min="14" max="16384" width="8.83203125" style="36"/>
  </cols>
  <sheetData>
    <row r="1" spans="1:14" s="152" customFormat="1" ht="23" x14ac:dyDescent="0.15">
      <c r="A1" s="387" t="s">
        <v>205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</row>
    <row r="2" spans="1:14" s="152" customFormat="1" ht="11" customHeight="1" x14ac:dyDescent="0.15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4" ht="18" customHeight="1" x14ac:dyDescent="0.15">
      <c r="A3" s="366" t="s">
        <v>195</v>
      </c>
      <c r="B3" s="154"/>
      <c r="C3" s="155"/>
      <c r="D3" s="155"/>
      <c r="E3" s="155"/>
      <c r="F3" s="155"/>
      <c r="G3" s="239" t="s">
        <v>206</v>
      </c>
      <c r="H3" s="240">
        <f>D69-C77</f>
        <v>27038</v>
      </c>
      <c r="I3" s="241" t="s">
        <v>207</v>
      </c>
      <c r="J3" s="240">
        <v>24000</v>
      </c>
    </row>
    <row r="4" spans="1:14" ht="18" customHeight="1" x14ac:dyDescent="0.15">
      <c r="A4" s="153" t="s">
        <v>193</v>
      </c>
      <c r="B4" s="154"/>
      <c r="C4" s="155"/>
      <c r="D4" s="155"/>
      <c r="E4" s="155"/>
      <c r="F4" s="155"/>
      <c r="G4" s="155" t="s">
        <v>208</v>
      </c>
      <c r="H4" s="242">
        <f>L70</f>
        <v>25923.850400000003</v>
      </c>
      <c r="I4" s="241" t="s">
        <v>209</v>
      </c>
      <c r="J4" s="240">
        <f>J3-H4</f>
        <v>-1923.850400000003</v>
      </c>
    </row>
    <row r="5" spans="1:14" ht="18" customHeight="1" x14ac:dyDescent="0.15">
      <c r="A5" s="365" t="s">
        <v>247</v>
      </c>
      <c r="B5" s="154"/>
      <c r="C5" s="155"/>
      <c r="D5" s="155"/>
      <c r="E5" s="155"/>
      <c r="F5" s="155"/>
    </row>
    <row r="6" spans="1:14" ht="15" thickBot="1" x14ac:dyDescent="0.2">
      <c r="A6" s="364" t="s">
        <v>246</v>
      </c>
      <c r="B6" s="238"/>
      <c r="C6" s="159"/>
      <c r="D6" s="159"/>
      <c r="E6" s="159"/>
      <c r="F6" s="159"/>
      <c r="G6" s="159"/>
      <c r="H6" s="159"/>
      <c r="I6" s="159"/>
      <c r="J6" s="159"/>
      <c r="K6" s="159"/>
      <c r="L6" s="243"/>
      <c r="M6" s="243"/>
    </row>
    <row r="7" spans="1:14" ht="15" thickBot="1" x14ac:dyDescent="0.2">
      <c r="A7" s="388" t="s">
        <v>210</v>
      </c>
      <c r="B7" s="388"/>
      <c r="C7" s="388"/>
      <c r="D7" s="389"/>
      <c r="E7" s="393" t="s">
        <v>211</v>
      </c>
      <c r="F7" s="394"/>
      <c r="G7" s="394"/>
      <c r="H7" s="394"/>
      <c r="I7" s="394"/>
      <c r="J7" s="394"/>
      <c r="K7" s="394"/>
      <c r="L7" s="395" t="s">
        <v>212</v>
      </c>
      <c r="M7" s="396"/>
    </row>
    <row r="8" spans="1:14" ht="29" thickBot="1" x14ac:dyDescent="0.2">
      <c r="A8" s="160" t="s">
        <v>187</v>
      </c>
      <c r="B8" s="161" t="s">
        <v>213</v>
      </c>
      <c r="C8" s="161" t="s">
        <v>188</v>
      </c>
      <c r="D8" s="160" t="s">
        <v>214</v>
      </c>
      <c r="E8" s="162" t="s">
        <v>215</v>
      </c>
      <c r="F8" s="163" t="s">
        <v>216</v>
      </c>
      <c r="G8" s="163" t="s">
        <v>217</v>
      </c>
      <c r="H8" s="163" t="s">
        <v>218</v>
      </c>
      <c r="I8" s="163" t="s">
        <v>219</v>
      </c>
      <c r="J8" s="163" t="s">
        <v>220</v>
      </c>
      <c r="K8" s="238" t="s">
        <v>221</v>
      </c>
      <c r="L8" s="244" t="s">
        <v>222</v>
      </c>
      <c r="M8" s="245" t="s">
        <v>223</v>
      </c>
    </row>
    <row r="9" spans="1:14" x14ac:dyDescent="0.15">
      <c r="A9" s="164">
        <v>1</v>
      </c>
      <c r="B9" s="165" t="s">
        <v>224</v>
      </c>
      <c r="C9" s="166"/>
      <c r="D9" s="246"/>
      <c r="E9" s="247"/>
      <c r="F9" s="248"/>
      <c r="G9" s="248"/>
      <c r="H9" s="248"/>
      <c r="I9" s="248"/>
      <c r="J9" s="249"/>
      <c r="K9" s="250"/>
      <c r="L9" s="346"/>
      <c r="M9" s="347"/>
    </row>
    <row r="10" spans="1:14" x14ac:dyDescent="0.15">
      <c r="A10" s="397" t="s">
        <v>225</v>
      </c>
      <c r="B10" s="399" t="s">
        <v>226</v>
      </c>
      <c r="C10" s="399" t="s">
        <v>71</v>
      </c>
      <c r="D10" s="251">
        <v>2500</v>
      </c>
      <c r="E10" s="252"/>
      <c r="F10" s="253">
        <f>D10</f>
        <v>2500</v>
      </c>
      <c r="G10" s="254"/>
      <c r="H10" s="254"/>
      <c r="I10" s="254"/>
      <c r="J10" s="255"/>
      <c r="K10" s="256"/>
      <c r="L10" s="348">
        <f>F10</f>
        <v>2500</v>
      </c>
      <c r="M10" s="347"/>
    </row>
    <row r="11" spans="1:14" x14ac:dyDescent="0.15">
      <c r="A11" s="397"/>
      <c r="B11" s="399"/>
      <c r="C11" s="399"/>
      <c r="D11" s="257">
        <f>SUM(E11:K11)</f>
        <v>2598</v>
      </c>
      <c r="E11" s="258"/>
      <c r="F11" s="259">
        <v>2598</v>
      </c>
      <c r="G11" s="260"/>
      <c r="H11" s="260"/>
      <c r="I11" s="260"/>
      <c r="J11" s="261"/>
      <c r="K11" s="256"/>
      <c r="L11" s="349">
        <f>F11</f>
        <v>2598</v>
      </c>
      <c r="M11" s="350"/>
    </row>
    <row r="12" spans="1:14" x14ac:dyDescent="0.15">
      <c r="A12" s="398"/>
      <c r="B12" s="400"/>
      <c r="C12" s="400"/>
      <c r="D12" s="262">
        <f>D11/D10</f>
        <v>1.0391999999999999</v>
      </c>
      <c r="E12" s="263"/>
      <c r="F12" s="264"/>
      <c r="G12" s="265"/>
      <c r="H12" s="265"/>
      <c r="I12" s="265"/>
      <c r="J12" s="266"/>
      <c r="K12" s="267"/>
      <c r="L12" s="346"/>
      <c r="M12" s="347"/>
    </row>
    <row r="13" spans="1:14" x14ac:dyDescent="0.15">
      <c r="A13" s="397" t="s">
        <v>72</v>
      </c>
      <c r="B13" s="399" t="s">
        <v>73</v>
      </c>
      <c r="C13" s="399" t="s">
        <v>74</v>
      </c>
      <c r="D13" s="251">
        <f>500*5*2</f>
        <v>5000</v>
      </c>
      <c r="E13" s="268">
        <f>D13</f>
        <v>5000</v>
      </c>
      <c r="F13" s="254"/>
      <c r="G13" s="254"/>
      <c r="H13" s="254"/>
      <c r="I13" s="254"/>
      <c r="J13" s="255"/>
      <c r="K13" s="256"/>
      <c r="L13" s="348">
        <v>2500</v>
      </c>
      <c r="M13" s="351">
        <v>2500</v>
      </c>
    </row>
    <row r="14" spans="1:14" x14ac:dyDescent="0.15">
      <c r="A14" s="397"/>
      <c r="B14" s="399"/>
      <c r="C14" s="399"/>
      <c r="D14" s="269">
        <f>SUM(E14:K14)</f>
        <v>5000</v>
      </c>
      <c r="E14" s="258">
        <v>5000</v>
      </c>
      <c r="F14" s="259"/>
      <c r="G14" s="260"/>
      <c r="H14" s="260"/>
      <c r="I14" s="260"/>
      <c r="J14" s="261"/>
      <c r="K14" s="256"/>
      <c r="L14" s="349">
        <v>2500</v>
      </c>
      <c r="M14" s="352">
        <v>2500</v>
      </c>
      <c r="N14" s="270"/>
    </row>
    <row r="15" spans="1:14" x14ac:dyDescent="0.15">
      <c r="A15" s="398"/>
      <c r="B15" s="400"/>
      <c r="C15" s="400"/>
      <c r="D15" s="271">
        <f>D14/D13</f>
        <v>1</v>
      </c>
      <c r="E15" s="263"/>
      <c r="F15" s="264"/>
      <c r="G15" s="265"/>
      <c r="H15" s="265"/>
      <c r="I15" s="265"/>
      <c r="J15" s="266"/>
      <c r="K15" s="267"/>
      <c r="L15" s="346"/>
      <c r="M15" s="347"/>
    </row>
    <row r="16" spans="1:14" x14ac:dyDescent="0.15">
      <c r="A16" s="397" t="s">
        <v>75</v>
      </c>
      <c r="B16" s="399" t="s">
        <v>227</v>
      </c>
      <c r="C16" s="399" t="s">
        <v>77</v>
      </c>
      <c r="D16" s="251">
        <f>50*10</f>
        <v>500</v>
      </c>
      <c r="E16" s="268"/>
      <c r="F16" s="254"/>
      <c r="G16" s="254"/>
      <c r="H16" s="254"/>
      <c r="I16" s="254"/>
      <c r="J16" s="272">
        <f>D16</f>
        <v>500</v>
      </c>
      <c r="K16" s="256"/>
      <c r="L16" s="348">
        <f>J16</f>
        <v>500</v>
      </c>
      <c r="M16" s="347"/>
    </row>
    <row r="17" spans="1:14" x14ac:dyDescent="0.15">
      <c r="A17" s="397"/>
      <c r="B17" s="399"/>
      <c r="C17" s="399"/>
      <c r="D17" s="257">
        <f>SUM(E17:K17)</f>
        <v>400</v>
      </c>
      <c r="E17" s="258"/>
      <c r="F17" s="259"/>
      <c r="G17" s="260"/>
      <c r="H17" s="260"/>
      <c r="I17" s="260"/>
      <c r="J17" s="261">
        <v>400</v>
      </c>
      <c r="K17" s="256"/>
      <c r="L17" s="349">
        <f>J17</f>
        <v>400</v>
      </c>
      <c r="M17" s="350"/>
    </row>
    <row r="18" spans="1:14" x14ac:dyDescent="0.15">
      <c r="A18" s="398"/>
      <c r="B18" s="400"/>
      <c r="C18" s="400"/>
      <c r="D18" s="271">
        <f>D17/D16</f>
        <v>0.8</v>
      </c>
      <c r="E18" s="273"/>
      <c r="F18" s="264"/>
      <c r="G18" s="274"/>
      <c r="H18" s="274"/>
      <c r="I18" s="274"/>
      <c r="J18" s="275"/>
      <c r="K18" s="267"/>
      <c r="L18" s="346"/>
      <c r="M18" s="347"/>
    </row>
    <row r="19" spans="1:14" x14ac:dyDescent="0.15">
      <c r="A19" s="397" t="s">
        <v>78</v>
      </c>
      <c r="B19" s="399" t="s">
        <v>79</v>
      </c>
      <c r="C19" s="399" t="s">
        <v>80</v>
      </c>
      <c r="D19" s="251">
        <f>120*50</f>
        <v>6000</v>
      </c>
      <c r="E19" s="268"/>
      <c r="F19" s="254"/>
      <c r="G19" s="254"/>
      <c r="H19" s="254"/>
      <c r="I19" s="254"/>
      <c r="J19" s="254"/>
      <c r="K19" s="276">
        <f>D19</f>
        <v>6000</v>
      </c>
      <c r="L19" s="348">
        <f>K19</f>
        <v>6000</v>
      </c>
      <c r="M19" s="351"/>
    </row>
    <row r="20" spans="1:14" x14ac:dyDescent="0.15">
      <c r="A20" s="397"/>
      <c r="B20" s="399"/>
      <c r="C20" s="399"/>
      <c r="D20" s="257">
        <f>SUM(E20:K20)</f>
        <v>5000</v>
      </c>
      <c r="E20" s="258"/>
      <c r="F20" s="259"/>
      <c r="G20" s="260"/>
      <c r="H20" s="260"/>
      <c r="I20" s="260"/>
      <c r="J20" s="261"/>
      <c r="K20" s="277">
        <v>5000</v>
      </c>
      <c r="L20" s="349">
        <f>K20</f>
        <v>5000</v>
      </c>
      <c r="M20" s="352"/>
    </row>
    <row r="21" spans="1:14" x14ac:dyDescent="0.15">
      <c r="A21" s="398"/>
      <c r="B21" s="400"/>
      <c r="C21" s="400"/>
      <c r="D21" s="271">
        <f>D20/D19</f>
        <v>0.83333333333333337</v>
      </c>
      <c r="E21" s="273"/>
      <c r="F21" s="264"/>
      <c r="G21" s="274"/>
      <c r="H21" s="274"/>
      <c r="I21" s="274"/>
      <c r="J21" s="275"/>
      <c r="K21" s="278"/>
      <c r="L21" s="346"/>
      <c r="M21" s="347"/>
    </row>
    <row r="22" spans="1:14" ht="16" x14ac:dyDescent="0.15">
      <c r="A22" s="403"/>
      <c r="B22" s="406" t="s">
        <v>81</v>
      </c>
      <c r="C22" s="279" t="s">
        <v>228</v>
      </c>
      <c r="D22" s="280">
        <f t="shared" ref="D22:K23" si="0">SUM(D10,D13,D16,D19)</f>
        <v>14000</v>
      </c>
      <c r="E22" s="281">
        <f t="shared" si="0"/>
        <v>5000</v>
      </c>
      <c r="F22" s="282">
        <f t="shared" si="0"/>
        <v>2500</v>
      </c>
      <c r="G22" s="282">
        <f t="shared" si="0"/>
        <v>0</v>
      </c>
      <c r="H22" s="282">
        <f t="shared" si="0"/>
        <v>0</v>
      </c>
      <c r="I22" s="282">
        <f t="shared" si="0"/>
        <v>0</v>
      </c>
      <c r="J22" s="282">
        <f t="shared" si="0"/>
        <v>500</v>
      </c>
      <c r="K22" s="283">
        <f t="shared" ref="K22" si="1">SUM(K9:K19)</f>
        <v>6000</v>
      </c>
      <c r="L22" s="346"/>
      <c r="M22" s="347"/>
    </row>
    <row r="23" spans="1:14" ht="16" x14ac:dyDescent="0.15">
      <c r="A23" s="404"/>
      <c r="B23" s="407"/>
      <c r="C23" s="284" t="s">
        <v>229</v>
      </c>
      <c r="D23" s="285">
        <f>SUM(D11,D14,D17,D20)</f>
        <v>12998</v>
      </c>
      <c r="E23" s="286">
        <f t="shared" si="0"/>
        <v>5000</v>
      </c>
      <c r="F23" s="287">
        <f t="shared" si="0"/>
        <v>2598</v>
      </c>
      <c r="G23" s="287">
        <f t="shared" si="0"/>
        <v>0</v>
      </c>
      <c r="H23" s="287">
        <f t="shared" si="0"/>
        <v>0</v>
      </c>
      <c r="I23" s="287">
        <f t="shared" si="0"/>
        <v>0</v>
      </c>
      <c r="J23" s="287">
        <f t="shared" si="0"/>
        <v>400</v>
      </c>
      <c r="K23" s="288">
        <f t="shared" si="0"/>
        <v>5000</v>
      </c>
      <c r="L23" s="346"/>
      <c r="M23" s="347"/>
    </row>
    <row r="24" spans="1:14" ht="17" thickBot="1" x14ac:dyDescent="0.2">
      <c r="A24" s="405"/>
      <c r="B24" s="408"/>
      <c r="C24" s="289" t="s">
        <v>230</v>
      </c>
      <c r="D24" s="290">
        <f>D23/D22</f>
        <v>0.92842857142857138</v>
      </c>
      <c r="E24" s="291">
        <f>E23/E22</f>
        <v>1</v>
      </c>
      <c r="F24" s="292">
        <f>F23/F22</f>
        <v>1.0391999999999999</v>
      </c>
      <c r="G24" s="292" t="str">
        <f>IFERROR(G23/G22,"")</f>
        <v/>
      </c>
      <c r="H24" s="292" t="str">
        <f t="shared" ref="H24:I24" si="2">IFERROR(H23/H22,"")</f>
        <v/>
      </c>
      <c r="I24" s="292" t="str">
        <f t="shared" si="2"/>
        <v/>
      </c>
      <c r="J24" s="292">
        <f t="shared" ref="J24" si="3">J23/J22</f>
        <v>0.8</v>
      </c>
      <c r="K24" s="293">
        <f>K23/K22</f>
        <v>0.83333333333333337</v>
      </c>
      <c r="L24" s="346"/>
      <c r="M24" s="347"/>
    </row>
    <row r="25" spans="1:14" x14ac:dyDescent="0.15">
      <c r="A25" s="164">
        <v>2</v>
      </c>
      <c r="B25" s="187" t="s">
        <v>82</v>
      </c>
      <c r="C25" s="166"/>
      <c r="D25" s="246"/>
      <c r="E25" s="247"/>
      <c r="F25" s="248"/>
      <c r="G25" s="248"/>
      <c r="H25" s="248"/>
      <c r="I25" s="248"/>
      <c r="J25" s="249"/>
      <c r="K25" s="250"/>
      <c r="L25" s="346"/>
      <c r="M25" s="347"/>
    </row>
    <row r="26" spans="1:14" x14ac:dyDescent="0.15">
      <c r="A26" s="397" t="s">
        <v>83</v>
      </c>
      <c r="B26" s="399" t="s">
        <v>84</v>
      </c>
      <c r="C26" s="401" t="s">
        <v>85</v>
      </c>
      <c r="D26" s="251">
        <f>50*50</f>
        <v>2500</v>
      </c>
      <c r="E26" s="268"/>
      <c r="F26" s="253"/>
      <c r="G26" s="253">
        <f>D26</f>
        <v>2500</v>
      </c>
      <c r="H26" s="253"/>
      <c r="I26" s="253"/>
      <c r="J26" s="253"/>
      <c r="K26" s="276"/>
      <c r="L26" s="348">
        <f>G26</f>
        <v>2500</v>
      </c>
      <c r="M26" s="347"/>
    </row>
    <row r="27" spans="1:14" x14ac:dyDescent="0.15">
      <c r="A27" s="397"/>
      <c r="B27" s="399"/>
      <c r="C27" s="401"/>
      <c r="D27" s="257">
        <f>SUM(E27:K27)</f>
        <v>2840.38</v>
      </c>
      <c r="E27" s="258"/>
      <c r="F27" s="259"/>
      <c r="G27" s="260">
        <v>2840.38</v>
      </c>
      <c r="H27" s="260"/>
      <c r="I27" s="260"/>
      <c r="J27" s="261"/>
      <c r="K27" s="277"/>
      <c r="L27" s="349">
        <f>G27</f>
        <v>2840.38</v>
      </c>
      <c r="M27" s="350"/>
      <c r="N27" s="270"/>
    </row>
    <row r="28" spans="1:14" x14ac:dyDescent="0.15">
      <c r="A28" s="398"/>
      <c r="B28" s="400"/>
      <c r="C28" s="402"/>
      <c r="D28" s="271">
        <f>D27/D26</f>
        <v>1.1361520000000001</v>
      </c>
      <c r="E28" s="273"/>
      <c r="F28" s="264"/>
      <c r="G28" s="274"/>
      <c r="H28" s="274"/>
      <c r="I28" s="274"/>
      <c r="J28" s="275"/>
      <c r="K28" s="278"/>
      <c r="L28" s="346"/>
      <c r="M28" s="347"/>
    </row>
    <row r="29" spans="1:14" x14ac:dyDescent="0.15">
      <c r="A29" s="397" t="s">
        <v>86</v>
      </c>
      <c r="B29" s="399" t="s">
        <v>87</v>
      </c>
      <c r="C29" s="399" t="s">
        <v>88</v>
      </c>
      <c r="D29" s="251">
        <f>30*50</f>
        <v>1500</v>
      </c>
      <c r="E29" s="268"/>
      <c r="F29" s="253"/>
      <c r="G29" s="253"/>
      <c r="H29" s="253">
        <f>D29</f>
        <v>1500</v>
      </c>
      <c r="I29" s="253"/>
      <c r="J29" s="272"/>
      <c r="K29" s="276"/>
      <c r="L29" s="348">
        <f>H29</f>
        <v>1500</v>
      </c>
      <c r="M29" s="347"/>
    </row>
    <row r="30" spans="1:14" x14ac:dyDescent="0.15">
      <c r="A30" s="397"/>
      <c r="B30" s="399"/>
      <c r="C30" s="399"/>
      <c r="D30" s="257">
        <f>SUM(E30:K30)</f>
        <v>1630</v>
      </c>
      <c r="E30" s="258"/>
      <c r="F30" s="259"/>
      <c r="G30" s="260"/>
      <c r="H30" s="260">
        <v>1630</v>
      </c>
      <c r="I30" s="260"/>
      <c r="J30" s="261"/>
      <c r="K30" s="277"/>
      <c r="L30" s="349">
        <f>H30</f>
        <v>1630</v>
      </c>
      <c r="M30" s="350"/>
    </row>
    <row r="31" spans="1:14" x14ac:dyDescent="0.15">
      <c r="A31" s="398"/>
      <c r="B31" s="400"/>
      <c r="C31" s="400"/>
      <c r="D31" s="271">
        <f>D30/D29</f>
        <v>1.0866666666666667</v>
      </c>
      <c r="E31" s="273"/>
      <c r="F31" s="264"/>
      <c r="G31" s="274"/>
      <c r="H31" s="274"/>
      <c r="I31" s="274"/>
      <c r="J31" s="275"/>
      <c r="K31" s="278"/>
      <c r="L31" s="346"/>
      <c r="M31" s="347"/>
    </row>
    <row r="32" spans="1:14" x14ac:dyDescent="0.15">
      <c r="A32" s="397" t="s">
        <v>231</v>
      </c>
      <c r="B32" s="399" t="s">
        <v>89</v>
      </c>
      <c r="C32" s="399" t="s">
        <v>90</v>
      </c>
      <c r="D32" s="251">
        <f>500*5</f>
        <v>2500</v>
      </c>
      <c r="E32" s="268"/>
      <c r="F32" s="253"/>
      <c r="G32" s="253"/>
      <c r="H32" s="253"/>
      <c r="I32" s="253">
        <f>D32</f>
        <v>2500</v>
      </c>
      <c r="J32" s="272"/>
      <c r="K32" s="276"/>
      <c r="L32" s="348">
        <f>I32</f>
        <v>2500</v>
      </c>
      <c r="M32" s="347"/>
    </row>
    <row r="33" spans="1:13" x14ac:dyDescent="0.15">
      <c r="A33" s="397"/>
      <c r="B33" s="399"/>
      <c r="C33" s="399"/>
      <c r="D33" s="257">
        <f>SUM(E33:K33)</f>
        <v>2000</v>
      </c>
      <c r="E33" s="258"/>
      <c r="F33" s="259"/>
      <c r="G33" s="260"/>
      <c r="H33" s="260"/>
      <c r="I33" s="260">
        <v>2000</v>
      </c>
      <c r="J33" s="261"/>
      <c r="K33" s="277"/>
      <c r="L33" s="349">
        <f>I33</f>
        <v>2000</v>
      </c>
      <c r="M33" s="350"/>
    </row>
    <row r="34" spans="1:13" x14ac:dyDescent="0.15">
      <c r="A34" s="398"/>
      <c r="B34" s="400"/>
      <c r="C34" s="400"/>
      <c r="D34" s="271">
        <f>D33/D32</f>
        <v>0.8</v>
      </c>
      <c r="E34" s="273"/>
      <c r="F34" s="264"/>
      <c r="G34" s="274"/>
      <c r="H34" s="274"/>
      <c r="I34" s="274"/>
      <c r="J34" s="275"/>
      <c r="K34" s="278"/>
      <c r="L34" s="346"/>
      <c r="M34" s="347"/>
    </row>
    <row r="35" spans="1:13" x14ac:dyDescent="0.15">
      <c r="A35" s="397" t="s">
        <v>232</v>
      </c>
      <c r="B35" s="399" t="s">
        <v>92</v>
      </c>
      <c r="C35" s="399" t="s">
        <v>93</v>
      </c>
      <c r="D35" s="251">
        <f>300*5</f>
        <v>1500</v>
      </c>
      <c r="E35" s="268"/>
      <c r="F35" s="253"/>
      <c r="G35" s="253"/>
      <c r="H35" s="253"/>
      <c r="I35" s="253"/>
      <c r="J35" s="272"/>
      <c r="K35" s="276">
        <f>D35</f>
        <v>1500</v>
      </c>
      <c r="L35" s="348">
        <f>K35</f>
        <v>1500</v>
      </c>
      <c r="M35" s="347"/>
    </row>
    <row r="36" spans="1:13" x14ac:dyDescent="0.15">
      <c r="A36" s="397"/>
      <c r="B36" s="399"/>
      <c r="C36" s="399"/>
      <c r="D36" s="257">
        <f>SUM(E36:K36)</f>
        <v>1500</v>
      </c>
      <c r="E36" s="258"/>
      <c r="F36" s="259"/>
      <c r="G36" s="260"/>
      <c r="H36" s="260"/>
      <c r="I36" s="260"/>
      <c r="J36" s="261"/>
      <c r="K36" s="277">
        <v>1500</v>
      </c>
      <c r="L36" s="349">
        <f>K36</f>
        <v>1500</v>
      </c>
      <c r="M36" s="350"/>
    </row>
    <row r="37" spans="1:13" x14ac:dyDescent="0.15">
      <c r="A37" s="398"/>
      <c r="B37" s="400"/>
      <c r="C37" s="400"/>
      <c r="D37" s="271">
        <f>D36/D35</f>
        <v>1</v>
      </c>
      <c r="E37" s="273"/>
      <c r="F37" s="264"/>
      <c r="G37" s="274"/>
      <c r="H37" s="274"/>
      <c r="I37" s="274"/>
      <c r="J37" s="275"/>
      <c r="K37" s="278"/>
      <c r="L37" s="346"/>
      <c r="M37" s="347"/>
    </row>
    <row r="38" spans="1:13" x14ac:dyDescent="0.15">
      <c r="A38" s="397" t="s">
        <v>233</v>
      </c>
      <c r="B38" s="399" t="s">
        <v>95</v>
      </c>
      <c r="C38" s="399" t="s">
        <v>96</v>
      </c>
      <c r="D38" s="251">
        <f>50*5*5</f>
        <v>1250</v>
      </c>
      <c r="E38" s="268">
        <f>D38</f>
        <v>1250</v>
      </c>
      <c r="F38" s="254"/>
      <c r="G38" s="254"/>
      <c r="H38" s="254"/>
      <c r="I38" s="254"/>
      <c r="J38" s="255"/>
      <c r="K38" s="256"/>
      <c r="L38" s="348">
        <f>E38</f>
        <v>1250</v>
      </c>
      <c r="M38" s="347"/>
    </row>
    <row r="39" spans="1:13" x14ac:dyDescent="0.15">
      <c r="A39" s="397"/>
      <c r="B39" s="399"/>
      <c r="C39" s="399"/>
      <c r="D39" s="257">
        <f>SUM(E39:K39)</f>
        <v>1250</v>
      </c>
      <c r="E39" s="258">
        <v>1250</v>
      </c>
      <c r="F39" s="259"/>
      <c r="G39" s="260"/>
      <c r="H39" s="260"/>
      <c r="I39" s="260"/>
      <c r="J39" s="261"/>
      <c r="K39" s="277"/>
      <c r="L39" s="349">
        <f>E39</f>
        <v>1250</v>
      </c>
      <c r="M39" s="350"/>
    </row>
    <row r="40" spans="1:13" x14ac:dyDescent="0.15">
      <c r="A40" s="398"/>
      <c r="B40" s="400"/>
      <c r="C40" s="400"/>
      <c r="D40" s="294">
        <f>D39/D38</f>
        <v>1</v>
      </c>
      <c r="E40" s="273"/>
      <c r="F40" s="264"/>
      <c r="G40" s="274"/>
      <c r="H40" s="274"/>
      <c r="I40" s="274"/>
      <c r="J40" s="275"/>
      <c r="K40" s="278"/>
      <c r="L40" s="346"/>
      <c r="M40" s="347"/>
    </row>
    <row r="41" spans="1:13" ht="16" x14ac:dyDescent="0.15">
      <c r="A41" s="409"/>
      <c r="B41" s="407" t="s">
        <v>81</v>
      </c>
      <c r="C41" s="295" t="s">
        <v>228</v>
      </c>
      <c r="D41" s="280">
        <f>SUM(D26,D29,D32,D35,D38)</f>
        <v>9250</v>
      </c>
      <c r="E41" s="281">
        <f>SUM(E26,E29,E32,E35,E38)</f>
        <v>1250</v>
      </c>
      <c r="F41" s="282">
        <f>SUM(F26,F29,F32,F35,F38)</f>
        <v>0</v>
      </c>
      <c r="G41" s="282">
        <f>SUM(G26,G29,G32,G35,G38)</f>
        <v>2500</v>
      </c>
      <c r="H41" s="282">
        <f t="shared" ref="H41:K41" si="4">SUM(H26,H29,H32,H35,H38)</f>
        <v>1500</v>
      </c>
      <c r="I41" s="282">
        <f t="shared" si="4"/>
        <v>2500</v>
      </c>
      <c r="J41" s="282">
        <f t="shared" si="4"/>
        <v>0</v>
      </c>
      <c r="K41" s="296">
        <f t="shared" si="4"/>
        <v>1500</v>
      </c>
      <c r="L41" s="346"/>
      <c r="M41" s="347"/>
    </row>
    <row r="42" spans="1:13" ht="16" x14ac:dyDescent="0.15">
      <c r="A42" s="409"/>
      <c r="B42" s="407"/>
      <c r="C42" s="284" t="s">
        <v>229</v>
      </c>
      <c r="D42" s="285">
        <f>SUM(D27,D30,D33,D36,D39)</f>
        <v>9220.380000000001</v>
      </c>
      <c r="E42" s="286">
        <f>SUM(E27,E30,E33,E36,E39)</f>
        <v>1250</v>
      </c>
      <c r="F42" s="287">
        <f>SUM(F27,F30,F33,F36,F39)</f>
        <v>0</v>
      </c>
      <c r="G42" s="287">
        <f t="shared" ref="G42:K42" si="5">SUM(G27,G30,G33,G36,G39)</f>
        <v>2840.38</v>
      </c>
      <c r="H42" s="287">
        <f t="shared" si="5"/>
        <v>1630</v>
      </c>
      <c r="I42" s="287">
        <f t="shared" si="5"/>
        <v>2000</v>
      </c>
      <c r="J42" s="287">
        <f t="shared" si="5"/>
        <v>0</v>
      </c>
      <c r="K42" s="288">
        <f t="shared" si="5"/>
        <v>1500</v>
      </c>
      <c r="L42" s="346"/>
      <c r="M42" s="347"/>
    </row>
    <row r="43" spans="1:13" ht="17" thickBot="1" x14ac:dyDescent="0.2">
      <c r="A43" s="410"/>
      <c r="B43" s="408"/>
      <c r="C43" s="289" t="s">
        <v>230</v>
      </c>
      <c r="D43" s="290">
        <f>D42/D41</f>
        <v>0.99679783783783793</v>
      </c>
      <c r="E43" s="291">
        <f>E42/E41</f>
        <v>1</v>
      </c>
      <c r="F43" s="292" t="str">
        <f>IFERROR(F42/F41,"")</f>
        <v/>
      </c>
      <c r="G43" s="292">
        <f>IFERROR(G42/G41,"")</f>
        <v>1.1361520000000001</v>
      </c>
      <c r="H43" s="292">
        <f t="shared" ref="H43:J43" si="6">IFERROR(H42/H41,"")</f>
        <v>1.0866666666666667</v>
      </c>
      <c r="I43" s="292">
        <f t="shared" si="6"/>
        <v>0.8</v>
      </c>
      <c r="J43" s="292" t="str">
        <f t="shared" si="6"/>
        <v/>
      </c>
      <c r="K43" s="293">
        <f>K42/K41</f>
        <v>1</v>
      </c>
      <c r="L43" s="346"/>
      <c r="M43" s="347"/>
    </row>
    <row r="44" spans="1:13" x14ac:dyDescent="0.15">
      <c r="A44" s="164">
        <v>3</v>
      </c>
      <c r="B44" s="187" t="s">
        <v>234</v>
      </c>
      <c r="C44" s="166"/>
      <c r="D44" s="246"/>
      <c r="E44" s="247"/>
      <c r="F44" s="248"/>
      <c r="G44" s="248"/>
      <c r="H44" s="248"/>
      <c r="I44" s="248"/>
      <c r="J44" s="249"/>
      <c r="K44" s="250"/>
      <c r="L44" s="346"/>
      <c r="M44" s="347"/>
    </row>
    <row r="45" spans="1:13" x14ac:dyDescent="0.15">
      <c r="A45" s="397" t="s">
        <v>235</v>
      </c>
      <c r="B45" s="399" t="s">
        <v>99</v>
      </c>
      <c r="C45" s="401" t="s">
        <v>100</v>
      </c>
      <c r="D45" s="251">
        <f>2*50</f>
        <v>100</v>
      </c>
      <c r="E45" s="268"/>
      <c r="F45" s="253"/>
      <c r="G45" s="253">
        <f>D45</f>
        <v>100</v>
      </c>
      <c r="H45" s="253"/>
      <c r="I45" s="253"/>
      <c r="J45" s="253"/>
      <c r="K45" s="276"/>
      <c r="L45" s="348">
        <f>G45</f>
        <v>100</v>
      </c>
      <c r="M45" s="347"/>
    </row>
    <row r="46" spans="1:13" x14ac:dyDescent="0.15">
      <c r="A46" s="397"/>
      <c r="B46" s="399"/>
      <c r="C46" s="401"/>
      <c r="D46" s="257">
        <f>SUM(E46:K46)</f>
        <v>0</v>
      </c>
      <c r="E46" s="258"/>
      <c r="F46" s="259"/>
      <c r="G46" s="260">
        <v>0</v>
      </c>
      <c r="H46" s="260"/>
      <c r="I46" s="260"/>
      <c r="J46" s="261"/>
      <c r="K46" s="256"/>
      <c r="L46" s="349">
        <f>G46</f>
        <v>0</v>
      </c>
      <c r="M46" s="347"/>
    </row>
    <row r="47" spans="1:13" x14ac:dyDescent="0.15">
      <c r="A47" s="398"/>
      <c r="B47" s="400"/>
      <c r="C47" s="402"/>
      <c r="D47" s="262">
        <f>D46/D45</f>
        <v>0</v>
      </c>
      <c r="E47" s="263"/>
      <c r="F47" s="264"/>
      <c r="G47" s="265"/>
      <c r="H47" s="265"/>
      <c r="I47" s="265"/>
      <c r="J47" s="266"/>
      <c r="K47" s="267"/>
      <c r="L47" s="346"/>
      <c r="M47" s="347"/>
    </row>
    <row r="48" spans="1:13" x14ac:dyDescent="0.15">
      <c r="A48" s="397" t="s">
        <v>236</v>
      </c>
      <c r="B48" s="399" t="s">
        <v>101</v>
      </c>
      <c r="C48" s="399" t="s">
        <v>102</v>
      </c>
      <c r="D48" s="251">
        <f>100*5</f>
        <v>500</v>
      </c>
      <c r="E48" s="268"/>
      <c r="F48" s="253">
        <f>D48</f>
        <v>500</v>
      </c>
      <c r="G48" s="253"/>
      <c r="H48" s="253"/>
      <c r="I48" s="253"/>
      <c r="J48" s="272"/>
      <c r="K48" s="276"/>
      <c r="L48" s="348">
        <f>F48</f>
        <v>500</v>
      </c>
      <c r="M48" s="347"/>
    </row>
    <row r="49" spans="1:13" x14ac:dyDescent="0.15">
      <c r="A49" s="397"/>
      <c r="B49" s="399"/>
      <c r="C49" s="399"/>
      <c r="D49" s="257">
        <f>SUM(E49:K49)</f>
        <v>600</v>
      </c>
      <c r="E49" s="258"/>
      <c r="F49" s="259">
        <v>600</v>
      </c>
      <c r="G49" s="260"/>
      <c r="H49" s="260"/>
      <c r="I49" s="260"/>
      <c r="J49" s="261"/>
      <c r="K49" s="256"/>
      <c r="L49" s="349">
        <f>F49</f>
        <v>600</v>
      </c>
      <c r="M49" s="347"/>
    </row>
    <row r="50" spans="1:13" x14ac:dyDescent="0.15">
      <c r="A50" s="398"/>
      <c r="B50" s="400"/>
      <c r="C50" s="400"/>
      <c r="D50" s="262">
        <f>D49/D48</f>
        <v>1.2</v>
      </c>
      <c r="E50" s="263"/>
      <c r="F50" s="264"/>
      <c r="G50" s="265"/>
      <c r="H50" s="265"/>
      <c r="I50" s="265"/>
      <c r="J50" s="266"/>
      <c r="K50" s="267"/>
      <c r="L50" s="346"/>
      <c r="M50" s="347"/>
    </row>
    <row r="51" spans="1:13" x14ac:dyDescent="0.15">
      <c r="A51" s="397" t="s">
        <v>103</v>
      </c>
      <c r="B51" s="399" t="s">
        <v>104</v>
      </c>
      <c r="C51" s="399" t="s">
        <v>105</v>
      </c>
      <c r="D51" s="251">
        <v>500</v>
      </c>
      <c r="E51" s="268"/>
      <c r="F51" s="253"/>
      <c r="G51" s="253"/>
      <c r="H51" s="253"/>
      <c r="I51" s="253">
        <f>D51</f>
        <v>500</v>
      </c>
      <c r="J51" s="272"/>
      <c r="K51" s="276"/>
      <c r="L51" s="348">
        <f>I51</f>
        <v>500</v>
      </c>
      <c r="M51" s="347"/>
    </row>
    <row r="52" spans="1:13" x14ac:dyDescent="0.15">
      <c r="A52" s="397"/>
      <c r="B52" s="399"/>
      <c r="C52" s="399"/>
      <c r="D52" s="257">
        <f>SUM(E52:K52)</f>
        <v>500</v>
      </c>
      <c r="E52" s="258"/>
      <c r="F52" s="259"/>
      <c r="G52" s="260"/>
      <c r="H52" s="260"/>
      <c r="I52" s="260">
        <v>500</v>
      </c>
      <c r="J52" s="261"/>
      <c r="K52" s="256"/>
      <c r="L52" s="349">
        <f>I52</f>
        <v>500</v>
      </c>
      <c r="M52" s="347"/>
    </row>
    <row r="53" spans="1:13" x14ac:dyDescent="0.15">
      <c r="A53" s="398"/>
      <c r="B53" s="400"/>
      <c r="C53" s="400"/>
      <c r="D53" s="262">
        <f>D52/D51</f>
        <v>1</v>
      </c>
      <c r="E53" s="263"/>
      <c r="F53" s="264"/>
      <c r="G53" s="265"/>
      <c r="H53" s="265"/>
      <c r="I53" s="265"/>
      <c r="J53" s="266"/>
      <c r="K53" s="267"/>
      <c r="L53" s="346"/>
      <c r="M53" s="347"/>
    </row>
    <row r="54" spans="1:13" x14ac:dyDescent="0.15">
      <c r="A54" s="397" t="s">
        <v>106</v>
      </c>
      <c r="B54" s="399" t="s">
        <v>107</v>
      </c>
      <c r="C54" s="399" t="s">
        <v>108</v>
      </c>
      <c r="D54" s="251">
        <f>200*5*3</f>
        <v>3000</v>
      </c>
      <c r="E54" s="268">
        <f>D54</f>
        <v>3000</v>
      </c>
      <c r="F54" s="253"/>
      <c r="G54" s="253"/>
      <c r="H54" s="253"/>
      <c r="I54" s="253"/>
      <c r="J54" s="272"/>
      <c r="K54" s="276"/>
      <c r="L54" s="348">
        <f>E54</f>
        <v>3000</v>
      </c>
      <c r="M54" s="347"/>
    </row>
    <row r="55" spans="1:13" x14ac:dyDescent="0.15">
      <c r="A55" s="397"/>
      <c r="B55" s="399"/>
      <c r="C55" s="399"/>
      <c r="D55" s="257">
        <f>SUM(E55:K55)</f>
        <v>3000</v>
      </c>
      <c r="E55" s="258">
        <v>3000</v>
      </c>
      <c r="F55" s="259"/>
      <c r="G55" s="260"/>
      <c r="H55" s="260"/>
      <c r="I55" s="260"/>
      <c r="J55" s="261"/>
      <c r="K55" s="256"/>
      <c r="L55" s="349">
        <f>E55</f>
        <v>3000</v>
      </c>
      <c r="M55" s="347"/>
    </row>
    <row r="56" spans="1:13" x14ac:dyDescent="0.15">
      <c r="A56" s="398"/>
      <c r="B56" s="400"/>
      <c r="C56" s="400"/>
      <c r="D56" s="262">
        <f>D55/D54</f>
        <v>1</v>
      </c>
      <c r="E56" s="263"/>
      <c r="F56" s="264"/>
      <c r="G56" s="265"/>
      <c r="H56" s="265"/>
      <c r="I56" s="265"/>
      <c r="J56" s="266"/>
      <c r="K56" s="267"/>
      <c r="L56" s="346"/>
      <c r="M56" s="347"/>
    </row>
    <row r="57" spans="1:13" ht="16" x14ac:dyDescent="0.15">
      <c r="A57" s="403"/>
      <c r="B57" s="406" t="s">
        <v>81</v>
      </c>
      <c r="C57" s="279" t="s">
        <v>228</v>
      </c>
      <c r="D57" s="280">
        <f>SUM(D45,D48,D51,D54)</f>
        <v>4100</v>
      </c>
      <c r="E57" s="281">
        <f>SUM(E45,E48,E51,E54)</f>
        <v>3000</v>
      </c>
      <c r="F57" s="282">
        <f>SUM(F45,F48,F51,F54)</f>
        <v>500</v>
      </c>
      <c r="G57" s="282">
        <f t="shared" ref="G57:K57" si="7">SUM(G45,G48,G51,G54)</f>
        <v>100</v>
      </c>
      <c r="H57" s="282">
        <f t="shared" si="7"/>
        <v>0</v>
      </c>
      <c r="I57" s="282">
        <f t="shared" si="7"/>
        <v>500</v>
      </c>
      <c r="J57" s="282">
        <f t="shared" si="7"/>
        <v>0</v>
      </c>
      <c r="K57" s="296">
        <f t="shared" si="7"/>
        <v>0</v>
      </c>
      <c r="L57" s="346"/>
      <c r="M57" s="347"/>
    </row>
    <row r="58" spans="1:13" ht="16" x14ac:dyDescent="0.15">
      <c r="A58" s="404"/>
      <c r="B58" s="407"/>
      <c r="C58" s="284" t="s">
        <v>229</v>
      </c>
      <c r="D58" s="285">
        <f>SUM(D46,D49,D52,D55)</f>
        <v>4100</v>
      </c>
      <c r="E58" s="286">
        <f>SUM(E46,E49,E52,E55)</f>
        <v>3000</v>
      </c>
      <c r="F58" s="287">
        <f t="shared" ref="F58:K58" si="8">SUM(F46,F49,F52,F55)</f>
        <v>600</v>
      </c>
      <c r="G58" s="287">
        <f t="shared" si="8"/>
        <v>0</v>
      </c>
      <c r="H58" s="287">
        <f t="shared" si="8"/>
        <v>0</v>
      </c>
      <c r="I58" s="287">
        <f t="shared" si="8"/>
        <v>500</v>
      </c>
      <c r="J58" s="287">
        <f t="shared" si="8"/>
        <v>0</v>
      </c>
      <c r="K58" s="297">
        <f t="shared" si="8"/>
        <v>0</v>
      </c>
      <c r="L58" s="346"/>
      <c r="M58" s="347"/>
    </row>
    <row r="59" spans="1:13" ht="17" thickBot="1" x14ac:dyDescent="0.2">
      <c r="A59" s="405"/>
      <c r="B59" s="408"/>
      <c r="C59" s="289" t="s">
        <v>230</v>
      </c>
      <c r="D59" s="290">
        <f>D58/D57</f>
        <v>1</v>
      </c>
      <c r="E59" s="291">
        <f>E58/E57</f>
        <v>1</v>
      </c>
      <c r="F59" s="292">
        <f>F58/F57</f>
        <v>1.2</v>
      </c>
      <c r="G59" s="292">
        <f>IFERROR(G58/G57,"")</f>
        <v>0</v>
      </c>
      <c r="H59" s="292" t="str">
        <f t="shared" ref="H59" si="9">IFERROR(H58/H57,"")</f>
        <v/>
      </c>
      <c r="I59" s="292">
        <f>IFERROR(I58/I57,"")</f>
        <v>1</v>
      </c>
      <c r="J59" s="292" t="str">
        <f>IFERROR(J58/J57,"")</f>
        <v/>
      </c>
      <c r="K59" s="293" t="str">
        <f>IFERROR(K58/K57,"")</f>
        <v/>
      </c>
      <c r="L59" s="346"/>
      <c r="M59" s="347"/>
    </row>
    <row r="60" spans="1:13" x14ac:dyDescent="0.15">
      <c r="A60" s="411"/>
      <c r="B60" s="414" t="s">
        <v>237</v>
      </c>
      <c r="C60" s="298" t="s">
        <v>228</v>
      </c>
      <c r="D60" s="299">
        <f>SUM(D22,D41,D57)</f>
        <v>27350</v>
      </c>
      <c r="E60" s="300">
        <f>SUM(E22,E41,E57)</f>
        <v>9250</v>
      </c>
      <c r="F60" s="301">
        <f>SUM(F22,F41,F57)</f>
        <v>3000</v>
      </c>
      <c r="G60" s="301">
        <f>SUM(G22,G41,G57)</f>
        <v>2600</v>
      </c>
      <c r="H60" s="301">
        <f t="shared" ref="H60:J60" si="10">SUM(H22,H41,H57)</f>
        <v>1500</v>
      </c>
      <c r="I60" s="301">
        <f t="shared" si="10"/>
        <v>3000</v>
      </c>
      <c r="J60" s="301">
        <f t="shared" si="10"/>
        <v>500</v>
      </c>
      <c r="K60" s="300">
        <f>SUM(K22,K41,K57)</f>
        <v>7500</v>
      </c>
      <c r="L60" s="346"/>
      <c r="M60" s="347"/>
    </row>
    <row r="61" spans="1:13" x14ac:dyDescent="0.15">
      <c r="A61" s="412"/>
      <c r="B61" s="415"/>
      <c r="C61" s="302" t="s">
        <v>229</v>
      </c>
      <c r="D61" s="303">
        <f>SUM(D23,D42,D58)</f>
        <v>26318.38</v>
      </c>
      <c r="E61" s="304">
        <f>SUM(E23,E42,E58)</f>
        <v>9250</v>
      </c>
      <c r="F61" s="305">
        <f>SUM(F23,F42,F58)</f>
        <v>3198</v>
      </c>
      <c r="G61" s="305">
        <f t="shared" ref="G61:K61" si="11">SUM(G23,G42,G58)</f>
        <v>2840.38</v>
      </c>
      <c r="H61" s="305">
        <f t="shared" si="11"/>
        <v>1630</v>
      </c>
      <c r="I61" s="305">
        <f t="shared" si="11"/>
        <v>2500</v>
      </c>
      <c r="J61" s="305">
        <f t="shared" si="11"/>
        <v>400</v>
      </c>
      <c r="K61" s="306">
        <f t="shared" si="11"/>
        <v>6500</v>
      </c>
      <c r="L61" s="346"/>
      <c r="M61" s="347"/>
    </row>
    <row r="62" spans="1:13" ht="15" thickBot="1" x14ac:dyDescent="0.2">
      <c r="A62" s="413"/>
      <c r="B62" s="416"/>
      <c r="C62" s="307" t="s">
        <v>230</v>
      </c>
      <c r="D62" s="308">
        <f>D61/D60</f>
        <v>0.96228080438756858</v>
      </c>
      <c r="E62" s="309">
        <f>E61/E60</f>
        <v>1</v>
      </c>
      <c r="F62" s="310">
        <f>F61/F60</f>
        <v>1.0660000000000001</v>
      </c>
      <c r="G62" s="310">
        <f t="shared" ref="G62:K62" si="12">G61/G60</f>
        <v>1.0924538461538462</v>
      </c>
      <c r="H62" s="310">
        <f t="shared" si="12"/>
        <v>1.0866666666666667</v>
      </c>
      <c r="I62" s="310">
        <f t="shared" si="12"/>
        <v>0.83333333333333337</v>
      </c>
      <c r="J62" s="310">
        <f t="shared" si="12"/>
        <v>0.8</v>
      </c>
      <c r="K62" s="311">
        <f t="shared" si="12"/>
        <v>0.8666666666666667</v>
      </c>
      <c r="L62" s="346"/>
      <c r="M62" s="347"/>
    </row>
    <row r="63" spans="1:13" x14ac:dyDescent="0.15">
      <c r="A63" s="411">
        <v>4</v>
      </c>
      <c r="B63" s="417" t="s">
        <v>238</v>
      </c>
      <c r="C63" s="298" t="s">
        <v>228</v>
      </c>
      <c r="D63" s="299">
        <f>D60*8%</f>
        <v>2188</v>
      </c>
      <c r="E63" s="312"/>
      <c r="F63" s="313"/>
      <c r="G63" s="312"/>
      <c r="H63" s="312"/>
      <c r="I63" s="312"/>
      <c r="J63" s="312"/>
      <c r="K63" s="312"/>
      <c r="L63" s="348">
        <f>D63</f>
        <v>2188</v>
      </c>
      <c r="M63" s="347"/>
    </row>
    <row r="64" spans="1:13" x14ac:dyDescent="0.15">
      <c r="A64" s="412"/>
      <c r="B64" s="418"/>
      <c r="C64" s="302" t="s">
        <v>229</v>
      </c>
      <c r="D64" s="303">
        <f>D61*8%</f>
        <v>2105.4704000000002</v>
      </c>
      <c r="E64" s="312"/>
      <c r="F64" s="313"/>
      <c r="G64" s="312"/>
      <c r="H64" s="312"/>
      <c r="I64" s="312"/>
      <c r="J64" s="312"/>
      <c r="K64" s="312"/>
      <c r="L64" s="349">
        <f>D64</f>
        <v>2105.4704000000002</v>
      </c>
      <c r="M64" s="347"/>
    </row>
    <row r="65" spans="1:13" ht="15" thickBot="1" x14ac:dyDescent="0.2">
      <c r="A65" s="413"/>
      <c r="B65" s="419"/>
      <c r="C65" s="307" t="s">
        <v>230</v>
      </c>
      <c r="D65" s="308">
        <f>D64/D63</f>
        <v>0.96228080438756858</v>
      </c>
      <c r="E65" s="312"/>
      <c r="F65" s="313"/>
      <c r="G65" s="312"/>
      <c r="H65" s="312"/>
      <c r="I65" s="312"/>
      <c r="J65" s="312"/>
      <c r="K65" s="312"/>
      <c r="L65" s="346"/>
      <c r="M65" s="347"/>
    </row>
    <row r="66" spans="1:13" x14ac:dyDescent="0.15">
      <c r="A66" s="411">
        <v>5</v>
      </c>
      <c r="B66" s="414" t="s">
        <v>239</v>
      </c>
      <c r="C66" s="298" t="s">
        <v>228</v>
      </c>
      <c r="D66" s="299">
        <v>1000</v>
      </c>
      <c r="E66" s="312"/>
      <c r="F66" s="312"/>
      <c r="G66" s="312"/>
      <c r="H66" s="312"/>
      <c r="I66" s="312"/>
      <c r="J66" s="312"/>
      <c r="K66" s="312"/>
      <c r="L66" s="346"/>
      <c r="M66" s="351">
        <f>D66</f>
        <v>1000</v>
      </c>
    </row>
    <row r="67" spans="1:13" x14ac:dyDescent="0.15">
      <c r="A67" s="412"/>
      <c r="B67" s="415"/>
      <c r="C67" s="302" t="s">
        <v>229</v>
      </c>
      <c r="D67" s="303">
        <f>(SUM(J3)/1.03*0.03)*1.12</f>
        <v>782.91262135922329</v>
      </c>
      <c r="E67" s="312"/>
      <c r="F67" s="313"/>
      <c r="G67" s="312"/>
      <c r="H67" s="312"/>
      <c r="I67" s="312"/>
      <c r="J67" s="312"/>
      <c r="K67" s="312"/>
      <c r="L67" s="346"/>
      <c r="M67" s="352">
        <f>D67</f>
        <v>782.91262135922329</v>
      </c>
    </row>
    <row r="68" spans="1:13" ht="15" thickBot="1" x14ac:dyDescent="0.2">
      <c r="A68" s="413"/>
      <c r="B68" s="416"/>
      <c r="C68" s="307" t="s">
        <v>230</v>
      </c>
      <c r="D68" s="308">
        <f>D67/D66</f>
        <v>0.78291262135922335</v>
      </c>
      <c r="E68" s="314"/>
      <c r="F68" s="315"/>
      <c r="G68" s="316"/>
      <c r="H68" s="316"/>
      <c r="I68" s="316"/>
      <c r="J68" s="316"/>
      <c r="K68" s="317"/>
      <c r="L68" s="353"/>
      <c r="M68" s="354"/>
    </row>
    <row r="69" spans="1:13" x14ac:dyDescent="0.15">
      <c r="A69" s="420"/>
      <c r="B69" s="423" t="s">
        <v>240</v>
      </c>
      <c r="C69" s="298" t="s">
        <v>228</v>
      </c>
      <c r="D69" s="299">
        <f>SUM(D60,D63,D66)</f>
        <v>30538</v>
      </c>
      <c r="E69" s="318"/>
      <c r="F69" s="318"/>
      <c r="G69" s="318"/>
      <c r="H69" s="318"/>
      <c r="I69" s="318"/>
      <c r="J69" s="318"/>
      <c r="K69" s="318"/>
      <c r="L69" s="355">
        <f>SUM(L10,L13,L16,L19,L26,L29,L32,L35,L38,L45,L48,L51,L54,L63)</f>
        <v>27038</v>
      </c>
      <c r="M69" s="356">
        <f>SUM(M13,M19,M66)</f>
        <v>3500</v>
      </c>
    </row>
    <row r="70" spans="1:13" x14ac:dyDescent="0.15">
      <c r="A70" s="421"/>
      <c r="B70" s="424"/>
      <c r="C70" s="302" t="s">
        <v>229</v>
      </c>
      <c r="D70" s="303">
        <f>SUM(D61,D64,D67)</f>
        <v>29206.763021359227</v>
      </c>
      <c r="E70" s="318"/>
      <c r="F70" s="318"/>
      <c r="G70" s="318"/>
      <c r="H70" s="318"/>
      <c r="I70" s="318"/>
      <c r="J70" s="318"/>
      <c r="K70" s="318"/>
      <c r="L70" s="357">
        <f>SUM(L11,L14,L17,L20,L27,L30,L33,L36,L39,L46,L49,L52,L55,L64)</f>
        <v>25923.850400000003</v>
      </c>
      <c r="M70" s="358">
        <f>SUM(M14,M20,M67)</f>
        <v>3282.9126213592235</v>
      </c>
    </row>
    <row r="71" spans="1:13" ht="15" thickBot="1" x14ac:dyDescent="0.2">
      <c r="A71" s="422"/>
      <c r="B71" s="425"/>
      <c r="C71" s="307" t="s">
        <v>230</v>
      </c>
      <c r="D71" s="308">
        <f>D70/D69</f>
        <v>0.95640719828931908</v>
      </c>
      <c r="E71" s="319"/>
      <c r="F71" s="320"/>
      <c r="G71" s="320"/>
      <c r="H71" s="320"/>
      <c r="I71" s="320"/>
      <c r="J71" s="320"/>
      <c r="K71" s="321"/>
      <c r="L71" s="359">
        <f>L70/L69</f>
        <v>0.95879319476292635</v>
      </c>
      <c r="M71" s="360">
        <f>M70/M69</f>
        <v>0.93797503467406385</v>
      </c>
    </row>
    <row r="72" spans="1:13" s="210" customFormat="1" ht="17" thickBot="1" x14ac:dyDescent="0.2">
      <c r="A72" s="206"/>
      <c r="B72" s="322"/>
      <c r="C72" s="323"/>
      <c r="D72" s="324"/>
      <c r="E72" s="325"/>
      <c r="F72" s="325"/>
      <c r="G72" s="325"/>
      <c r="H72" s="325"/>
      <c r="I72" s="325"/>
      <c r="J72" s="325"/>
      <c r="K72" s="325"/>
      <c r="L72" s="361"/>
      <c r="M72" s="361"/>
    </row>
    <row r="73" spans="1:13" ht="15" thickBot="1" x14ac:dyDescent="0.2">
      <c r="A73" s="326"/>
      <c r="B73" s="426" t="s">
        <v>200</v>
      </c>
      <c r="C73" s="427"/>
      <c r="D73" s="427"/>
      <c r="E73" s="428"/>
      <c r="F73" s="213"/>
      <c r="G73" s="213"/>
      <c r="H73" s="36"/>
      <c r="I73" s="36"/>
      <c r="K73" s="36"/>
      <c r="L73" s="362"/>
      <c r="M73" s="362"/>
    </row>
    <row r="74" spans="1:13" x14ac:dyDescent="0.15">
      <c r="A74" s="327"/>
      <c r="B74" s="328" t="s">
        <v>198</v>
      </c>
      <c r="C74" s="329" t="s">
        <v>241</v>
      </c>
      <c r="D74" s="330" t="s">
        <v>242</v>
      </c>
      <c r="E74" s="331" t="s">
        <v>243</v>
      </c>
      <c r="F74" s="213"/>
      <c r="G74" s="213"/>
      <c r="H74" s="36"/>
      <c r="I74" s="36"/>
      <c r="K74" s="36"/>
      <c r="L74" s="362"/>
      <c r="M74" s="362"/>
    </row>
    <row r="75" spans="1:13" x14ac:dyDescent="0.15">
      <c r="A75" s="332"/>
      <c r="B75" s="333" t="s">
        <v>202</v>
      </c>
      <c r="C75" s="334">
        <v>3500</v>
      </c>
      <c r="D75" s="335">
        <v>3500</v>
      </c>
      <c r="E75" s="336">
        <f>D75/C75</f>
        <v>1</v>
      </c>
      <c r="F75" s="213"/>
      <c r="G75" s="213"/>
      <c r="H75" s="36"/>
      <c r="I75" s="36"/>
      <c r="K75" s="36"/>
      <c r="L75" s="362"/>
      <c r="M75" s="362"/>
    </row>
    <row r="76" spans="1:13" ht="15" thickBot="1" x14ac:dyDescent="0.2">
      <c r="A76" s="337"/>
      <c r="B76" s="338" t="s">
        <v>244</v>
      </c>
      <c r="C76" s="339"/>
      <c r="D76" s="340"/>
      <c r="E76" s="341"/>
      <c r="F76" s="213"/>
      <c r="G76" s="213"/>
      <c r="L76" s="362"/>
      <c r="M76" s="362"/>
    </row>
    <row r="77" spans="1:13" s="227" customFormat="1" ht="15" thickBot="1" x14ac:dyDescent="0.2">
      <c r="A77" s="224"/>
      <c r="B77" s="342" t="s">
        <v>245</v>
      </c>
      <c r="C77" s="343">
        <f>SUM(C75:C76)</f>
        <v>3500</v>
      </c>
      <c r="D77" s="344">
        <f>SUM(D75:D76)</f>
        <v>3500</v>
      </c>
      <c r="E77" s="345">
        <f>D77/C77</f>
        <v>1</v>
      </c>
      <c r="F77" s="228"/>
      <c r="G77" s="228"/>
      <c r="H77" s="229"/>
      <c r="J77" s="230"/>
      <c r="L77" s="363"/>
      <c r="M77" s="363"/>
    </row>
    <row r="78" spans="1:13" x14ac:dyDescent="0.15">
      <c r="L78" s="362"/>
      <c r="M78" s="362"/>
    </row>
    <row r="79" spans="1:13" x14ac:dyDescent="0.15">
      <c r="L79" s="362"/>
      <c r="M79" s="362"/>
    </row>
    <row r="80" spans="1:13" x14ac:dyDescent="0.15">
      <c r="L80" s="362"/>
      <c r="M80" s="362"/>
    </row>
    <row r="81" spans="12:13" x14ac:dyDescent="0.15">
      <c r="L81" s="362"/>
      <c r="M81" s="362"/>
    </row>
    <row r="82" spans="12:13" x14ac:dyDescent="0.15">
      <c r="L82" s="362"/>
      <c r="M82" s="362"/>
    </row>
    <row r="83" spans="12:13" x14ac:dyDescent="0.15">
      <c r="L83" s="362"/>
      <c r="M83" s="362"/>
    </row>
    <row r="84" spans="12:13" x14ac:dyDescent="0.15">
      <c r="L84" s="362"/>
      <c r="M84" s="362"/>
    </row>
    <row r="85" spans="12:13" x14ac:dyDescent="0.15">
      <c r="L85" s="362"/>
      <c r="M85" s="362"/>
    </row>
  </sheetData>
  <mergeCells count="58">
    <mergeCell ref="A66:A68"/>
    <mergeCell ref="B66:B68"/>
    <mergeCell ref="A69:A71"/>
    <mergeCell ref="B69:B71"/>
    <mergeCell ref="B73:E73"/>
    <mergeCell ref="A57:A59"/>
    <mergeCell ref="B57:B59"/>
    <mergeCell ref="A60:A62"/>
    <mergeCell ref="B60:B62"/>
    <mergeCell ref="A63:A65"/>
    <mergeCell ref="B63:B65"/>
    <mergeCell ref="A51:A53"/>
    <mergeCell ref="B51:B53"/>
    <mergeCell ref="C51:C53"/>
    <mergeCell ref="A54:A56"/>
    <mergeCell ref="B54:B56"/>
    <mergeCell ref="C54:C56"/>
    <mergeCell ref="A48:A50"/>
    <mergeCell ref="B48:B50"/>
    <mergeCell ref="C48:C50"/>
    <mergeCell ref="A35:A37"/>
    <mergeCell ref="B35:B37"/>
    <mergeCell ref="C35:C37"/>
    <mergeCell ref="A38:A40"/>
    <mergeCell ref="B38:B40"/>
    <mergeCell ref="C38:C40"/>
    <mergeCell ref="A41:A43"/>
    <mergeCell ref="B41:B43"/>
    <mergeCell ref="A45:A47"/>
    <mergeCell ref="B45:B47"/>
    <mergeCell ref="C45:C47"/>
    <mergeCell ref="A29:A31"/>
    <mergeCell ref="B29:B31"/>
    <mergeCell ref="C29:C31"/>
    <mergeCell ref="A32:A34"/>
    <mergeCell ref="B32:B34"/>
    <mergeCell ref="C32:C34"/>
    <mergeCell ref="A26:A28"/>
    <mergeCell ref="B26:B28"/>
    <mergeCell ref="C26:C28"/>
    <mergeCell ref="A13:A15"/>
    <mergeCell ref="B13:B15"/>
    <mergeCell ref="C13:C15"/>
    <mergeCell ref="A16:A18"/>
    <mergeCell ref="B16:B18"/>
    <mergeCell ref="C16:C18"/>
    <mergeCell ref="A19:A21"/>
    <mergeCell ref="B19:B21"/>
    <mergeCell ref="C19:C21"/>
    <mergeCell ref="A22:A24"/>
    <mergeCell ref="B22:B24"/>
    <mergeCell ref="A1:K1"/>
    <mergeCell ref="A7:D7"/>
    <mergeCell ref="E7:K7"/>
    <mergeCell ref="L7:M7"/>
    <mergeCell ref="A10:A12"/>
    <mergeCell ref="B10:B12"/>
    <mergeCell ref="C10:C12"/>
  </mergeCells>
  <phoneticPr fontId="2" type="noConversion"/>
  <pageMargins left="0.75" right="0.75" top="0.56666666666666665" bottom="1" header="0.43333333333333335" footer="0.5"/>
  <pageSetup paperSize="9" orientation="landscape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项目预算申请表模板1</vt:lpstr>
      <vt:lpstr>模板1示例</vt:lpstr>
      <vt:lpstr>项目预算申请表模板2</vt:lpstr>
      <vt:lpstr>模板2示例</vt:lpstr>
      <vt:lpstr>模板2决算报表示例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2017-04-04T14:16:03Z</cp:lastPrinted>
  <dcterms:created xsi:type="dcterms:W3CDTF">2006-09-13T11:21:51Z</dcterms:created>
  <dcterms:modified xsi:type="dcterms:W3CDTF">2017-08-15T03:04:22Z</dcterms:modified>
</cp:coreProperties>
</file>