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P\OneDrive\Desktop\works_sales_DA\"/>
    </mc:Choice>
  </mc:AlternateContent>
  <xr:revisionPtr revIDLastSave="0" documentId="13_ncr:1_{72EA0ABA-34EE-4F42-A088-095154E1F004}" xr6:coauthVersionLast="47" xr6:coauthVersionMax="47" xr10:uidLastSave="{00000000-0000-0000-0000-000000000000}"/>
  <bookViews>
    <workbookView xWindow="-108" yWindow="-108" windowWidth="23256" windowHeight="12456" activeTab="2" xr2:uid="{F8ECBA6C-BE98-47D8-8F27-FB595CA780F4}"/>
  </bookViews>
  <sheets>
    <sheet name="Analysis" sheetId="1" r:id="rId1"/>
    <sheet name="Analysis (2)" sheetId="3" r:id="rId2"/>
    <sheet name="Time series Dashboard" sheetId="2" r:id="rId3"/>
    <sheet name="Dashboard (2)" sheetId="7" r:id="rId4"/>
  </sheets>
  <definedNames>
    <definedName name="LookTable" localSheetId="1">'Analysis (2)'!#REF!</definedName>
    <definedName name="LookTable">Analysis!$U$4:$AD$8</definedName>
    <definedName name="Slicer_Country">#N/A</definedName>
    <definedName name="Slicer_Month_Name">#N/A</definedName>
    <definedName name="Slicer_Year">#N/A</definedName>
  </definedNames>
  <calcPr calcId="191029"/>
  <pivotCaches>
    <pivotCache cacheId="540" r:id="rId5"/>
    <pivotCache cacheId="543" r:id="rId6"/>
    <pivotCache cacheId="546" r:id="rId7"/>
    <pivotCache cacheId="549" r:id="rId8"/>
    <pivotCache cacheId="552" r:id="rId9"/>
    <pivotCache cacheId="555" r:id="rId10"/>
    <pivotCache cacheId="558" r:id="rId11"/>
    <pivotCache cacheId="561" r:id="rId12"/>
  </pivotCaches>
  <extLst>
    <ext xmlns:x14="http://schemas.microsoft.com/office/spreadsheetml/2009/9/main" uri="{876F7934-8845-4945-9796-88D515C7AA90}">
      <x14:pivotCaches>
        <pivotCache cacheId="6" r:id="rId13"/>
        <pivotCache cacheId="7"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71c48fa6-b91a-4b12-a2a0-1906dbb68c9c" name="FactInternetSales" connection="Query - FactInternetSales"/>
          <x15:modelTable id="DimSalesTerritory_a7e93dc2-e9fa-49ed-8574-82a801d54710" name="DimSalesTerritory" connection="Query - DimSalesTerritory"/>
          <x15:modelTable id="DimProduct_7d8fcec5-a1d2-466f-acbe-fb52c6a940ed" name="DimProduct" connection="Query - DimProduct"/>
          <x15:modelTable id="DimGeography_9602f398-8405-4907-8474-b22f27adccb8" name="DimGeography" connection="Query - DimGeography"/>
          <x15:modelTable id="DimDate_606895ec-9e6b-44c0-be87-066404006158" name="DimDate" connection="Query - DimDate"/>
          <x15:modelTable id="DimCustomer_a510eebe-09e7-4371-b982-f239a301adfb" name="DimCustomer" connection="Query - DimCustomer"/>
          <x15:modelTable id="All Measures_88a6eab9-8af8-4213-a954-9006085f2df8"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Dim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7" i="3" l="1"/>
  <c r="AD8" i="3"/>
  <c r="R8" i="3"/>
  <c r="R9" i="3"/>
  <c r="R10" i="3"/>
  <c r="R11" i="3"/>
  <c r="R12" i="3"/>
  <c r="R13" i="3"/>
  <c r="Q7" i="3"/>
  <c r="R7" i="3"/>
  <c r="Q8" i="3"/>
  <c r="Q9" i="3"/>
  <c r="Q10" i="3"/>
  <c r="Q11" i="3"/>
  <c r="Q12" i="3"/>
  <c r="Q13" i="3"/>
  <c r="R6" i="3"/>
  <c r="Q6" i="3"/>
  <c r="H12" i="3"/>
  <c r="I6" i="3"/>
  <c r="J6" i="3" s="1"/>
  <c r="I7" i="3"/>
  <c r="J7" i="3" s="1"/>
  <c r="I8" i="3"/>
  <c r="J8" i="3" s="1"/>
  <c r="AD23" i="1"/>
  <c r="AE23" i="1" s="1"/>
  <c r="AD16" i="1"/>
  <c r="AE16" i="1" s="1"/>
  <c r="AL31" i="1"/>
  <c r="AL24" i="1"/>
  <c r="AL17" i="1"/>
  <c r="AL11" i="1"/>
  <c r="AM11" i="1" s="1"/>
  <c r="AK5" i="1"/>
  <c r="AL16" i="1" s="1"/>
  <c r="AM16" i="1" s="1"/>
  <c r="J16" i="1" a="1"/>
  <c r="J16" i="1" s="1"/>
  <c r="J17" i="1" a="1"/>
  <c r="J17" i="1" s="1"/>
  <c r="J18" i="1" a="1"/>
  <c r="J18" i="1" s="1"/>
  <c r="J15" i="1" a="1"/>
  <c r="J15" i="1" s="1"/>
  <c r="J14" i="1" a="1"/>
  <c r="J14" i="1" s="1"/>
  <c r="K23" i="1" s="1"/>
  <c r="I15" i="1"/>
  <c r="I16" i="1"/>
  <c r="I17" i="1"/>
  <c r="I18" i="1"/>
  <c r="I14" i="1"/>
  <c r="G8" i="1"/>
  <c r="G9" i="1"/>
  <c r="G10" i="1"/>
  <c r="G11" i="1"/>
  <c r="G12" i="1"/>
  <c r="G13" i="1"/>
  <c r="G14" i="1"/>
  <c r="G15" i="1"/>
  <c r="G7" i="1"/>
  <c r="AB12" i="3" l="1"/>
  <c r="AB13" i="3" s="1"/>
  <c r="W8" i="3"/>
  <c r="W9" i="3"/>
  <c r="W7" i="3"/>
  <c r="I11" i="3"/>
  <c r="AD15" i="1"/>
  <c r="AE15" i="1" s="1"/>
  <c r="AF15" i="1" s="1"/>
  <c r="AD22" i="1"/>
  <c r="AE22" i="1" s="1"/>
  <c r="AF22" i="1" s="1"/>
  <c r="AL10" i="1"/>
  <c r="AM10" i="1" s="1"/>
  <c r="AL30" i="1"/>
  <c r="AL23" i="1"/>
  <c r="K14" i="1"/>
  <c r="K16" i="1"/>
  <c r="L16" i="1" s="1"/>
  <c r="K15" i="1"/>
  <c r="L15" i="1" s="1"/>
  <c r="K18" i="1"/>
  <c r="L18" i="1" s="1"/>
  <c r="K17" i="1"/>
  <c r="L17" i="1" s="1"/>
  <c r="S12" i="3" l="1" a="1"/>
  <c r="S12" i="3" s="1"/>
  <c r="S13" i="3" a="1"/>
  <c r="S13" i="3" s="1"/>
  <c r="S11" i="3" a="1"/>
  <c r="S11" i="3" s="1"/>
  <c r="S10" i="3" a="1"/>
  <c r="S10" i="3" s="1"/>
  <c r="S8" i="3" a="1"/>
  <c r="S8" i="3" s="1"/>
  <c r="S7" i="3" a="1"/>
  <c r="S7" i="3" s="1"/>
  <c r="S9" i="3" a="1"/>
  <c r="S9" i="3" s="1"/>
  <c r="AF23" i="1"/>
  <c r="AF25" i="1" s="1"/>
  <c r="AF16" i="1"/>
  <c r="AF18" i="1" s="1"/>
  <c r="AN11" i="1"/>
  <c r="AN10" i="1"/>
  <c r="AM24" i="1"/>
  <c r="AM31" i="1"/>
  <c r="AM30" i="1"/>
  <c r="AM23" i="1"/>
  <c r="AM17" i="1"/>
  <c r="I23" i="1"/>
  <c r="I24" i="1" s="1"/>
  <c r="S15" i="3" l="1"/>
  <c r="AN31" i="1"/>
  <c r="AN23" i="1"/>
  <c r="AN30" i="1"/>
  <c r="AN17" i="1"/>
  <c r="AN16" i="1"/>
  <c r="AN24" i="1"/>
  <c r="AN13" i="1"/>
  <c r="AN33" i="1" l="1"/>
  <c r="AN19" i="1"/>
  <c r="AN2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22A2C3-EF24-4B3F-A5AE-A95693915F2B}" name="Query - All Measures" description="Connection to the 'All Measures' query in the workbook." type="100" refreshedVersion="7" minRefreshableVersion="5">
    <extLst>
      <ext xmlns:x15="http://schemas.microsoft.com/office/spreadsheetml/2010/11/main" uri="{DE250136-89BD-433C-8126-D09CA5730AF9}">
        <x15:connection id="ea35263b-36d5-47a1-ba32-db228d22f97d">
          <x15:oledbPr connection="Provider=Microsoft.Mashup.OleDb.1;Data Source=$Workbook$;Location=&quot;All Measures&quot;;Extended Properties=&quot;&quot;">
            <x15:dbTables>
              <x15:dbTable name="All Measures"/>
            </x15:dbTables>
          </x15:oledbPr>
        </x15:connection>
      </ext>
    </extLst>
  </connection>
  <connection id="2" xr16:uid="{3EED136C-74E1-44CF-9272-75C8DB342787}" name="Query - DimCustomer" description="Connection to the 'DimCustomer' query in the workbook." type="100" refreshedVersion="7" minRefreshableVersion="5">
    <extLst>
      <ext xmlns:x15="http://schemas.microsoft.com/office/spreadsheetml/2010/11/main" uri="{DE250136-89BD-433C-8126-D09CA5730AF9}">
        <x15:connection id="dd111177-50f5-4e01-9af6-dface70e477e">
          <x15:oledbPr connection="Provider=Microsoft.Mashup.OleDb.1;Data Source=$Workbook$;Location=DimCustomer;Extended Properties=&quot;&quot;">
            <x15:dbTables>
              <x15:dbTable name="DimCustomer"/>
            </x15:dbTables>
          </x15:oledbPr>
        </x15:connection>
      </ext>
    </extLst>
  </connection>
  <connection id="3" xr16:uid="{3E3F027E-3AAE-4F8B-9893-AF020FA03FB3}" name="Query - DimDate" description="Connection to the 'DimDate' query in the workbook." type="100" refreshedVersion="7" minRefreshableVersion="5">
    <extLst>
      <ext xmlns:x15="http://schemas.microsoft.com/office/spreadsheetml/2010/11/main" uri="{DE250136-89BD-433C-8126-D09CA5730AF9}">
        <x15:connection id="665899bf-201a-4a06-9eb8-c532fb89691e"/>
      </ext>
    </extLst>
  </connection>
  <connection id="4" xr16:uid="{7A43886E-B75C-4A9B-83F6-08568CA0EF6E}" name="Query - DimGeography" description="Connection to the 'DimGeography' query in the workbook." type="100" refreshedVersion="7" minRefreshableVersion="5">
    <extLst>
      <ext xmlns:x15="http://schemas.microsoft.com/office/spreadsheetml/2010/11/main" uri="{DE250136-89BD-433C-8126-D09CA5730AF9}">
        <x15:connection id="f78a2aaa-bf4f-435a-bf77-e7b4f7f37728">
          <x15:oledbPr connection="Provider=Microsoft.Mashup.OleDb.1;Data Source=$Workbook$;Location=DimGeography;Extended Properties=&quot;&quot;">
            <x15:dbTables>
              <x15:dbTable name="DimGeography"/>
            </x15:dbTables>
          </x15:oledbPr>
        </x15:connection>
      </ext>
    </extLst>
  </connection>
  <connection id="5" xr16:uid="{6AC651E9-6B4A-48CD-8E4D-3D3BFD8FD2D7}" name="Query - DimProduct" description="Connection to the 'DimProduct' query in the workbook." type="100" refreshedVersion="7" minRefreshableVersion="5">
    <extLst>
      <ext xmlns:x15="http://schemas.microsoft.com/office/spreadsheetml/2010/11/main" uri="{DE250136-89BD-433C-8126-D09CA5730AF9}">
        <x15:connection id="eaec3ea1-cfe2-433e-a73f-a2b631f88702">
          <x15:oledbPr connection="Provider=Microsoft.Mashup.OleDb.1;Data Source=$Workbook$;Location=DimProduct;Extended Properties=&quot;&quot;">
            <x15:dbTables>
              <x15:dbTable name="DimProduct"/>
            </x15:dbTables>
          </x15:oledbPr>
        </x15:connection>
      </ext>
    </extLst>
  </connection>
  <connection id="6" xr16:uid="{2A0A4933-EB9F-4D7F-87E2-502FA2DC61B2}" name="Query - DimSalesTerritory" description="Connection to the 'DimSalesTerritory' query in the workbook." type="100" refreshedVersion="7" minRefreshableVersion="5">
    <extLst>
      <ext xmlns:x15="http://schemas.microsoft.com/office/spreadsheetml/2010/11/main" uri="{DE250136-89BD-433C-8126-D09CA5730AF9}">
        <x15:connection id="6ce8c48a-5da6-4fb9-9b3b-6c3c3127f816">
          <x15:oledbPr connection="Provider=Microsoft.Mashup.OleDb.1;Data Source=$Workbook$;Location=DimSalesTerritory;Extended Properties=&quot;&quot;">
            <x15:dbTables>
              <x15:dbTable name="DimSalesTerritory"/>
            </x15:dbTables>
          </x15:oledbPr>
        </x15:connection>
      </ext>
    </extLst>
  </connection>
  <connection id="7" xr16:uid="{02005E00-F35B-4307-8A1E-AC0ECB5ACDA7}" name="Query - FactInternetSales" description="Connection to the 'FactInternetSales' query in the workbook." type="100" refreshedVersion="7" minRefreshableVersion="5">
    <extLst>
      <ext xmlns:x15="http://schemas.microsoft.com/office/spreadsheetml/2010/11/main" uri="{DE250136-89BD-433C-8126-D09CA5730AF9}">
        <x15:connection id="9980f335-3de9-4a2f-90f2-c3923d4b5c1d"/>
      </ext>
    </extLst>
  </connection>
  <connection id="8" xr16:uid="{BA01A0CA-E1E9-46E3-9DAD-B29CB90216E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<sst xmlns="http://schemas.openxmlformats.org/spreadsheetml/2006/main" count="120" uniqueCount="60">
  <si>
    <t># Transaction</t>
  </si>
  <si>
    <t>All Products</t>
  </si>
  <si>
    <t>Sold Products</t>
  </si>
  <si>
    <t>Unsold Products</t>
  </si>
  <si>
    <t>% Profit Margin</t>
  </si>
  <si>
    <t>Values</t>
  </si>
  <si>
    <t xml:space="preserve"> COGS</t>
  </si>
  <si>
    <t xml:space="preserve"> OrderQuantity</t>
  </si>
  <si>
    <t>Total Profit</t>
  </si>
  <si>
    <t>Year</t>
  </si>
  <si>
    <t>Option Button</t>
  </si>
  <si>
    <t>Above Average</t>
  </si>
  <si>
    <t>Percentage</t>
  </si>
  <si>
    <t>Caption</t>
  </si>
  <si>
    <t xml:space="preserve">   Revenue</t>
  </si>
  <si>
    <t xml:space="preserve">   Profit</t>
  </si>
  <si>
    <t xml:space="preserve"> </t>
  </si>
  <si>
    <t>Revenue</t>
  </si>
  <si>
    <t>Profit</t>
  </si>
  <si>
    <t>Check selected Year</t>
  </si>
  <si>
    <t>Selected Yr</t>
  </si>
  <si>
    <t>Prev Yr</t>
  </si>
  <si>
    <t>YoY change</t>
  </si>
  <si>
    <t>Total Revenue</t>
  </si>
  <si>
    <t>Profit Margin</t>
  </si>
  <si>
    <t>Transaction</t>
  </si>
  <si>
    <t>Total Qty</t>
  </si>
  <si>
    <t>Jul</t>
  </si>
  <si>
    <t>Aug</t>
  </si>
  <si>
    <t>Dec</t>
  </si>
  <si>
    <t>Nov</t>
  </si>
  <si>
    <t>Oct</t>
  </si>
  <si>
    <t>Sep</t>
  </si>
  <si>
    <t>Month Name</t>
  </si>
  <si>
    <t>Jan</t>
  </si>
  <si>
    <t>Feb</t>
  </si>
  <si>
    <t>Mar</t>
  </si>
  <si>
    <t>Apr</t>
  </si>
  <si>
    <t>May</t>
  </si>
  <si>
    <t>Jun</t>
  </si>
  <si>
    <t>Day Name</t>
  </si>
  <si>
    <t>Fri</t>
  </si>
  <si>
    <t>Mon</t>
  </si>
  <si>
    <t>Sat</t>
  </si>
  <si>
    <t>Sun</t>
  </si>
  <si>
    <t>Thu</t>
  </si>
  <si>
    <t>Tue</t>
  </si>
  <si>
    <t>Wed</t>
  </si>
  <si>
    <t>Highlight</t>
  </si>
  <si>
    <t>Sum of Total Profit</t>
  </si>
  <si>
    <t>Week Type</t>
  </si>
  <si>
    <t>Weekday</t>
  </si>
  <si>
    <t>Weekend</t>
  </si>
  <si>
    <t>Top</t>
  </si>
  <si>
    <t>Quarter</t>
  </si>
  <si>
    <t>Q1</t>
  </si>
  <si>
    <t>Q2</t>
  </si>
  <si>
    <t>Q3</t>
  </si>
  <si>
    <t>Q4</t>
  </si>
  <si>
    <t>Sum of Total Profit2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</si>
</sst>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9]0.00,,&quot; M&quot;;0.00&quot; B&quot;"/>
    <numFmt numFmtId="166" formatCode="[&lt;999999]&quot;$&quot;0.00,&quot; k&quot;;[&lt;9999999999]&quot;$&quot;0.00,,&quot; M&quot;;&quot;$&quot;0.00&quot; B&quot;"/>
    <numFmt numFmtId="167" formatCode="0.0%"/>
    <numFmt numFmtId="168" formatCode="[Green]\▲\ 0.00%;[Red]\▼\ \-0.00%;0.00%"/>
    <numFmt numFmtId="169" formatCode="0.00%;\-0.00%;0.00%"/>
    <numFmt numFmtId="170" formatCode="[&lt;999999]&quot;$&quot;0.0,&quot; k&quot;;[&lt;9999999999]&quot;$&quot;0.0,,&quot; M&quot;;&quot;$&quot;0.0&quot; B&quot;"/>
  </numFmts>
  <fonts count="8" x14ac:knownFonts="1">
    <font>
      <sz val="11"/>
      <color theme="1"/>
      <name val="Calibri"/>
      <family val="2"/>
      <scheme val="minor"/>
    </font>
    <font>
      <sz val="20"/>
      <color theme="1"/>
      <name val="Poppins"/>
    </font>
    <font>
      <sz val="11"/>
      <color theme="0"/>
      <name val="Calibri"/>
      <family val="2"/>
      <scheme val="minor"/>
    </font>
    <font>
      <sz val="8"/>
      <color rgb="FF000000"/>
      <name val="Segoe UI"/>
      <family val="2"/>
    </font>
    <font>
      <sz val="11"/>
      <color theme="1"/>
      <name val="Calibri"/>
      <family val="2"/>
      <scheme val="minor"/>
    </font>
    <font>
      <sz val="11"/>
      <color theme="4" tint="-0.499984740745262"/>
      <name val="Calibri"/>
      <family val="2"/>
      <scheme val="minor"/>
    </font>
    <font>
      <sz val="11"/>
      <color rgb="FFFF0000"/>
      <name val="Calibri"/>
      <family val="2"/>
      <scheme val="minor"/>
    </font>
    <font>
      <sz val="11"/>
      <color rgb="FFE5E7EB"/>
      <name val="Calibri"/>
      <family val="2"/>
      <scheme val="minor"/>
    </font>
  </fonts>
  <fills count="9">
    <fill>
      <patternFill patternType="none"/>
    </fill>
    <fill>
      <patternFill patternType="gray125"/>
    </fill>
    <fill>
      <patternFill patternType="solid">
        <fgColor rgb="FFFF0000"/>
        <bgColor indexed="64"/>
      </patternFill>
    </fill>
    <fill>
      <patternFill patternType="solid">
        <fgColor theme="1" tint="4.9989318521683403E-2"/>
        <bgColor indexed="64"/>
      </patternFill>
    </fill>
    <fill>
      <patternFill patternType="solid">
        <fgColor theme="2"/>
        <bgColor indexed="64"/>
      </patternFill>
    </fill>
    <fill>
      <patternFill patternType="solid">
        <fgColor theme="1"/>
        <bgColor indexed="64"/>
      </patternFill>
    </fill>
    <fill>
      <patternFill patternType="solid">
        <fgColor theme="6" tint="0.39997558519241921"/>
        <bgColor indexed="64"/>
      </patternFill>
    </fill>
    <fill>
      <patternFill patternType="solid">
        <fgColor rgb="FFFFC000"/>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9">
    <xf numFmtId="0" fontId="0" fillId="0" borderId="0" xfId="0"/>
    <xf numFmtId="165" fontId="0" fillId="0" borderId="0" xfId="0" applyNumberFormat="1"/>
    <xf numFmtId="0" fontId="1" fillId="0" borderId="0" xfId="0" applyFont="1"/>
    <xf numFmtId="0" fontId="2" fillId="2" borderId="0" xfId="0" applyFont="1" applyFill="1"/>
    <xf numFmtId="0" fontId="0" fillId="0" borderId="1" xfId="0" pivotButton="1" applyBorder="1"/>
    <xf numFmtId="0" fontId="0" fillId="0" borderId="1" xfId="0" applyBorder="1"/>
    <xf numFmtId="0" fontId="0" fillId="0" borderId="1" xfId="0" applyBorder="1" applyAlignment="1">
      <alignment horizontal="left"/>
    </xf>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167" fontId="0" fillId="0" borderId="0" xfId="0" applyNumberFormat="1"/>
    <xf numFmtId="0" fontId="0" fillId="3" borderId="0" xfId="0" applyFill="1"/>
    <xf numFmtId="0" fontId="0" fillId="4" borderId="1" xfId="0" applyFill="1" applyBorder="1"/>
    <xf numFmtId="167" fontId="0" fillId="0" borderId="1" xfId="1" applyNumberFormat="1" applyFont="1" applyBorder="1"/>
    <xf numFmtId="0" fontId="2" fillId="5" borderId="0" xfId="0" applyFont="1" applyFill="1"/>
    <xf numFmtId="0" fontId="5" fillId="6" borderId="0" xfId="0" applyFont="1" applyFill="1"/>
    <xf numFmtId="168" fontId="0" fillId="5" borderId="0" xfId="0" applyNumberFormat="1" applyFill="1"/>
    <xf numFmtId="169" fontId="0" fillId="0" borderId="1" xfId="0" applyNumberFormat="1" applyBorder="1"/>
    <xf numFmtId="10" fontId="0" fillId="0" borderId="1" xfId="1" applyNumberFormat="1" applyFont="1" applyBorder="1"/>
    <xf numFmtId="0" fontId="2" fillId="5" borderId="1" xfId="0" applyFont="1" applyFill="1" applyBorder="1"/>
    <xf numFmtId="170" fontId="0" fillId="0" borderId="1" xfId="0" applyNumberFormat="1" applyBorder="1"/>
    <xf numFmtId="167" fontId="0" fillId="0" borderId="0" xfId="1" applyNumberFormat="1" applyFont="1"/>
    <xf numFmtId="0" fontId="6" fillId="7" borderId="0" xfId="0" applyFont="1" applyFill="1"/>
    <xf numFmtId="167" fontId="0" fillId="0" borderId="0" xfId="1" applyNumberFormat="1" applyFont="1" applyFill="1" applyBorder="1"/>
    <xf numFmtId="0" fontId="0" fillId="8" borderId="0" xfId="0" applyFill="1"/>
    <xf numFmtId="0" fontId="0" fillId="5" borderId="0" xfId="0" applyFill="1"/>
    <xf numFmtId="0" fontId="7" fillId="5" borderId="1" xfId="0" applyFont="1" applyFill="1" applyBorder="1"/>
    <xf numFmtId="9" fontId="0" fillId="0" borderId="1" xfId="0" applyNumberFormat="1" applyBorder="1"/>
  </cellXfs>
  <cellStyles count="2">
    <cellStyle name="Normal" xfId="0" builtinId="0"/>
    <cellStyle name="Percent" xfId="1" builtinId="5"/>
  </cellStyles>
  <dxfs count="103">
    <dxf>
      <font>
        <b/>
        <color theme="1"/>
      </font>
      <border>
        <bottom style="thin">
          <color theme="4"/>
        </bottom>
        <vertical/>
        <horizontal/>
      </border>
    </dxf>
    <dxf>
      <font>
        <b val="0"/>
        <i val="0"/>
        <sz val="21"/>
        <color theme="1"/>
      </font>
      <fill>
        <patternFill>
          <bgColor rgb="FF1E1E1E"/>
        </patternFill>
      </fill>
      <border diagonalUp="0" diagonalDown="0">
        <left/>
        <right/>
        <top/>
        <bottom/>
        <vertical/>
        <horizontal/>
      </border>
    </dxf>
    <dxf>
      <numFmt numFmtId="13" formatCode="0%"/>
    </dxf>
    <dxf>
      <numFmt numFmtId="14" formatCode="0.00%"/>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theme="1"/>
        </patternFill>
      </fill>
    </dxf>
    <dxf>
      <font>
        <color theme="0"/>
      </font>
    </dxf>
    <dxf>
      <numFmt numFmtId="170" formatCode="[&lt;999999]&quot;$&quot;0.0,&quot; k&quot;;[&lt;9999999999]&quot;$&quot;0.0,,&quot; M&quot;;&quot;$&quot;0.0&quot; B&quot;"/>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theme="1"/>
        </patternFill>
      </fill>
    </dxf>
    <dxf>
      <font>
        <color theme="0"/>
      </font>
    </dxf>
    <dxf>
      <numFmt numFmtId="170" formatCode="[&lt;999999]&quot;$&quot;0.0,&quot; k&quot;;[&lt;9999999999]&quot;$&quot;0.0,,&quot; M&quot;;&quot;$&quot;0.0&quot; B&quot;"/>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5" formatCode="[&lt;999999]0.00,&quot; k&quot;;[&lt;9999999999]0.00,,&quot; M&quot;;0.00&quot; 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5" formatCode="[&lt;999999]0.00,&quot; k&quot;;[&lt;9999999999]0.00,,&quot; M&quot;;0.00&quot; B&quot;"/>
    </dxf>
    <dxf>
      <font>
        <b/>
        <color theme="1"/>
      </font>
      <border>
        <bottom style="thin">
          <color theme="4"/>
        </bottom>
        <vertical/>
        <horizontal/>
      </border>
    </dxf>
    <dxf>
      <font>
        <color theme="1"/>
      </font>
      <fill>
        <patternFill>
          <bgColor theme="1" tint="0.34998626667073579"/>
        </patternFill>
      </fill>
      <border diagonalUp="0" diagonalDown="0">
        <left/>
        <right/>
        <top/>
        <bottom/>
        <vertical/>
        <horizontal/>
      </border>
    </dxf>
  </dxfs>
  <tableStyles count="2" defaultTableStyle="TableStyleMedium2" defaultPivotStyle="PivotStyleLight16">
    <tableStyle name="For Month Slicer" pivot="0" table="0" count="10" xr9:uid="{4E1136E8-EF39-4873-8440-05C51089157C}">
      <tableStyleElement type="wholeTable" dxfId="1"/>
      <tableStyleElement type="headerRow" dxfId="0"/>
    </tableStyle>
    <tableStyle name="SlicerStyleLight1 2" pivot="0" table="0" count="10" xr9:uid="{FD7C216B-0860-4976-B6F4-97F8743460CC}">
      <tableStyleElement type="wholeTable" dxfId="102"/>
      <tableStyleElement type="headerRow" dxfId="101"/>
    </tableStyle>
  </tableStyles>
  <colors>
    <mruColors>
      <color rgb="FF42BE65"/>
      <color rgb="FFFFFFFF"/>
      <color rgb="FF0F62FE"/>
      <color rgb="FFB585D1"/>
      <color rgb="FFE5E7EB"/>
      <color rgb="FF1E1E1E"/>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1E1E1E"/>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2BE6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6"/>
            <color theme="2"/>
          </font>
          <fill>
            <patternFill patternType="solid">
              <fgColor theme="3"/>
              <bgColor rgb="FF1E1E1E"/>
            </patternFill>
          </fill>
          <border diagonalUp="1" diagonalDown="0">
            <left style="thin">
              <color rgb="FF42BE65"/>
            </left>
            <right style="thin">
              <color rgb="FF42BE65"/>
            </right>
            <top style="thin">
              <color rgb="FF42BE65"/>
            </top>
            <bottom style="thin">
              <color rgb="FF42BE65"/>
            </bottom>
            <diagonal style="thin">
              <color auto="1"/>
            </diagonal>
            <vertical/>
            <horizontal style="thin">
              <color rgb="FF42BE65"/>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2BE6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2"/>
            <color theme="2"/>
          </font>
          <fill>
            <patternFill patternType="solid">
              <fgColor theme="3"/>
              <bgColor theme="1" tint="0.3499862666707357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For Month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theme" Target="theme/them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aredStrings" Target="sharedStrings.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5.xml"/><Relationship Id="rId11" Type="http://schemas.openxmlformats.org/officeDocument/2006/relationships/pivotCacheDefinition" Target="pivotCache/pivotCacheDefinition7.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 Type="http://schemas.openxmlformats.org/officeDocument/2006/relationships/pivotCacheDefinition" Target="pivotCache/pivotCacheDefinition1.xml"/><Relationship Id="rId15" Type="http://schemas.microsoft.com/office/2007/relationships/slicerCache" Target="slicerCaches/slicerCache1.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10" Type="http://schemas.openxmlformats.org/officeDocument/2006/relationships/pivotCacheDefinition" Target="pivotCache/pivotCacheDefinition6.xml"/><Relationship Id="rId19" Type="http://schemas.openxmlformats.org/officeDocument/2006/relationships/connections" Target="connections.xml"/><Relationship Id="rId31" Type="http://schemas.openxmlformats.org/officeDocument/2006/relationships/customXml" Target="../customXml/item7.xml"/><Relationship Id="rId44" Type="http://schemas.openxmlformats.org/officeDocument/2006/relationships/customXml" Target="../customXml/item20.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heetMetadata" Target="metadata.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8" Type="http://schemas.openxmlformats.org/officeDocument/2006/relationships/pivotCacheDefinition" Target="pivotCache/pivotCacheDefinition4.xml"/><Relationship Id="rId51" Type="http://schemas.openxmlformats.org/officeDocument/2006/relationships/customXml" Target="../customXml/item27.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microsoft.com/office/2007/relationships/slicerCache" Target="slicerCaches/slicerCache3.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0" Type="http://schemas.openxmlformats.org/officeDocument/2006/relationships/styles" Target="styles.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30036630036632E-2"/>
          <c:y val="0.30364372469635625"/>
          <c:w val="0.91941391941391937"/>
          <c:h val="0.40980255006195293"/>
        </c:manualLayout>
      </c:layout>
      <c:barChart>
        <c:barDir val="col"/>
        <c:grouping val="clustered"/>
        <c:varyColors val="0"/>
        <c:ser>
          <c:idx val="0"/>
          <c:order val="0"/>
          <c:tx>
            <c:strRef>
              <c:f>Analysis!$I$14</c:f>
              <c:strCache>
                <c:ptCount val="1"/>
                <c:pt idx="0">
                  <c:v>Year</c:v>
                </c:pt>
              </c:strCache>
            </c:strRef>
          </c:tx>
          <c:spPr>
            <a:solidFill>
              <a:schemeClr val="accent1"/>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Analysis!$I$15:$I$18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ED6C-445E-B672-D10BE114C3ED}"/>
            </c:ext>
          </c:extLst>
        </c:ser>
        <c:ser>
          <c:idx val="1"/>
          <c:order val="1"/>
          <c:tx>
            <c:strRef>
              <c:f>Analysis!$J$14</c:f>
              <c:strCache>
                <c:ptCount val="1"/>
                <c:pt idx="0">
                  <c:v>Profit</c:v>
                </c:pt>
              </c:strCache>
            </c:strRef>
          </c:tx>
          <c:spPr>
            <a:solidFill>
              <a:srgbClr val="E5E7E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5E7EB"/>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Analysis!$I$15:$I$18</c:f>
              <c:numCache>
                <c:formatCode>General</c:formatCode>
                <c:ptCount val="4"/>
                <c:pt idx="0">
                  <c:v>2005</c:v>
                </c:pt>
                <c:pt idx="1">
                  <c:v>2006</c:v>
                </c:pt>
                <c:pt idx="2">
                  <c:v>2007</c:v>
                </c:pt>
                <c:pt idx="3">
                  <c:v>2008</c:v>
                </c:pt>
              </c:numCache>
            </c:numRef>
          </c:cat>
          <c:val>
            <c:numRef>
              <c:f>Analysis!$J$15:$J$18</c:f>
              <c:numCache>
                <c:formatCode>[&lt;999999]"$"0.00," k";[&lt;9999999999]"$"0.00,," M";"$"0.00" B"</c:formatCode>
                <c:ptCount val="4"/>
                <c:pt idx="0">
                  <c:v>5398434.9364999952</c:v>
                </c:pt>
                <c:pt idx="1">
                  <c:v>9546616.1299999841</c:v>
                </c:pt>
                <c:pt idx="2">
                  <c:v>12888771.631600074</c:v>
                </c:pt>
                <c:pt idx="3">
                  <c:v>10866319.511500081</c:v>
                </c:pt>
              </c:numCache>
            </c:numRef>
          </c:val>
          <c:extLst>
            <c:ext xmlns:c16="http://schemas.microsoft.com/office/drawing/2014/chart" uri="{C3380CC4-5D6E-409C-BE32-E72D297353CC}">
              <c16:uniqueId val="{00000001-ED6C-445E-B672-D10BE114C3ED}"/>
            </c:ext>
          </c:extLst>
        </c:ser>
        <c:ser>
          <c:idx val="3"/>
          <c:order val="3"/>
          <c:tx>
            <c:strRef>
              <c:f>Analysis!$L$14</c:f>
              <c:strCache>
                <c:ptCount val="1"/>
                <c:pt idx="0">
                  <c:v>Above Average</c:v>
                </c:pt>
              </c:strCache>
            </c:strRef>
          </c:tx>
          <c:spPr>
            <a:solidFill>
              <a:srgbClr val="42BE65"/>
            </a:solidFill>
            <a:ln>
              <a:noFill/>
            </a:ln>
            <a:effectLst/>
          </c:spPr>
          <c:invertIfNegative val="0"/>
          <c:val>
            <c:numRef>
              <c:f>Analysis!$L$15:$L$18</c:f>
              <c:numCache>
                <c:formatCode>General</c:formatCode>
                <c:ptCount val="4"/>
                <c:pt idx="0">
                  <c:v>0</c:v>
                </c:pt>
                <c:pt idx="1">
                  <c:v>0</c:v>
                </c:pt>
                <c:pt idx="2">
                  <c:v>12888771.631600074</c:v>
                </c:pt>
                <c:pt idx="3">
                  <c:v>10866319.511500081</c:v>
                </c:pt>
              </c:numCache>
            </c:numRef>
          </c:val>
          <c:extLst>
            <c:ext xmlns:c16="http://schemas.microsoft.com/office/drawing/2014/chart" uri="{C3380CC4-5D6E-409C-BE32-E72D297353CC}">
              <c16:uniqueId val="{00000004-ED6C-445E-B672-D10BE114C3ED}"/>
            </c:ext>
          </c:extLst>
        </c:ser>
        <c:dLbls>
          <c:showLegendKey val="0"/>
          <c:showVal val="0"/>
          <c:showCatName val="0"/>
          <c:showSerName val="0"/>
          <c:showPercent val="0"/>
          <c:showBubbleSize val="0"/>
        </c:dLbls>
        <c:gapWidth val="219"/>
        <c:overlap val="100"/>
        <c:axId val="1634462192"/>
        <c:axId val="1634458032"/>
      </c:barChart>
      <c:lineChart>
        <c:grouping val="standard"/>
        <c:varyColors val="0"/>
        <c:ser>
          <c:idx val="2"/>
          <c:order val="2"/>
          <c:tx>
            <c:strRef>
              <c:f>Analysis!$K$14</c:f>
              <c:strCache>
                <c:ptCount val="1"/>
                <c:pt idx="0">
                  <c:v>Average Profit</c:v>
                </c:pt>
              </c:strCache>
            </c:strRef>
          </c:tx>
          <c:spPr>
            <a:ln w="12700" cap="rnd">
              <a:solidFill>
                <a:schemeClr val="accent3"/>
              </a:solidFill>
              <a:round/>
            </a:ln>
            <a:effectLst/>
          </c:spPr>
          <c:marker>
            <c:symbol val="none"/>
          </c:marker>
          <c:val>
            <c:numRef>
              <c:f>Analysis!$K$15:$K$18</c:f>
              <c:numCache>
                <c:formatCode>[&lt;999999]"$"0.00," k";[&lt;9999999999]"$"0.00,," M";"$"0.00" B"</c:formatCode>
                <c:ptCount val="4"/>
                <c:pt idx="0">
                  <c:v>9675035.5524000339</c:v>
                </c:pt>
                <c:pt idx="1">
                  <c:v>9675035.5524000339</c:v>
                </c:pt>
                <c:pt idx="2">
                  <c:v>9675035.5524000339</c:v>
                </c:pt>
                <c:pt idx="3">
                  <c:v>9675035.5524000339</c:v>
                </c:pt>
              </c:numCache>
            </c:numRef>
          </c:val>
          <c:smooth val="0"/>
          <c:extLst>
            <c:ext xmlns:c16="http://schemas.microsoft.com/office/drawing/2014/chart" uri="{C3380CC4-5D6E-409C-BE32-E72D297353CC}">
              <c16:uniqueId val="{00000003-ED6C-445E-B672-D10BE114C3ED}"/>
            </c:ext>
          </c:extLst>
        </c:ser>
        <c:dLbls>
          <c:showLegendKey val="0"/>
          <c:showVal val="0"/>
          <c:showCatName val="0"/>
          <c:showSerName val="0"/>
          <c:showPercent val="0"/>
          <c:showBubbleSize val="0"/>
        </c:dLbls>
        <c:marker val="1"/>
        <c:smooth val="0"/>
        <c:axId val="1634462192"/>
        <c:axId val="1634458032"/>
      </c:lineChart>
      <c:catAx>
        <c:axId val="163446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458032"/>
        <c:crosses val="autoZero"/>
        <c:auto val="1"/>
        <c:lblAlgn val="ctr"/>
        <c:lblOffset val="100"/>
        <c:noMultiLvlLbl val="0"/>
      </c:catAx>
      <c:valAx>
        <c:axId val="1634458032"/>
        <c:scaling>
          <c:orientation val="minMax"/>
        </c:scaling>
        <c:delete val="1"/>
        <c:axPos val="l"/>
        <c:numFmt formatCode="General" sourceLinked="1"/>
        <c:majorTickMark val="none"/>
        <c:minorTickMark val="none"/>
        <c:tickLblPos val="nextTo"/>
        <c:crossAx val="163446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[Sales_Works_DA.xlsm]Analysis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B585D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601981922497622E-2"/>
          <c:y val="0.23498075949224528"/>
          <c:w val="0.96679603615500476"/>
          <c:h val="0.57209609514428073"/>
        </c:manualLayout>
      </c:layout>
      <c:lineChart>
        <c:grouping val="standard"/>
        <c:varyColors val="0"/>
        <c:ser>
          <c:idx val="0"/>
          <c:order val="0"/>
          <c:tx>
            <c:strRef>
              <c:f>'Analysis (2)'!$D$6</c:f>
              <c:strCache>
                <c:ptCount val="1"/>
                <c:pt idx="0">
                  <c:v>Total</c:v>
                </c:pt>
              </c:strCache>
            </c:strRef>
          </c:tx>
          <c:spPr>
            <a:ln w="28575" cap="rnd">
              <a:solidFill>
                <a:srgbClr val="B585D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(2)'!$C$7:$C$18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(2)'!$D$7:$D$18</c:f>
              <c:numCache>
                <c:formatCode>[&lt;999999]"$"0.0," k";[&lt;9999999999]"$"0.0,," M";"$"0.0" B"</c:formatCode>
                <c:ptCount val="12"/>
                <c:pt idx="0">
                  <c:v>779223.9128000004</c:v>
                </c:pt>
                <c:pt idx="1">
                  <c:v>874592.92510000046</c:v>
                </c:pt>
                <c:pt idx="2">
                  <c:v>886205.70080000022</c:v>
                </c:pt>
                <c:pt idx="3">
                  <c:v>908037.57870000065</c:v>
                </c:pt>
                <c:pt idx="4">
                  <c:v>786384.31340000022</c:v>
                </c:pt>
                <c:pt idx="5">
                  <c:v>810522.70140000037</c:v>
                </c:pt>
                <c:pt idx="6">
                  <c:v>997951.95709999918</c:v>
                </c:pt>
                <c:pt idx="7">
                  <c:v>792411.82699999958</c:v>
                </c:pt>
                <c:pt idx="8">
                  <c:v>1519099.1592999995</c:v>
                </c:pt>
                <c:pt idx="9">
                  <c:v>1545027.6045000008</c:v>
                </c:pt>
                <c:pt idx="10">
                  <c:v>1484221.0044000009</c:v>
                </c:pt>
                <c:pt idx="11">
                  <c:v>1505092.9471000023</c:v>
                </c:pt>
              </c:numCache>
            </c:numRef>
          </c:val>
          <c:smooth val="1"/>
          <c:extLst>
            <c:ext xmlns:c16="http://schemas.microsoft.com/office/drawing/2014/chart" uri="{C3380CC4-5D6E-409C-BE32-E72D297353CC}">
              <c16:uniqueId val="{00000000-341F-4176-9269-4AF82A68CB0E}"/>
            </c:ext>
          </c:extLst>
        </c:ser>
        <c:dLbls>
          <c:showLegendKey val="0"/>
          <c:showVal val="0"/>
          <c:showCatName val="0"/>
          <c:showSerName val="0"/>
          <c:showPercent val="0"/>
          <c:showBubbleSize val="0"/>
        </c:dLbls>
        <c:smooth val="0"/>
        <c:axId val="105284224"/>
        <c:axId val="105282144"/>
      </c:lineChart>
      <c:catAx>
        <c:axId val="10528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E5E7EB"/>
                </a:solidFill>
                <a:latin typeface="+mn-lt"/>
                <a:ea typeface="+mn-ea"/>
                <a:cs typeface="+mn-cs"/>
              </a:defRPr>
            </a:pPr>
            <a:endParaRPr lang="en-US"/>
          </a:p>
        </c:txPr>
        <c:crossAx val="105282144"/>
        <c:crosses val="autoZero"/>
        <c:auto val="1"/>
        <c:lblAlgn val="ctr"/>
        <c:lblOffset val="100"/>
        <c:noMultiLvlLbl val="0"/>
      </c:catAx>
      <c:valAx>
        <c:axId val="105282144"/>
        <c:scaling>
          <c:orientation val="minMax"/>
        </c:scaling>
        <c:delete val="1"/>
        <c:axPos val="l"/>
        <c:numFmt formatCode="[&lt;999999]&quot;$&quot;0.0,&quot; k&quot;;[&lt;9999999999]&quot;$&quot;0.0,,&quot; M&quot;;&quot;$&quot;0.0&quot; B&quot;" sourceLinked="1"/>
        <c:majorTickMark val="none"/>
        <c:minorTickMark val="none"/>
        <c:tickLblPos val="nextTo"/>
        <c:crossAx val="105284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[Sales_Works_DA.xlsm]Analysis (2)!PivotTable3</c:name>
    <c:fmtId val="18"/>
  </c:pivotSource>
  <c:chart>
    <c:autoTitleDeleted val="1"/>
    <c:pivotFmts>
      <c:pivotFmt>
        <c:idx val="0"/>
        <c:spPr>
          <a:solidFill>
            <a:srgbClr val="42BE6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bg2"/>
          </a:solidFill>
          <a:ln w="19050">
            <a:solidFill>
              <a:schemeClr val="lt1"/>
            </a:solidFill>
          </a:ln>
          <a:effectLst/>
        </c:spPr>
      </c:pivotFmt>
      <c:pivotFmt>
        <c:idx val="2"/>
        <c:spPr>
          <a:solidFill>
            <a:srgbClr val="42BE6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rgbClr val="42BE65"/>
          </a:solidFill>
          <a:ln w="19050">
            <a:solidFill>
              <a:schemeClr val="lt1"/>
            </a:solidFill>
          </a:ln>
          <a:effectLst/>
        </c:spPr>
      </c:pivotFmt>
      <c:pivotFmt>
        <c:idx val="4"/>
        <c:spPr>
          <a:solidFill>
            <a:schemeClr val="bg2"/>
          </a:solidFill>
          <a:ln w="19050">
            <a:solidFill>
              <a:schemeClr val="lt1"/>
            </a:solidFill>
          </a:ln>
          <a:effectLst/>
        </c:spPr>
      </c:pivotFmt>
      <c:pivotFmt>
        <c:idx val="5"/>
        <c:spPr>
          <a:solidFill>
            <a:srgbClr val="42BE6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rgbClr val="42BE65"/>
          </a:solidFill>
          <a:ln w="19050">
            <a:solidFill>
              <a:schemeClr val="lt1"/>
            </a:solidFill>
          </a:ln>
          <a:effectLst/>
        </c:spPr>
      </c:pivotFmt>
      <c:pivotFmt>
        <c:idx val="7"/>
        <c:spPr>
          <a:solidFill>
            <a:schemeClr val="bg2"/>
          </a:solidFill>
          <a:ln w="19050">
            <a:solidFill>
              <a:schemeClr val="lt1"/>
            </a:solidFill>
          </a:ln>
          <a:effectLst/>
        </c:spPr>
      </c:pivotFmt>
      <c:pivotFmt>
        <c:idx val="8"/>
        <c:spPr>
          <a:ln>
            <a:noFill/>
          </a:ln>
          <a:scene3d>
            <a:camera prst="orthographicFront"/>
            <a:lightRig rig="threePt" dir="t"/>
          </a:scene3d>
          <a:sp3d/>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2BE65"/>
          </a:solidFill>
          <a:ln>
            <a:noFill/>
          </a:ln>
          <a:scene3d>
            <a:camera prst="orthographicFront"/>
            <a:lightRig rig="threePt" dir="t"/>
          </a:scene3d>
          <a:sp3d/>
        </c:spPr>
      </c:pivotFmt>
      <c:pivotFmt>
        <c:idx val="10"/>
        <c:spPr>
          <a:solidFill>
            <a:schemeClr val="bg2"/>
          </a:solidFill>
          <a:ln>
            <a:noFill/>
          </a:ln>
          <a:scene3d>
            <a:camera prst="orthographicFront"/>
            <a:lightRig rig="threePt" dir="t"/>
          </a:scene3d>
          <a:sp3d/>
        </c:spPr>
      </c:pivotFmt>
      <c:pivotFmt>
        <c:idx val="11"/>
        <c:spPr>
          <a:ln>
            <a:noFill/>
          </a:ln>
          <a:scene3d>
            <a:camera prst="orthographicFront"/>
            <a:lightRig rig="threePt" dir="t"/>
          </a:scene3d>
          <a:sp3d/>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42BE65"/>
          </a:solidFill>
          <a:ln>
            <a:noFill/>
          </a:ln>
          <a:scene3d>
            <a:camera prst="orthographicFront"/>
            <a:lightRig rig="threePt" dir="t"/>
          </a:scene3d>
          <a:sp3d/>
        </c:spPr>
      </c:pivotFmt>
      <c:pivotFmt>
        <c:idx val="13"/>
        <c:spPr>
          <a:solidFill>
            <a:schemeClr val="bg2"/>
          </a:solidFill>
          <a:ln>
            <a:noFill/>
          </a:ln>
          <a:scene3d>
            <a:camera prst="orthographicFront"/>
            <a:lightRig rig="threePt" dir="t"/>
          </a:scene3d>
          <a:sp3d/>
        </c:spPr>
      </c:pivotFmt>
      <c:pivotFmt>
        <c:idx val="14"/>
        <c:spPr>
          <a:ln>
            <a:noFill/>
          </a:ln>
          <a:scene3d>
            <a:camera prst="orthographicFront"/>
            <a:lightRig rig="threePt" dir="t"/>
          </a:scene3d>
          <a:sp3d/>
        </c:spPr>
        <c:marker>
          <c:symbol val="none"/>
        </c:marker>
        <c:dLbl>
          <c:idx val="0"/>
          <c:spPr>
            <a:noFill/>
            <a:ln>
              <a:noFill/>
            </a:ln>
            <a:effectLst/>
          </c:spPr>
          <c:txPr>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42BE65"/>
          </a:solidFill>
          <a:ln>
            <a:noFill/>
          </a:ln>
          <a:scene3d>
            <a:camera prst="orthographicFront"/>
            <a:lightRig rig="threePt" dir="t"/>
          </a:scene3d>
          <a:sp3d/>
        </c:spPr>
      </c:pivotFmt>
      <c:pivotFmt>
        <c:idx val="16"/>
        <c:spPr>
          <a:solidFill>
            <a:schemeClr val="bg2"/>
          </a:solidFill>
          <a:ln>
            <a:noFill/>
          </a:ln>
          <a:scene3d>
            <a:camera prst="orthographicFront"/>
            <a:lightRig rig="threePt" dir="t"/>
          </a:scene3d>
          <a:sp3d/>
        </c:spPr>
      </c:pivotFmt>
    </c:pivotFmts>
    <c:plotArea>
      <c:layout/>
      <c:pieChart>
        <c:varyColors val="1"/>
        <c:ser>
          <c:idx val="1"/>
          <c:order val="0"/>
          <c:tx>
            <c:strRef>
              <c:f>'Analysis (2)'!$AC$6</c:f>
              <c:strCache>
                <c:ptCount val="1"/>
                <c:pt idx="0">
                  <c:v>Total</c:v>
                </c:pt>
              </c:strCache>
            </c:strRef>
          </c:tx>
          <c:spPr>
            <a:ln>
              <a:noFill/>
            </a:ln>
            <a:scene3d>
              <a:camera prst="orthographicFront"/>
              <a:lightRig rig="threePt" dir="t"/>
            </a:scene3d>
            <a:sp3d/>
          </c:spPr>
          <c:dPt>
            <c:idx val="0"/>
            <c:bubble3D val="0"/>
            <c:spPr>
              <a:solidFill>
                <a:srgbClr val="42BE65"/>
              </a:solidFill>
              <a:ln>
                <a:noFill/>
              </a:ln>
              <a:scene3d>
                <a:camera prst="orthographicFront"/>
                <a:lightRig rig="threePt" dir="t"/>
              </a:scene3d>
              <a:sp3d/>
            </c:spPr>
            <c:extLst>
              <c:ext xmlns:c16="http://schemas.microsoft.com/office/drawing/2014/chart" uri="{C3380CC4-5D6E-409C-BE32-E72D297353CC}">
                <c16:uniqueId val="{00000001-BA73-4E2C-8BC3-ABAA35D52576}"/>
              </c:ext>
            </c:extLst>
          </c:dPt>
          <c:dPt>
            <c:idx val="1"/>
            <c:bubble3D val="0"/>
            <c:spPr>
              <a:solidFill>
                <a:schemeClr val="bg2"/>
              </a:solidFill>
              <a:ln>
                <a:noFill/>
              </a:ln>
              <a:scene3d>
                <a:camera prst="orthographicFront"/>
                <a:lightRig rig="threePt" dir="t"/>
              </a:scene3d>
              <a:sp3d/>
            </c:spPr>
            <c:extLst>
              <c:ext xmlns:c16="http://schemas.microsoft.com/office/drawing/2014/chart" uri="{C3380CC4-5D6E-409C-BE32-E72D297353CC}">
                <c16:uniqueId val="{00000003-BA73-4E2C-8BC3-ABAA35D52576}"/>
              </c:ext>
            </c:extLst>
          </c:dPt>
          <c:dLbls>
            <c:spPr>
              <a:noFill/>
              <a:ln>
                <a:noFill/>
              </a:ln>
              <a:effectLst/>
            </c:spPr>
            <c:txPr>
              <a:bodyPr/>
              <a:lstStyle/>
              <a:p>
                <a:pPr>
                  <a:defRPr b="1"/>
                </a:pPr>
                <a:endParaRPr lang="en-US"/>
              </a:p>
            </c:txPr>
            <c:dLblPos val="outEnd"/>
            <c:showLegendKey val="0"/>
            <c:showVal val="1"/>
            <c:showCatName val="0"/>
            <c:showSerName val="0"/>
            <c:showPercent val="0"/>
            <c:showBubbleSize val="0"/>
            <c:showLeaderLines val="1"/>
            <c:extLst>
              <c:ext xmlns:c15="http://schemas.microsoft.com/office/drawing/2012/chart" uri="{CE6537A1-D6FC-4f65-9D91-7224C49458BB}"/>
            </c:extLst>
          </c:dLbls>
          <c:cat>
            <c:strRef>
              <c:f>'Analysis (2)'!$AB$7:$AB$8</c:f>
              <c:strCache>
                <c:ptCount val="2"/>
                <c:pt idx="0">
                  <c:v>Weekday</c:v>
                </c:pt>
                <c:pt idx="1">
                  <c:v>Weekend</c:v>
                </c:pt>
              </c:strCache>
            </c:strRef>
          </c:cat>
          <c:val>
            <c:numRef>
              <c:f>'Analysis (2)'!$AC$7:$AC$8</c:f>
              <c:numCache>
                <c:formatCode>[&lt;999999]"$"0.0," k";[&lt;9999999999]"$"0.0,," M";"$"0.0" B"</c:formatCode>
                <c:ptCount val="2"/>
                <c:pt idx="0">
                  <c:v>9652044.0732000452</c:v>
                </c:pt>
                <c:pt idx="1">
                  <c:v>3236727.5583999977</c:v>
                </c:pt>
              </c:numCache>
            </c:numRef>
          </c:val>
          <c:extLst>
            <c:ext xmlns:c16="http://schemas.microsoft.com/office/drawing/2014/chart" uri="{C3380CC4-5D6E-409C-BE32-E72D297353CC}">
              <c16:uniqueId val="{00000004-BA73-4E2C-8BC3-ABAA35D52576}"/>
            </c:ext>
          </c:extLst>
        </c:ser>
        <c:dLbls>
          <c:dLblPos val="bestFit"/>
          <c:showLegendKey val="0"/>
          <c:showVal val="1"/>
          <c:showCatName val="0"/>
          <c:showSerName val="0"/>
          <c:showPercent val="0"/>
          <c:showBubbleSize val="0"/>
          <c:showLeaderLines val="1"/>
        </c:dLbls>
        <c:firstSliceAng val="0"/>
      </c:pieChart>
    </c:plotArea>
    <c:legend>
      <c:legendPos val="b"/>
      <c:overlay val="0"/>
      <c:spPr>
        <a:noFill/>
        <a:ln>
          <a:noFill/>
        </a:ln>
        <a:effectLst/>
      </c:spPr>
      <c:txPr>
        <a:bodyPr rot="0" vert="horz"/>
        <a:lstStyle/>
        <a:p>
          <a:pPr>
            <a:defRPr b="1"/>
          </a:pPr>
          <a:endParaRPr lang="en-US"/>
        </a:p>
      </c:txPr>
    </c:legend>
    <c:plotVisOnly val="1"/>
    <c:dispBlanksAs val="gap"/>
    <c:showDLblsOverMax val="0"/>
    <c:extLst/>
  </c:chart>
  <c:spPr>
    <a:noFill/>
    <a:ln>
      <a:noFill/>
    </a:ln>
  </c:spPr>
  <c:txPr>
    <a:bodyPr/>
    <a:lstStyle/>
    <a:p>
      <a:pPr>
        <a:defRPr sz="1400">
          <a:solidFill>
            <a:srgbClr val="E5E7E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80090562108983E-2"/>
          <c:y val="0.23919095571450372"/>
          <c:w val="0.955439818875782"/>
          <c:h val="0.61827921652374029"/>
        </c:manualLayout>
      </c:layout>
      <c:barChart>
        <c:barDir val="col"/>
        <c:grouping val="clustered"/>
        <c:varyColors val="0"/>
        <c:ser>
          <c:idx val="0"/>
          <c:order val="0"/>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FFFF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(2)'!$Q$7:$Q$13</c:f>
              <c:strCache>
                <c:ptCount val="7"/>
                <c:pt idx="0">
                  <c:v>Sun</c:v>
                </c:pt>
                <c:pt idx="1">
                  <c:v>Mon</c:v>
                </c:pt>
                <c:pt idx="2">
                  <c:v>Tue</c:v>
                </c:pt>
                <c:pt idx="3">
                  <c:v>Wed</c:v>
                </c:pt>
                <c:pt idx="4">
                  <c:v>Thu</c:v>
                </c:pt>
                <c:pt idx="5">
                  <c:v>Fri</c:v>
                </c:pt>
                <c:pt idx="6">
                  <c:v>Sat</c:v>
                </c:pt>
              </c:strCache>
            </c:strRef>
          </c:cat>
          <c:val>
            <c:numRef>
              <c:f>'Analysis (2)'!$R$7:$R$13</c:f>
              <c:numCache>
                <c:formatCode>[&lt;999999]"$"0.0," k";[&lt;9999999999]"$"0.0,," M";"$"0.0" B"</c:formatCode>
                <c:ptCount val="7"/>
                <c:pt idx="0">
                  <c:v>1667963.7910999996</c:v>
                </c:pt>
                <c:pt idx="1">
                  <c:v>1767461.3821000028</c:v>
                </c:pt>
                <c:pt idx="2">
                  <c:v>1825620.3897000016</c:v>
                </c:pt>
                <c:pt idx="3">
                  <c:v>2033755.8723000013</c:v>
                </c:pt>
                <c:pt idx="4">
                  <c:v>2104225.9184999997</c:v>
                </c:pt>
                <c:pt idx="5">
                  <c:v>1920980.5105999985</c:v>
                </c:pt>
                <c:pt idx="6">
                  <c:v>1568763.7673000004</c:v>
                </c:pt>
              </c:numCache>
            </c:numRef>
          </c:val>
          <c:extLst>
            <c:ext xmlns:c16="http://schemas.microsoft.com/office/drawing/2014/chart" uri="{C3380CC4-5D6E-409C-BE32-E72D297353CC}">
              <c16:uniqueId val="{00000000-1BB8-41FD-990A-6427F196D25C}"/>
            </c:ext>
          </c:extLst>
        </c:ser>
        <c:ser>
          <c:idx val="1"/>
          <c:order val="1"/>
          <c:tx>
            <c:strRef>
              <c:f>'Analysis (2)'!$S$6</c:f>
              <c:strCache>
                <c:ptCount val="1"/>
                <c:pt idx="0">
                  <c:v>Highlight</c:v>
                </c:pt>
              </c:strCache>
            </c:strRef>
          </c:tx>
          <c:spPr>
            <a:solidFill>
              <a:srgbClr val="42BE6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 (2)'!$S$7:$S$13</c:f>
              <c:numCache>
                <c:formatCode>General</c:formatCode>
                <c:ptCount val="7"/>
                <c:pt idx="0">
                  <c:v>0</c:v>
                </c:pt>
                <c:pt idx="1">
                  <c:v>0</c:v>
                </c:pt>
                <c:pt idx="2" formatCode="[&lt;999999]&quot;$&quot;0.0,&quot; k&quot;;[&lt;9999999999]&quot;$&quot;0.0,,&quot; M&quot;;&quot;$&quot;0.0&quot; B&quot;">
                  <c:v>0</c:v>
                </c:pt>
                <c:pt idx="3" formatCode="[&lt;999999]&quot;$&quot;0.0,&quot; k&quot;;[&lt;9999999999]&quot;$&quot;0.0,,&quot; M&quot;;&quot;$&quot;0.0&quot; B&quot;">
                  <c:v>2033755.8723000013</c:v>
                </c:pt>
                <c:pt idx="4" formatCode="[&lt;999999]&quot;$&quot;0.0,&quot; k&quot;;[&lt;9999999999]&quot;$&quot;0.0,,&quot; M&quot;;&quot;$&quot;0.0&quot; B&quot;">
                  <c:v>2104225.9184999997</c:v>
                </c:pt>
                <c:pt idx="5" formatCode="[&lt;999999]&quot;$&quot;0.0,&quot; k&quot;;[&lt;9999999999]&quot;$&quot;0.0,,&quot; M&quot;;&quot;$&quot;0.0&quot; B&quot;">
                  <c:v>1920980.5105999985</c:v>
                </c:pt>
                <c:pt idx="6" formatCode="[&lt;999999]&quot;$&quot;0.0,&quot; k&quot;;[&lt;9999999999]&quot;$&quot;0.0,,&quot; M&quot;;&quot;$&quot;0.0&quot; B&quot;">
                  <c:v>0</c:v>
                </c:pt>
              </c:numCache>
            </c:numRef>
          </c:val>
          <c:extLst>
            <c:ext xmlns:c16="http://schemas.microsoft.com/office/drawing/2014/chart" uri="{C3380CC4-5D6E-409C-BE32-E72D297353CC}">
              <c16:uniqueId val="{00000001-1BB8-41FD-990A-6427F196D25C}"/>
            </c:ext>
          </c:extLst>
        </c:ser>
        <c:dLbls>
          <c:dLblPos val="outEnd"/>
          <c:showLegendKey val="0"/>
          <c:showVal val="1"/>
          <c:showCatName val="0"/>
          <c:showSerName val="0"/>
          <c:showPercent val="0"/>
          <c:showBubbleSize val="0"/>
        </c:dLbls>
        <c:gapWidth val="219"/>
        <c:overlap val="100"/>
        <c:axId val="1429086767"/>
        <c:axId val="1429089679"/>
      </c:barChart>
      <c:catAx>
        <c:axId val="142908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FFFFFF"/>
                </a:solidFill>
                <a:latin typeface="+mn-lt"/>
                <a:ea typeface="+mn-ea"/>
                <a:cs typeface="+mn-cs"/>
              </a:defRPr>
            </a:pPr>
            <a:endParaRPr lang="en-US"/>
          </a:p>
        </c:txPr>
        <c:crossAx val="1429089679"/>
        <c:crosses val="autoZero"/>
        <c:auto val="1"/>
        <c:lblAlgn val="ctr"/>
        <c:lblOffset val="100"/>
        <c:noMultiLvlLbl val="0"/>
      </c:catAx>
      <c:valAx>
        <c:axId val="1429089679"/>
        <c:scaling>
          <c:orientation val="minMax"/>
        </c:scaling>
        <c:delete val="1"/>
        <c:axPos val="l"/>
        <c:numFmt formatCode="[&lt;999999]&quot;$&quot;0.0,&quot; k&quot;;[&lt;9999999999]&quot;$&quot;0.0,,&quot; M&quot;;&quot;$&quot;0.0&quot; B&quot;" sourceLinked="1"/>
        <c:majorTickMark val="none"/>
        <c:minorTickMark val="none"/>
        <c:tickLblPos val="nextTo"/>
        <c:crossAx val="1429086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30036630036632E-2"/>
          <c:y val="0.30364372469635625"/>
          <c:w val="0.91941391941391937"/>
          <c:h val="0.40980255006195293"/>
        </c:manualLayout>
      </c:layout>
      <c:barChart>
        <c:barDir val="col"/>
        <c:grouping val="clustered"/>
        <c:varyColors val="0"/>
        <c:ser>
          <c:idx val="0"/>
          <c:order val="0"/>
          <c:tx>
            <c:strRef>
              <c:f>Analysis!$I$14</c:f>
              <c:strCache>
                <c:ptCount val="1"/>
                <c:pt idx="0">
                  <c:v>Year</c:v>
                </c:pt>
              </c:strCache>
            </c:strRef>
          </c:tx>
          <c:spPr>
            <a:solidFill>
              <a:schemeClr val="accent1"/>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Analysis!$I$15:$I$18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BA62-4562-8AAB-CD45739B2094}"/>
            </c:ext>
          </c:extLst>
        </c:ser>
        <c:ser>
          <c:idx val="1"/>
          <c:order val="1"/>
          <c:tx>
            <c:strRef>
              <c:f>Analysis!$J$14</c:f>
              <c:strCache>
                <c:ptCount val="1"/>
                <c:pt idx="0">
                  <c:v>Profit</c:v>
                </c:pt>
              </c:strCache>
            </c:strRef>
          </c:tx>
          <c:spPr>
            <a:solidFill>
              <a:srgbClr val="E5E7E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5E7EB"/>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Analysis!$I$15:$I$18</c:f>
              <c:numCache>
                <c:formatCode>General</c:formatCode>
                <c:ptCount val="4"/>
                <c:pt idx="0">
                  <c:v>2005</c:v>
                </c:pt>
                <c:pt idx="1">
                  <c:v>2006</c:v>
                </c:pt>
                <c:pt idx="2">
                  <c:v>2007</c:v>
                </c:pt>
                <c:pt idx="3">
                  <c:v>2008</c:v>
                </c:pt>
              </c:numCache>
            </c:numRef>
          </c:cat>
          <c:val>
            <c:numRef>
              <c:f>Analysis!$J$15:$J$18</c:f>
              <c:numCache>
                <c:formatCode>[&lt;999999]"$"0.00," k";[&lt;9999999999]"$"0.00,," M";"$"0.00" B"</c:formatCode>
                <c:ptCount val="4"/>
                <c:pt idx="0">
                  <c:v>5398434.9364999952</c:v>
                </c:pt>
                <c:pt idx="1">
                  <c:v>9546616.1299999841</c:v>
                </c:pt>
                <c:pt idx="2">
                  <c:v>12888771.631600074</c:v>
                </c:pt>
                <c:pt idx="3">
                  <c:v>10866319.511500081</c:v>
                </c:pt>
              </c:numCache>
            </c:numRef>
          </c:val>
          <c:extLst>
            <c:ext xmlns:c16="http://schemas.microsoft.com/office/drawing/2014/chart" uri="{C3380CC4-5D6E-409C-BE32-E72D297353CC}">
              <c16:uniqueId val="{00000001-BA62-4562-8AAB-CD45739B2094}"/>
            </c:ext>
          </c:extLst>
        </c:ser>
        <c:ser>
          <c:idx val="3"/>
          <c:order val="3"/>
          <c:tx>
            <c:strRef>
              <c:f>Analysis!$L$14</c:f>
              <c:strCache>
                <c:ptCount val="1"/>
                <c:pt idx="0">
                  <c:v>Above Average</c:v>
                </c:pt>
              </c:strCache>
            </c:strRef>
          </c:tx>
          <c:spPr>
            <a:solidFill>
              <a:srgbClr val="42BE65"/>
            </a:solidFill>
            <a:ln>
              <a:noFill/>
            </a:ln>
            <a:effectLst/>
          </c:spPr>
          <c:invertIfNegative val="0"/>
          <c:val>
            <c:numRef>
              <c:f>Analysis!$L$15:$L$18</c:f>
              <c:numCache>
                <c:formatCode>General</c:formatCode>
                <c:ptCount val="4"/>
                <c:pt idx="0">
                  <c:v>0</c:v>
                </c:pt>
                <c:pt idx="1">
                  <c:v>0</c:v>
                </c:pt>
                <c:pt idx="2">
                  <c:v>12888771.631600074</c:v>
                </c:pt>
                <c:pt idx="3">
                  <c:v>10866319.511500081</c:v>
                </c:pt>
              </c:numCache>
            </c:numRef>
          </c:val>
          <c:extLst>
            <c:ext xmlns:c16="http://schemas.microsoft.com/office/drawing/2014/chart" uri="{C3380CC4-5D6E-409C-BE32-E72D297353CC}">
              <c16:uniqueId val="{00000002-BA62-4562-8AAB-CD45739B2094}"/>
            </c:ext>
          </c:extLst>
        </c:ser>
        <c:dLbls>
          <c:showLegendKey val="0"/>
          <c:showVal val="0"/>
          <c:showCatName val="0"/>
          <c:showSerName val="0"/>
          <c:showPercent val="0"/>
          <c:showBubbleSize val="0"/>
        </c:dLbls>
        <c:gapWidth val="219"/>
        <c:overlap val="100"/>
        <c:axId val="1634462192"/>
        <c:axId val="1634458032"/>
      </c:barChart>
      <c:lineChart>
        <c:grouping val="standard"/>
        <c:varyColors val="0"/>
        <c:ser>
          <c:idx val="2"/>
          <c:order val="2"/>
          <c:tx>
            <c:strRef>
              <c:f>Analysis!$K$14</c:f>
              <c:strCache>
                <c:ptCount val="1"/>
                <c:pt idx="0">
                  <c:v>Average Profit</c:v>
                </c:pt>
              </c:strCache>
            </c:strRef>
          </c:tx>
          <c:spPr>
            <a:ln w="12700" cap="rnd">
              <a:solidFill>
                <a:schemeClr val="accent3"/>
              </a:solidFill>
              <a:round/>
            </a:ln>
            <a:effectLst/>
          </c:spPr>
          <c:marker>
            <c:symbol val="none"/>
          </c:marker>
          <c:val>
            <c:numRef>
              <c:f>Analysis!$K$15:$K$18</c:f>
              <c:numCache>
                <c:formatCode>[&lt;999999]"$"0.00," k";[&lt;9999999999]"$"0.00,," M";"$"0.00" B"</c:formatCode>
                <c:ptCount val="4"/>
                <c:pt idx="0">
                  <c:v>9675035.5524000339</c:v>
                </c:pt>
                <c:pt idx="1">
                  <c:v>9675035.5524000339</c:v>
                </c:pt>
                <c:pt idx="2">
                  <c:v>9675035.5524000339</c:v>
                </c:pt>
                <c:pt idx="3">
                  <c:v>9675035.5524000339</c:v>
                </c:pt>
              </c:numCache>
            </c:numRef>
          </c:val>
          <c:smooth val="0"/>
          <c:extLst>
            <c:ext xmlns:c16="http://schemas.microsoft.com/office/drawing/2014/chart" uri="{C3380CC4-5D6E-409C-BE32-E72D297353CC}">
              <c16:uniqueId val="{00000003-BA62-4562-8AAB-CD45739B2094}"/>
            </c:ext>
          </c:extLst>
        </c:ser>
        <c:dLbls>
          <c:showLegendKey val="0"/>
          <c:showVal val="0"/>
          <c:showCatName val="0"/>
          <c:showSerName val="0"/>
          <c:showPercent val="0"/>
          <c:showBubbleSize val="0"/>
        </c:dLbls>
        <c:marker val="1"/>
        <c:smooth val="0"/>
        <c:axId val="1634462192"/>
        <c:axId val="1634458032"/>
      </c:lineChart>
      <c:catAx>
        <c:axId val="163446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458032"/>
        <c:crosses val="autoZero"/>
        <c:auto val="1"/>
        <c:lblAlgn val="ctr"/>
        <c:lblOffset val="100"/>
        <c:noMultiLvlLbl val="0"/>
      </c:catAx>
      <c:valAx>
        <c:axId val="1634458032"/>
        <c:scaling>
          <c:orientation val="minMax"/>
        </c:scaling>
        <c:delete val="1"/>
        <c:axPos val="l"/>
        <c:numFmt formatCode="General" sourceLinked="1"/>
        <c:majorTickMark val="none"/>
        <c:minorTickMark val="none"/>
        <c:tickLblPos val="nextTo"/>
        <c:crossAx val="163446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K$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firstButton="1" fmlaLink="Analysis!$K$3"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2.xml"/><Relationship Id="rId7"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png"/><Relationship Id="rId10" Type="http://schemas.openxmlformats.org/officeDocument/2006/relationships/chart" Target="../charts/chart4.xml"/><Relationship Id="rId4" Type="http://schemas.openxmlformats.org/officeDocument/2006/relationships/image" Target="../media/image2.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chart" Target="../charts/chart5.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461010</xdr:colOff>
      <xdr:row>0</xdr:row>
      <xdr:rowOff>138795</xdr:rowOff>
    </xdr:from>
    <xdr:to>
      <xdr:col>30</xdr:col>
      <xdr:colOff>461010</xdr:colOff>
      <xdr:row>50</xdr:row>
      <xdr:rowOff>119743</xdr:rowOff>
    </xdr:to>
    <xdr:sp macro="" textlink="">
      <xdr:nvSpPr>
        <xdr:cNvPr id="83" name="Rectangle: Rounded Corners 82">
          <a:extLst>
            <a:ext uri="{FF2B5EF4-FFF2-40B4-BE49-F238E27FC236}">
              <a16:creationId xmlns:a16="http://schemas.microsoft.com/office/drawing/2014/main" id="{00000000-0008-0000-0100-000053000000}"/>
            </a:ext>
          </a:extLst>
        </xdr:cNvPr>
        <xdr:cNvSpPr/>
      </xdr:nvSpPr>
      <xdr:spPr>
        <a:xfrm>
          <a:off x="461010" y="138795"/>
          <a:ext cx="18288000" cy="9233805"/>
        </a:xfrm>
        <a:prstGeom prst="roundRect">
          <a:avLst>
            <a:gd name="adj" fmla="val 2049"/>
          </a:avLst>
        </a:prstGeom>
        <a:solidFill>
          <a:schemeClr val="tx1">
            <a:lumMod val="95000"/>
            <a:lumOff val="5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5E7EB"/>
            </a:solidFill>
          </a:endParaRPr>
        </a:p>
      </xdr:txBody>
    </xdr:sp>
    <xdr:clientData fLocksWithSheet="0"/>
  </xdr:twoCellAnchor>
  <xdr:twoCellAnchor>
    <xdr:from>
      <xdr:col>22</xdr:col>
      <xdr:colOff>576943</xdr:colOff>
      <xdr:row>5</xdr:row>
      <xdr:rowOff>67491</xdr:rowOff>
    </xdr:from>
    <xdr:to>
      <xdr:col>30</xdr:col>
      <xdr:colOff>244966</xdr:colOff>
      <xdr:row>19</xdr:row>
      <xdr:rowOff>183315</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13988143" y="992777"/>
          <a:ext cx="4544823" cy="2706624"/>
        </a:xfrm>
        <a:prstGeom prst="roundRect">
          <a:avLst>
            <a:gd name="adj" fmla="val 2864"/>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598715</xdr:colOff>
      <xdr:row>10</xdr:row>
      <xdr:rowOff>76201</xdr:rowOff>
    </xdr:from>
    <xdr:to>
      <xdr:col>30</xdr:col>
      <xdr:colOff>283029</xdr:colOff>
      <xdr:row>19</xdr:row>
      <xdr:rowOff>119743</xdr:rowOff>
    </xdr:to>
    <xdr:graphicFrame macro="">
      <xdr:nvGraphicFramePr>
        <xdr:cNvPr id="69" name="Chart 68">
          <a:extLst>
            <a:ext uri="{FF2B5EF4-FFF2-40B4-BE49-F238E27FC236}">
              <a16:creationId xmlns:a16="http://schemas.microsoft.com/office/drawing/2014/main" id="{00000000-0008-0000-01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239486</xdr:colOff>
      <xdr:row>20</xdr:row>
      <xdr:rowOff>118110</xdr:rowOff>
    </xdr:from>
    <xdr:to>
      <xdr:col>15</xdr:col>
      <xdr:colOff>391886</xdr:colOff>
      <xdr:row>35</xdr:row>
      <xdr:rowOff>45176</xdr:rowOff>
    </xdr:to>
    <xdr:sp macro="" textlink="">
      <xdr:nvSpPr>
        <xdr:cNvPr id="86" name="Rectangle: Rounded Corners 85">
          <a:extLst>
            <a:ext uri="{FF2B5EF4-FFF2-40B4-BE49-F238E27FC236}">
              <a16:creationId xmlns:a16="http://schemas.microsoft.com/office/drawing/2014/main" id="{00000000-0008-0000-0100-000056000000}"/>
            </a:ext>
          </a:extLst>
        </xdr:cNvPr>
        <xdr:cNvSpPr/>
      </xdr:nvSpPr>
      <xdr:spPr>
        <a:xfrm>
          <a:off x="849086" y="3819253"/>
          <a:ext cx="8686800"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250371</xdr:colOff>
      <xdr:row>5</xdr:row>
      <xdr:rowOff>69342</xdr:rowOff>
    </xdr:from>
    <xdr:to>
      <xdr:col>21</xdr:col>
      <xdr:colOff>250371</xdr:colOff>
      <xdr:row>19</xdr:row>
      <xdr:rowOff>181465</xdr:rowOff>
    </xdr:to>
    <xdr:sp macro="" textlink="">
      <xdr:nvSpPr>
        <xdr:cNvPr id="91" name="Rectangle: Rounded Corners 90">
          <a:extLst>
            <a:ext uri="{FF2B5EF4-FFF2-40B4-BE49-F238E27FC236}">
              <a16:creationId xmlns:a16="http://schemas.microsoft.com/office/drawing/2014/main" id="{00000000-0008-0000-0100-00005B000000}"/>
            </a:ext>
          </a:extLst>
        </xdr:cNvPr>
        <xdr:cNvSpPr/>
      </xdr:nvSpPr>
      <xdr:spPr>
        <a:xfrm>
          <a:off x="859971" y="994628"/>
          <a:ext cx="12192000"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228601</xdr:colOff>
      <xdr:row>35</xdr:row>
      <xdr:rowOff>141513</xdr:rowOff>
    </xdr:from>
    <xdr:to>
      <xdr:col>9</xdr:col>
      <xdr:colOff>10886</xdr:colOff>
      <xdr:row>50</xdr:row>
      <xdr:rowOff>76199</xdr:rowOff>
    </xdr:to>
    <xdr:sp macro="" textlink="">
      <xdr:nvSpPr>
        <xdr:cNvPr id="92" name="Rectangle: Rounded Corners 91">
          <a:extLst>
            <a:ext uri="{FF2B5EF4-FFF2-40B4-BE49-F238E27FC236}">
              <a16:creationId xmlns:a16="http://schemas.microsoft.com/office/drawing/2014/main" id="{00000000-0008-0000-0100-00005C000000}"/>
            </a:ext>
          </a:extLst>
        </xdr:cNvPr>
        <xdr:cNvSpPr/>
      </xdr:nvSpPr>
      <xdr:spPr>
        <a:xfrm>
          <a:off x="838201" y="6618513"/>
          <a:ext cx="4659085"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598714</xdr:colOff>
      <xdr:row>8</xdr:row>
      <xdr:rowOff>179620</xdr:rowOff>
    </xdr:from>
    <xdr:to>
      <xdr:col>22</xdr:col>
      <xdr:colOff>507274</xdr:colOff>
      <xdr:row>18</xdr:row>
      <xdr:rowOff>157848</xdr:rowOff>
    </xdr:to>
    <xdr:sp macro="" textlink="">
      <xdr:nvSpPr>
        <xdr:cNvPr id="67" name="Rectangle: Rounded Corners 66">
          <a:extLst>
            <a:ext uri="{FF2B5EF4-FFF2-40B4-BE49-F238E27FC236}">
              <a16:creationId xmlns:a16="http://schemas.microsoft.com/office/drawing/2014/main" id="{00000000-0008-0000-0100-000043000000}"/>
            </a:ext>
          </a:extLst>
        </xdr:cNvPr>
        <xdr:cNvSpPr/>
      </xdr:nvSpPr>
      <xdr:spPr>
        <a:xfrm>
          <a:off x="12181114" y="1660077"/>
          <a:ext cx="1737360" cy="1828800"/>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560397</xdr:colOff>
      <xdr:row>8</xdr:row>
      <xdr:rowOff>176354</xdr:rowOff>
    </xdr:from>
    <xdr:to>
      <xdr:col>7</xdr:col>
      <xdr:colOff>468957</xdr:colOff>
      <xdr:row>18</xdr:row>
      <xdr:rowOff>154582</xdr:rowOff>
    </xdr:to>
    <xdr:sp macro="" textlink="">
      <xdr:nvSpPr>
        <xdr:cNvPr id="36" name="Rectangle: Rounded Corners 35">
          <a:extLst>
            <a:ext uri="{FF2B5EF4-FFF2-40B4-BE49-F238E27FC236}">
              <a16:creationId xmlns:a16="http://schemas.microsoft.com/office/drawing/2014/main" id="{00000000-0008-0000-0100-000024000000}"/>
            </a:ext>
          </a:extLst>
        </xdr:cNvPr>
        <xdr:cNvSpPr/>
      </xdr:nvSpPr>
      <xdr:spPr>
        <a:xfrm>
          <a:off x="2998797"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493402</xdr:colOff>
      <xdr:row>7</xdr:row>
      <xdr:rowOff>52026</xdr:rowOff>
    </xdr:from>
    <xdr:to>
      <xdr:col>6</xdr:col>
      <xdr:colOff>535952</xdr:colOff>
      <xdr:row>10</xdr:row>
      <xdr:rowOff>97970</xdr:rowOff>
    </xdr:to>
    <xdr:sp macro="" textlink="">
      <xdr:nvSpPr>
        <xdr:cNvPr id="64" name="Oval 63">
          <a:extLst>
            <a:ext uri="{FF2B5EF4-FFF2-40B4-BE49-F238E27FC236}">
              <a16:creationId xmlns:a16="http://schemas.microsoft.com/office/drawing/2014/main" id="{00000000-0008-0000-0100-000040000000}"/>
            </a:ext>
          </a:extLst>
        </xdr:cNvPr>
        <xdr:cNvSpPr/>
      </xdr:nvSpPr>
      <xdr:spPr>
        <a:xfrm>
          <a:off x="3541402" y="1347426"/>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23</xdr:col>
          <xdr:colOff>480060</xdr:colOff>
          <xdr:row>6</xdr:row>
          <xdr:rowOff>76200</xdr:rowOff>
        </xdr:from>
        <xdr:to>
          <xdr:col>25</xdr:col>
          <xdr:colOff>167640</xdr:colOff>
          <xdr:row>7</xdr:row>
          <xdr:rowOff>144780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601980</xdr:colOff>
          <xdr:row>6</xdr:row>
          <xdr:rowOff>76200</xdr:rowOff>
        </xdr:from>
        <xdr:to>
          <xdr:col>27</xdr:col>
          <xdr:colOff>289560</xdr:colOff>
          <xdr:row>7</xdr:row>
          <xdr:rowOff>144780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6</xdr:row>
          <xdr:rowOff>76200</xdr:rowOff>
        </xdr:from>
        <xdr:to>
          <xdr:col>29</xdr:col>
          <xdr:colOff>411480</xdr:colOff>
          <xdr:row>7</xdr:row>
          <xdr:rowOff>144780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editAs="oneCell">
    <xdr:from>
      <xdr:col>5</xdr:col>
      <xdr:colOff>603306</xdr:colOff>
      <xdr:row>7</xdr:row>
      <xdr:rowOff>117523</xdr:rowOff>
    </xdr:from>
    <xdr:to>
      <xdr:col>6</xdr:col>
      <xdr:colOff>402772</xdr:colOff>
      <xdr:row>9</xdr:row>
      <xdr:rowOff>166502</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51306" y="1412923"/>
          <a:ext cx="409066" cy="419093"/>
        </a:xfrm>
        <a:prstGeom prst="rect">
          <a:avLst/>
        </a:prstGeom>
      </xdr:spPr>
    </xdr:pic>
    <xdr:clientData/>
  </xdr:twoCellAnchor>
  <xdr:twoCellAnchor>
    <xdr:from>
      <xdr:col>23</xdr:col>
      <xdr:colOff>215534</xdr:colOff>
      <xdr:row>7</xdr:row>
      <xdr:rowOff>100148</xdr:rowOff>
    </xdr:from>
    <xdr:to>
      <xdr:col>25</xdr:col>
      <xdr:colOff>339330</xdr:colOff>
      <xdr:row>10</xdr:row>
      <xdr:rowOff>54429</xdr:rowOff>
    </xdr:to>
    <xdr:sp macro="" textlink="Analysis!I24">
      <xdr:nvSpPr>
        <xdr:cNvPr id="79" name="TextBox 78">
          <a:extLst>
            <a:ext uri="{FF2B5EF4-FFF2-40B4-BE49-F238E27FC236}">
              <a16:creationId xmlns:a16="http://schemas.microsoft.com/office/drawing/2014/main" id="{00000000-0008-0000-0100-00004F000000}"/>
            </a:ext>
          </a:extLst>
        </xdr:cNvPr>
        <xdr:cNvSpPr txBox="1"/>
      </xdr:nvSpPr>
      <xdr:spPr>
        <a:xfrm>
          <a:off x="14236334" y="1395548"/>
          <a:ext cx="1342996" cy="509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7A1E3-0F0B-4916-A720-3CE897D6BD71}"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61.4%</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377730</xdr:colOff>
      <xdr:row>9</xdr:row>
      <xdr:rowOff>119739</xdr:rowOff>
    </xdr:from>
    <xdr:to>
      <xdr:col>30</xdr:col>
      <xdr:colOff>152399</xdr:colOff>
      <xdr:row>11</xdr:row>
      <xdr:rowOff>119742</xdr:rowOff>
    </xdr:to>
    <xdr:sp macro="" textlink="Analysis!K23">
      <xdr:nvSpPr>
        <xdr:cNvPr id="40" name="TextBox 39">
          <a:extLst>
            <a:ext uri="{FF2B5EF4-FFF2-40B4-BE49-F238E27FC236}">
              <a16:creationId xmlns:a16="http://schemas.microsoft.com/office/drawing/2014/main" id="{00000000-0008-0000-0100-000028000000}"/>
            </a:ext>
          </a:extLst>
        </xdr:cNvPr>
        <xdr:cNvSpPr txBox="1"/>
      </xdr:nvSpPr>
      <xdr:spPr>
        <a:xfrm>
          <a:off x="14398530" y="1785253"/>
          <a:ext cx="4041869" cy="370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9ADA40-8137-4976-912D-ED29F0D2C55E}" type="TxLink">
            <a:rPr lang="en-US" sz="1400" b="0" i="0" u="none" strike="noStrike">
              <a:ln w="0">
                <a:noFill/>
              </a:ln>
              <a:solidFill>
                <a:srgbClr val="E5E7EB"/>
              </a:solidFill>
              <a:latin typeface="Calibri"/>
              <a:ea typeface="+mn-ea"/>
              <a:cs typeface="Calibri"/>
            </a:rPr>
            <a:pPr marL="0" indent="0" algn="l"/>
            <a:t> of Profit came from the highlighted years</a:t>
          </a:fld>
          <a:endParaRPr lang="en-US" sz="14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395149</xdr:colOff>
      <xdr:row>11</xdr:row>
      <xdr:rowOff>18505</xdr:rowOff>
    </xdr:from>
    <xdr:to>
      <xdr:col>25</xdr:col>
      <xdr:colOff>119743</xdr:colOff>
      <xdr:row>13</xdr:row>
      <xdr:rowOff>18505</xdr:rowOff>
    </xdr:to>
    <xdr:sp macro="" textlink="Analysis!K15">
      <xdr:nvSpPr>
        <xdr:cNvPr id="48" name="TextBox 47">
          <a:extLst>
            <a:ext uri="{FF2B5EF4-FFF2-40B4-BE49-F238E27FC236}">
              <a16:creationId xmlns:a16="http://schemas.microsoft.com/office/drawing/2014/main" id="{00000000-0008-0000-0100-000030000000}"/>
            </a:ext>
          </a:extLst>
        </xdr:cNvPr>
        <xdr:cNvSpPr txBox="1"/>
      </xdr:nvSpPr>
      <xdr:spPr>
        <a:xfrm>
          <a:off x="14415949" y="2054134"/>
          <a:ext cx="943794"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291D23-1175-4ED5-896B-20A27225ECBE}" type="TxLink">
            <a:rPr lang="en-US" sz="1800" b="0" i="0" u="none" strike="noStrike">
              <a:ln w="0">
                <a:noFill/>
              </a:ln>
              <a:solidFill>
                <a:srgbClr val="000000"/>
              </a:solidFill>
              <a:latin typeface="Calibri"/>
              <a:ea typeface="+mn-ea"/>
              <a:cs typeface="Calibri"/>
            </a:rPr>
            <a:pPr marL="0" indent="0" algn="ctr"/>
            <a:t>$9.68 M</a:t>
          </a:fld>
          <a:endParaRPr lang="en-US" sz="18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24</xdr:col>
      <xdr:colOff>551903</xdr:colOff>
      <xdr:row>11</xdr:row>
      <xdr:rowOff>-1</xdr:rowOff>
    </xdr:from>
    <xdr:to>
      <xdr:col>27</xdr:col>
      <xdr:colOff>293914</xdr:colOff>
      <xdr:row>12</xdr:row>
      <xdr:rowOff>65314</xdr:rowOff>
    </xdr:to>
    <xdr:sp macro="" textlink="Analysis!K14">
      <xdr:nvSpPr>
        <xdr:cNvPr id="49" name="TextBox 48">
          <a:extLst>
            <a:ext uri="{FF2B5EF4-FFF2-40B4-BE49-F238E27FC236}">
              <a16:creationId xmlns:a16="http://schemas.microsoft.com/office/drawing/2014/main" id="{00000000-0008-0000-0100-000031000000}"/>
            </a:ext>
          </a:extLst>
        </xdr:cNvPr>
        <xdr:cNvSpPr txBox="1"/>
      </xdr:nvSpPr>
      <xdr:spPr>
        <a:xfrm>
          <a:off x="15182303" y="2035628"/>
          <a:ext cx="1570811" cy="250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074FF8-4F00-4678-994F-DE7A67B41FFA}" type="TxLink">
            <a:rPr lang="en-US" sz="1050" b="0" i="0" u="none" strike="noStrike">
              <a:ln w="0">
                <a:noFill/>
              </a:ln>
              <a:solidFill>
                <a:srgbClr val="000000"/>
              </a:solidFill>
              <a:latin typeface="Calibri"/>
              <a:ea typeface="+mn-ea"/>
              <a:cs typeface="Calibri"/>
            </a:rPr>
            <a:pPr marL="0" indent="0" algn="l"/>
            <a:t>Average Profit</a:t>
          </a:fld>
          <a:endParaRPr lang="en-US" sz="105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5</xdr:col>
      <xdr:colOff>376543</xdr:colOff>
      <xdr:row>15</xdr:row>
      <xdr:rowOff>142603</xdr:rowOff>
    </xdr:from>
    <xdr:to>
      <xdr:col>7</xdr:col>
      <xdr:colOff>32657</xdr:colOff>
      <xdr:row>17</xdr:row>
      <xdr:rowOff>10886</xdr:rowOff>
    </xdr:to>
    <xdr:sp macro="" textlink="">
      <xdr:nvSpPr>
        <xdr:cNvPr id="73" name="Rectangle: Rounded Corners 72">
          <a:extLst>
            <a:ext uri="{FF2B5EF4-FFF2-40B4-BE49-F238E27FC236}">
              <a16:creationId xmlns:a16="http://schemas.microsoft.com/office/drawing/2014/main" id="{00000000-0008-0000-0100-000049000000}"/>
            </a:ext>
          </a:extLst>
        </xdr:cNvPr>
        <xdr:cNvSpPr/>
      </xdr:nvSpPr>
      <xdr:spPr>
        <a:xfrm>
          <a:off x="3424543" y="2918460"/>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402772</xdr:colOff>
      <xdr:row>21</xdr:row>
      <xdr:rowOff>119743</xdr:rowOff>
    </xdr:from>
    <xdr:to>
      <xdr:col>15</xdr:col>
      <xdr:colOff>283030</xdr:colOff>
      <xdr:row>35</xdr:row>
      <xdr:rowOff>15104</xdr:rowOff>
    </xdr:to>
    <xdr:graphicFrame macro="">
      <xdr:nvGraphicFramePr>
        <xdr:cNvPr id="82" name="Chart 81">
          <a:extLst>
            <a:ext uri="{FF2B5EF4-FFF2-40B4-BE49-F238E27FC236}">
              <a16:creationId xmlns:a16="http://schemas.microsoft.com/office/drawing/2014/main" id="{00000000-0008-0000-01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23</xdr:col>
      <xdr:colOff>359228</xdr:colOff>
      <xdr:row>17</xdr:row>
      <xdr:rowOff>43544</xdr:rowOff>
    </xdr:from>
    <xdr:to>
      <xdr:col>30</xdr:col>
      <xdr:colOff>239486</xdr:colOff>
      <xdr:row>19</xdr:row>
      <xdr:rowOff>108857</xdr:rowOff>
    </xdr:to>
    <mc:AlternateContent xmlns:mc="http://schemas.openxmlformats.org/markup-compatibility/2006" xmlns:a14="http://schemas.microsoft.com/office/drawing/2010/main">
      <mc:Choice Requires="a14">
        <xdr:graphicFrame macro="">
          <xdr:nvGraphicFramePr>
            <xdr:cNvPr id="70" name="Year">
              <a:extLst>
                <a:ext uri="{FF2B5EF4-FFF2-40B4-BE49-F238E27FC236}">
                  <a16:creationId xmlns:a16="http://schemas.microsoft.com/office/drawing/2014/main" id="{00000000-0008-0000-0100-00004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380028" y="3189515"/>
              <a:ext cx="4147458" cy="4354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63133</xdr:colOff>
      <xdr:row>12</xdr:row>
      <xdr:rowOff>51163</xdr:rowOff>
    </xdr:from>
    <xdr:to>
      <xdr:col>25</xdr:col>
      <xdr:colOff>322213</xdr:colOff>
      <xdr:row>12</xdr:row>
      <xdr:rowOff>51163</xdr:rowOff>
    </xdr:to>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a:off x="15303133" y="2271849"/>
          <a:ext cx="259080" cy="0"/>
        </a:xfrm>
        <a:prstGeom prst="line">
          <a:avLst/>
        </a:prstGeom>
        <a:ln w="28575">
          <a:solidFill>
            <a:srgbClr val="E5E7E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97972</xdr:colOff>
      <xdr:row>8</xdr:row>
      <xdr:rowOff>179620</xdr:rowOff>
    </xdr:from>
    <xdr:to>
      <xdr:col>4</xdr:col>
      <xdr:colOff>6532</xdr:colOff>
      <xdr:row>18</xdr:row>
      <xdr:rowOff>157848</xdr:rowOff>
    </xdr:to>
    <xdr:sp macro="" textlink="">
      <xdr:nvSpPr>
        <xdr:cNvPr id="93" name="Rectangle: Rounded Corners 92">
          <a:extLst>
            <a:ext uri="{FF2B5EF4-FFF2-40B4-BE49-F238E27FC236}">
              <a16:creationId xmlns:a16="http://schemas.microsoft.com/office/drawing/2014/main" id="{00000000-0008-0000-0100-00005D000000}"/>
            </a:ext>
          </a:extLst>
        </xdr:cNvPr>
        <xdr:cNvSpPr/>
      </xdr:nvSpPr>
      <xdr:spPr>
        <a:xfrm>
          <a:off x="707572" y="1660077"/>
          <a:ext cx="1737360" cy="1828800"/>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417576</xdr:colOff>
      <xdr:row>8</xdr:row>
      <xdr:rowOff>176354</xdr:rowOff>
    </xdr:from>
    <xdr:to>
      <xdr:col>11</xdr:col>
      <xdr:colOff>326136</xdr:colOff>
      <xdr:row>18</xdr:row>
      <xdr:rowOff>154582</xdr:rowOff>
    </xdr:to>
    <xdr:sp macro="" textlink="">
      <xdr:nvSpPr>
        <xdr:cNvPr id="94" name="Rectangle: Rounded Corners 93">
          <a:extLst>
            <a:ext uri="{FF2B5EF4-FFF2-40B4-BE49-F238E27FC236}">
              <a16:creationId xmlns:a16="http://schemas.microsoft.com/office/drawing/2014/main" id="{00000000-0008-0000-0100-00005E000000}"/>
            </a:ext>
          </a:extLst>
        </xdr:cNvPr>
        <xdr:cNvSpPr/>
      </xdr:nvSpPr>
      <xdr:spPr>
        <a:xfrm>
          <a:off x="5294376"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274755</xdr:colOff>
      <xdr:row>8</xdr:row>
      <xdr:rowOff>176354</xdr:rowOff>
    </xdr:from>
    <xdr:to>
      <xdr:col>15</xdr:col>
      <xdr:colOff>183315</xdr:colOff>
      <xdr:row>18</xdr:row>
      <xdr:rowOff>154582</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7589955"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131934</xdr:colOff>
      <xdr:row>8</xdr:row>
      <xdr:rowOff>176354</xdr:rowOff>
    </xdr:from>
    <xdr:to>
      <xdr:col>19</xdr:col>
      <xdr:colOff>40494</xdr:colOff>
      <xdr:row>18</xdr:row>
      <xdr:rowOff>154582</xdr:rowOff>
    </xdr:to>
    <xdr:sp macro="" textlink="">
      <xdr:nvSpPr>
        <xdr:cNvPr id="96" name="Rectangle: Rounded Corners 95">
          <a:extLst>
            <a:ext uri="{FF2B5EF4-FFF2-40B4-BE49-F238E27FC236}">
              <a16:creationId xmlns:a16="http://schemas.microsoft.com/office/drawing/2014/main" id="{00000000-0008-0000-0100-000060000000}"/>
            </a:ext>
          </a:extLst>
        </xdr:cNvPr>
        <xdr:cNvSpPr/>
      </xdr:nvSpPr>
      <xdr:spPr>
        <a:xfrm>
          <a:off x="9885534"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350581</xdr:colOff>
      <xdr:row>7</xdr:row>
      <xdr:rowOff>84683</xdr:rowOff>
    </xdr:from>
    <xdr:to>
      <xdr:col>10</xdr:col>
      <xdr:colOff>393131</xdr:colOff>
      <xdr:row>10</xdr:row>
      <xdr:rowOff>130627</xdr:rowOff>
    </xdr:to>
    <xdr:sp macro="" textlink="">
      <xdr:nvSpPr>
        <xdr:cNvPr id="100" name="Oval 99">
          <a:extLst>
            <a:ext uri="{FF2B5EF4-FFF2-40B4-BE49-F238E27FC236}">
              <a16:creationId xmlns:a16="http://schemas.microsoft.com/office/drawing/2014/main" id="{00000000-0008-0000-0100-000064000000}"/>
            </a:ext>
          </a:extLst>
        </xdr:cNvPr>
        <xdr:cNvSpPr/>
      </xdr:nvSpPr>
      <xdr:spPr>
        <a:xfrm>
          <a:off x="5836981" y="1380083"/>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207760</xdr:colOff>
      <xdr:row>7</xdr:row>
      <xdr:rowOff>117340</xdr:rowOff>
    </xdr:from>
    <xdr:to>
      <xdr:col>14</xdr:col>
      <xdr:colOff>250310</xdr:colOff>
      <xdr:row>10</xdr:row>
      <xdr:rowOff>163284</xdr:rowOff>
    </xdr:to>
    <xdr:sp macro="" textlink="">
      <xdr:nvSpPr>
        <xdr:cNvPr id="101" name="Oval 100">
          <a:extLst>
            <a:ext uri="{FF2B5EF4-FFF2-40B4-BE49-F238E27FC236}">
              <a16:creationId xmlns:a16="http://schemas.microsoft.com/office/drawing/2014/main" id="{00000000-0008-0000-0100-000065000000}"/>
            </a:ext>
          </a:extLst>
        </xdr:cNvPr>
        <xdr:cNvSpPr/>
      </xdr:nvSpPr>
      <xdr:spPr>
        <a:xfrm>
          <a:off x="8132560" y="1412740"/>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64939</xdr:colOff>
      <xdr:row>7</xdr:row>
      <xdr:rowOff>149997</xdr:rowOff>
    </xdr:from>
    <xdr:to>
      <xdr:col>18</xdr:col>
      <xdr:colOff>107489</xdr:colOff>
      <xdr:row>11</xdr:row>
      <xdr:rowOff>10883</xdr:rowOff>
    </xdr:to>
    <xdr:sp macro="" textlink="">
      <xdr:nvSpPr>
        <xdr:cNvPr id="102" name="Oval 101">
          <a:extLst>
            <a:ext uri="{FF2B5EF4-FFF2-40B4-BE49-F238E27FC236}">
              <a16:creationId xmlns:a16="http://schemas.microsoft.com/office/drawing/2014/main" id="{00000000-0008-0000-0100-000066000000}"/>
            </a:ext>
          </a:extLst>
        </xdr:cNvPr>
        <xdr:cNvSpPr/>
      </xdr:nvSpPr>
      <xdr:spPr>
        <a:xfrm>
          <a:off x="10428139" y="1445397"/>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477988</xdr:colOff>
      <xdr:row>7</xdr:row>
      <xdr:rowOff>175985</xdr:rowOff>
    </xdr:from>
    <xdr:to>
      <xdr:col>10</xdr:col>
      <xdr:colOff>293913</xdr:colOff>
      <xdr:row>10</xdr:row>
      <xdr:rowOff>54429</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64388" y="1471385"/>
          <a:ext cx="425525" cy="433615"/>
        </a:xfrm>
        <a:prstGeom prst="rect">
          <a:avLst/>
        </a:prstGeom>
        <a:noFill/>
      </xdr:spPr>
    </xdr:pic>
    <xdr:clientData/>
  </xdr:twoCellAnchor>
  <xdr:twoCellAnchor editAs="oneCell">
    <xdr:from>
      <xdr:col>13</xdr:col>
      <xdr:colOff>331757</xdr:colOff>
      <xdr:row>8</xdr:row>
      <xdr:rowOff>32124</xdr:rowOff>
    </xdr:from>
    <xdr:to>
      <xdr:col>14</xdr:col>
      <xdr:colOff>114752</xdr:colOff>
      <xdr:row>10</xdr:row>
      <xdr:rowOff>62045</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56557" y="1512581"/>
          <a:ext cx="392595" cy="400035"/>
        </a:xfrm>
        <a:prstGeom prst="rect">
          <a:avLst/>
        </a:prstGeom>
      </xdr:spPr>
    </xdr:pic>
    <xdr:clientData/>
  </xdr:twoCellAnchor>
  <xdr:twoCellAnchor editAs="oneCell">
    <xdr:from>
      <xdr:col>17</xdr:col>
      <xdr:colOff>245570</xdr:colOff>
      <xdr:row>8</xdr:row>
      <xdr:rowOff>83553</xdr:rowOff>
    </xdr:from>
    <xdr:to>
      <xdr:col>17</xdr:col>
      <xdr:colOff>595470</xdr:colOff>
      <xdr:row>10</xdr:row>
      <xdr:rowOff>69668</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stretch>
          <a:fillRect/>
        </a:stretch>
      </xdr:blipFill>
      <xdr:spPr>
        <a:xfrm>
          <a:off x="10608770" y="1564010"/>
          <a:ext cx="349900" cy="356229"/>
        </a:xfrm>
        <a:prstGeom prst="rect">
          <a:avLst/>
        </a:prstGeom>
      </xdr:spPr>
    </xdr:pic>
    <xdr:clientData/>
  </xdr:twoCellAnchor>
  <xdr:twoCellAnchor>
    <xdr:from>
      <xdr:col>3</xdr:col>
      <xdr:colOff>252762</xdr:colOff>
      <xdr:row>15</xdr:row>
      <xdr:rowOff>145960</xdr:rowOff>
    </xdr:from>
    <xdr:to>
      <xdr:col>4</xdr:col>
      <xdr:colOff>315686</xdr:colOff>
      <xdr:row>19</xdr:row>
      <xdr:rowOff>54430</xdr:rowOff>
    </xdr:to>
    <xdr:sp macro="" textlink="">
      <xdr:nvSpPr>
        <xdr:cNvPr id="23" name="Oval 22">
          <a:extLst>
            <a:ext uri="{FF2B5EF4-FFF2-40B4-BE49-F238E27FC236}">
              <a16:creationId xmlns:a16="http://schemas.microsoft.com/office/drawing/2014/main" id="{00000000-0008-0000-0100-000017000000}"/>
            </a:ext>
          </a:extLst>
        </xdr:cNvPr>
        <xdr:cNvSpPr/>
      </xdr:nvSpPr>
      <xdr:spPr>
        <a:xfrm>
          <a:off x="2081562" y="2921817"/>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307190</xdr:colOff>
      <xdr:row>15</xdr:row>
      <xdr:rowOff>145960</xdr:rowOff>
    </xdr:from>
    <xdr:to>
      <xdr:col>20</xdr:col>
      <xdr:colOff>370114</xdr:colOff>
      <xdr:row>19</xdr:row>
      <xdr:rowOff>54430</xdr:rowOff>
    </xdr:to>
    <xdr:sp macro="" textlink="">
      <xdr:nvSpPr>
        <xdr:cNvPr id="103" name="Oval 102">
          <a:extLst>
            <a:ext uri="{FF2B5EF4-FFF2-40B4-BE49-F238E27FC236}">
              <a16:creationId xmlns:a16="http://schemas.microsoft.com/office/drawing/2014/main" id="{00000000-0008-0000-0100-000067000000}"/>
            </a:ext>
          </a:extLst>
        </xdr:cNvPr>
        <xdr:cNvSpPr/>
      </xdr:nvSpPr>
      <xdr:spPr>
        <a:xfrm>
          <a:off x="11889590" y="2921817"/>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384687</xdr:colOff>
      <xdr:row>16</xdr:row>
      <xdr:rowOff>20911</xdr:rowOff>
    </xdr:from>
    <xdr:to>
      <xdr:col>4</xdr:col>
      <xdr:colOff>205741</xdr:colOff>
      <xdr:row>19</xdr:row>
      <xdr:rowOff>-1</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7">
          <a:lum bright="70000" contrast="-70000"/>
        </a:blip>
        <a:stretch>
          <a:fillRect/>
        </a:stretch>
      </xdr:blipFill>
      <xdr:spPr>
        <a:xfrm>
          <a:off x="2213487" y="2981825"/>
          <a:ext cx="430654" cy="534260"/>
        </a:xfrm>
        <a:prstGeom prst="rect">
          <a:avLst/>
        </a:prstGeom>
      </xdr:spPr>
    </xdr:pic>
    <xdr:clientData/>
  </xdr:twoCellAnchor>
  <xdr:twoCellAnchor editAs="oneCell">
    <xdr:from>
      <xdr:col>19</xdr:col>
      <xdr:colOff>410894</xdr:colOff>
      <xdr:row>16</xdr:row>
      <xdr:rowOff>69159</xdr:rowOff>
    </xdr:from>
    <xdr:to>
      <xdr:col>20</xdr:col>
      <xdr:colOff>239486</xdr:colOff>
      <xdr:row>18</xdr:row>
      <xdr:rowOff>143871</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8"/>
        <a:stretch>
          <a:fillRect/>
        </a:stretch>
      </xdr:blipFill>
      <xdr:spPr>
        <a:xfrm>
          <a:off x="11993294" y="3030073"/>
          <a:ext cx="438192" cy="444827"/>
        </a:xfrm>
        <a:prstGeom prst="rect">
          <a:avLst/>
        </a:prstGeom>
      </xdr:spPr>
    </xdr:pic>
    <xdr:clientData/>
  </xdr:twoCellAnchor>
  <xdr:twoCellAnchor>
    <xdr:from>
      <xdr:col>1</xdr:col>
      <xdr:colOff>130629</xdr:colOff>
      <xdr:row>10</xdr:row>
      <xdr:rowOff>3778</xdr:rowOff>
    </xdr:from>
    <xdr:to>
      <xdr:col>4</xdr:col>
      <xdr:colOff>4210</xdr:colOff>
      <xdr:row>12</xdr:row>
      <xdr:rowOff>10884</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740229" y="1854349"/>
          <a:ext cx="1702381" cy="377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latin typeface="Poppins" panose="00000500000000000000" pitchFamily="2" charset="0"/>
              <a:cs typeface="Poppins" panose="00000500000000000000" pitchFamily="2" charset="0"/>
            </a:rPr>
            <a:t>Total Qty</a:t>
          </a:r>
        </a:p>
      </xdr:txBody>
    </xdr:sp>
    <xdr:clientData/>
  </xdr:twoCellAnchor>
  <xdr:twoCellAnchor>
    <xdr:from>
      <xdr:col>1</xdr:col>
      <xdr:colOff>97971</xdr:colOff>
      <xdr:row>11</xdr:row>
      <xdr:rowOff>118869</xdr:rowOff>
    </xdr:from>
    <xdr:to>
      <xdr:col>3</xdr:col>
      <xdr:colOff>576943</xdr:colOff>
      <xdr:row>14</xdr:row>
      <xdr:rowOff>130626</xdr:rowOff>
    </xdr:to>
    <xdr:sp macro="" textlink="Analysis!G15">
      <xdr:nvSpPr>
        <xdr:cNvPr id="59" name="TextBox 58">
          <a:extLst>
            <a:ext uri="{FF2B5EF4-FFF2-40B4-BE49-F238E27FC236}">
              <a16:creationId xmlns:a16="http://schemas.microsoft.com/office/drawing/2014/main" id="{00000000-0008-0000-0100-00003B000000}"/>
            </a:ext>
          </a:extLst>
        </xdr:cNvPr>
        <xdr:cNvSpPr txBox="1"/>
      </xdr:nvSpPr>
      <xdr:spPr>
        <a:xfrm>
          <a:off x="707571" y="2154498"/>
          <a:ext cx="1698172" cy="566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1FEEE1-82F0-4853-ACEF-3862DE7A7280}"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473</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4</xdr:col>
      <xdr:colOff>544286</xdr:colOff>
      <xdr:row>11</xdr:row>
      <xdr:rowOff>87088</xdr:rowOff>
    </xdr:from>
    <xdr:to>
      <xdr:col>7</xdr:col>
      <xdr:colOff>457199</xdr:colOff>
      <xdr:row>13</xdr:row>
      <xdr:rowOff>130631</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2982686" y="2122717"/>
          <a:ext cx="1741713" cy="413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rgbClr val="E5E7EB"/>
              </a:solidFill>
              <a:latin typeface="Poppins" panose="00000500000000000000" pitchFamily="2" charset="0"/>
              <a:cs typeface="Poppins" panose="00000500000000000000" pitchFamily="2" charset="0"/>
            </a:rPr>
            <a:t>Total COGS</a:t>
          </a:r>
        </a:p>
      </xdr:txBody>
    </xdr:sp>
    <xdr:clientData/>
  </xdr:twoCellAnchor>
  <xdr:twoCellAnchor>
    <xdr:from>
      <xdr:col>4</xdr:col>
      <xdr:colOff>555172</xdr:colOff>
      <xdr:row>12</xdr:row>
      <xdr:rowOff>119743</xdr:rowOff>
    </xdr:from>
    <xdr:to>
      <xdr:col>7</xdr:col>
      <xdr:colOff>468086</xdr:colOff>
      <xdr:row>15</xdr:row>
      <xdr:rowOff>21772</xdr:rowOff>
    </xdr:to>
    <xdr:sp macro="" textlink="Analysis!G8">
      <xdr:nvSpPr>
        <xdr:cNvPr id="56" name="TextBox 55">
          <a:extLst>
            <a:ext uri="{FF2B5EF4-FFF2-40B4-BE49-F238E27FC236}">
              <a16:creationId xmlns:a16="http://schemas.microsoft.com/office/drawing/2014/main" id="{00000000-0008-0000-0100-000038000000}"/>
            </a:ext>
          </a:extLst>
        </xdr:cNvPr>
        <xdr:cNvSpPr txBox="1"/>
      </xdr:nvSpPr>
      <xdr:spPr>
        <a:xfrm>
          <a:off x="2993572" y="2340429"/>
          <a:ext cx="174171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A02410-1485-4552-8F13-51CF0A808AC3}" type="TxLink">
            <a:rPr lang="en-US" sz="2400" b="1" i="0" u="none" strike="noStrike">
              <a:solidFill>
                <a:srgbClr val="E5E7EB"/>
              </a:solidFill>
              <a:latin typeface="Poppins" panose="00000500000000000000" pitchFamily="2" charset="0"/>
              <a:cs typeface="Poppins" panose="00000500000000000000" pitchFamily="2" charset="0"/>
            </a:rPr>
            <a:pPr algn="ctr"/>
            <a:t>$18.54 M</a:t>
          </a:fld>
          <a:endParaRPr lang="en-US" sz="24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5</xdr:col>
      <xdr:colOff>153489</xdr:colOff>
      <xdr:row>15</xdr:row>
      <xdr:rowOff>112122</xdr:rowOff>
    </xdr:from>
    <xdr:to>
      <xdr:col>7</xdr:col>
      <xdr:colOff>292290</xdr:colOff>
      <xdr:row>17</xdr:row>
      <xdr:rowOff>45850</xdr:rowOff>
    </xdr:to>
    <xdr:sp macro="" textlink="Analysis!AN26">
      <xdr:nvSpPr>
        <xdr:cNvPr id="62" name="TextBox 61">
          <a:extLst>
            <a:ext uri="{FF2B5EF4-FFF2-40B4-BE49-F238E27FC236}">
              <a16:creationId xmlns:a16="http://schemas.microsoft.com/office/drawing/2014/main" id="{00000000-0008-0000-0100-00003E000000}"/>
            </a:ext>
          </a:extLst>
        </xdr:cNvPr>
        <xdr:cNvSpPr txBox="1"/>
      </xdr:nvSpPr>
      <xdr:spPr>
        <a:xfrm>
          <a:off x="3201489" y="2887979"/>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220355-B24D-468C-BC6A-BFC7844EAF8B}" type="TxLink">
            <a:rPr lang="en-US" sz="1400" b="0" i="0" u="none" strike="noStrike">
              <a:solidFill>
                <a:srgbClr val="E5E7EB"/>
              </a:solidFill>
              <a:latin typeface="Calibri"/>
              <a:ea typeface="+mn-ea"/>
              <a:cs typeface="Calibri"/>
            </a:rPr>
            <a:pPr marL="0" indent="0" algn="ctr"/>
            <a:t>▼ -8.38%</a:t>
          </a:fld>
          <a:endParaRPr lang="en-US" sz="1400" b="0" i="0" u="none" strike="noStrike">
            <a:solidFill>
              <a:srgbClr val="E5E7EB"/>
            </a:solidFill>
            <a:latin typeface="Calibri"/>
            <a:ea typeface="+mn-ea"/>
            <a:cs typeface="Calibri"/>
          </a:endParaRPr>
        </a:p>
      </xdr:txBody>
    </xdr:sp>
    <xdr:clientData/>
  </xdr:twoCellAnchor>
  <xdr:twoCellAnchor>
    <xdr:from>
      <xdr:col>9</xdr:col>
      <xdr:colOff>213257</xdr:colOff>
      <xdr:row>15</xdr:row>
      <xdr:rowOff>131718</xdr:rowOff>
    </xdr:from>
    <xdr:to>
      <xdr:col>10</xdr:col>
      <xdr:colOff>478971</xdr:colOff>
      <xdr:row>17</xdr:row>
      <xdr:rowOff>1</xdr:rowOff>
    </xdr:to>
    <xdr:sp macro="" textlink="">
      <xdr:nvSpPr>
        <xdr:cNvPr id="104" name="Rectangle: Rounded Corners 103">
          <a:extLst>
            <a:ext uri="{FF2B5EF4-FFF2-40B4-BE49-F238E27FC236}">
              <a16:creationId xmlns:a16="http://schemas.microsoft.com/office/drawing/2014/main" id="{00000000-0008-0000-0100-000068000000}"/>
            </a:ext>
          </a:extLst>
        </xdr:cNvPr>
        <xdr:cNvSpPr/>
      </xdr:nvSpPr>
      <xdr:spPr>
        <a:xfrm>
          <a:off x="5699657" y="290757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49971</xdr:colOff>
      <xdr:row>15</xdr:row>
      <xdr:rowOff>120833</xdr:rowOff>
    </xdr:from>
    <xdr:to>
      <xdr:col>14</xdr:col>
      <xdr:colOff>315685</xdr:colOff>
      <xdr:row>16</xdr:row>
      <xdr:rowOff>174173</xdr:rowOff>
    </xdr:to>
    <xdr:sp macro="" textlink="">
      <xdr:nvSpPr>
        <xdr:cNvPr id="105" name="Rectangle: Rounded Corners 104">
          <a:extLst>
            <a:ext uri="{FF2B5EF4-FFF2-40B4-BE49-F238E27FC236}">
              <a16:creationId xmlns:a16="http://schemas.microsoft.com/office/drawing/2014/main" id="{00000000-0008-0000-0100-000069000000}"/>
            </a:ext>
          </a:extLst>
        </xdr:cNvPr>
        <xdr:cNvSpPr/>
      </xdr:nvSpPr>
      <xdr:spPr>
        <a:xfrm>
          <a:off x="7974771" y="2896690"/>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496285</xdr:colOff>
      <xdr:row>15</xdr:row>
      <xdr:rowOff>109948</xdr:rowOff>
    </xdr:from>
    <xdr:to>
      <xdr:col>18</xdr:col>
      <xdr:colOff>152399</xdr:colOff>
      <xdr:row>16</xdr:row>
      <xdr:rowOff>163288</xdr:rowOff>
    </xdr:to>
    <xdr:sp macro="" textlink="">
      <xdr:nvSpPr>
        <xdr:cNvPr id="106" name="Rectangle: Rounded Corners 105">
          <a:extLst>
            <a:ext uri="{FF2B5EF4-FFF2-40B4-BE49-F238E27FC236}">
              <a16:creationId xmlns:a16="http://schemas.microsoft.com/office/drawing/2014/main" id="{00000000-0008-0000-0100-00006A000000}"/>
            </a:ext>
          </a:extLst>
        </xdr:cNvPr>
        <xdr:cNvSpPr/>
      </xdr:nvSpPr>
      <xdr:spPr>
        <a:xfrm>
          <a:off x="10249885" y="288580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424543</xdr:colOff>
      <xdr:row>11</xdr:row>
      <xdr:rowOff>89265</xdr:rowOff>
    </xdr:from>
    <xdr:to>
      <xdr:col>11</xdr:col>
      <xdr:colOff>326571</xdr:colOff>
      <xdr:row>13</xdr:row>
      <xdr:rowOff>130631</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5301343"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a:t>
          </a:r>
          <a:r>
            <a:rPr lang="en-US" sz="1400" b="1" i="0">
              <a:solidFill>
                <a:srgbClr val="E5E7EB"/>
              </a:solidFill>
              <a:latin typeface="Poppins" panose="00000500000000000000" pitchFamily="2" charset="0"/>
              <a:ea typeface="+mn-ea"/>
              <a:cs typeface="Poppins" panose="00000500000000000000" pitchFamily="2" charset="0"/>
            </a:rPr>
            <a:t>Revenue</a:t>
          </a:r>
        </a:p>
      </xdr:txBody>
    </xdr:sp>
    <xdr:clientData/>
  </xdr:twoCellAnchor>
  <xdr:twoCellAnchor>
    <xdr:from>
      <xdr:col>8</xdr:col>
      <xdr:colOff>424544</xdr:colOff>
      <xdr:row>12</xdr:row>
      <xdr:rowOff>102323</xdr:rowOff>
    </xdr:from>
    <xdr:to>
      <xdr:col>11</xdr:col>
      <xdr:colOff>304800</xdr:colOff>
      <xdr:row>15</xdr:row>
      <xdr:rowOff>21772</xdr:rowOff>
    </xdr:to>
    <xdr:sp macro="" textlink="Analysis!G9">
      <xdr:nvSpPr>
        <xdr:cNvPr id="55" name="TextBox 54">
          <a:extLst>
            <a:ext uri="{FF2B5EF4-FFF2-40B4-BE49-F238E27FC236}">
              <a16:creationId xmlns:a16="http://schemas.microsoft.com/office/drawing/2014/main" id="{00000000-0008-0000-0100-000037000000}"/>
            </a:ext>
          </a:extLst>
        </xdr:cNvPr>
        <xdr:cNvSpPr txBox="1"/>
      </xdr:nvSpPr>
      <xdr:spPr>
        <a:xfrm>
          <a:off x="5301344" y="2323009"/>
          <a:ext cx="1709056" cy="474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3A602C-3232-47FA-928B-1C7038FDA2F3}"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$31.43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558425</xdr:colOff>
      <xdr:row>15</xdr:row>
      <xdr:rowOff>100146</xdr:rowOff>
    </xdr:from>
    <xdr:to>
      <xdr:col>11</xdr:col>
      <xdr:colOff>87626</xdr:colOff>
      <xdr:row>17</xdr:row>
      <xdr:rowOff>31697</xdr:rowOff>
    </xdr:to>
    <xdr:sp macro="" textlink="Analysis!AN19">
      <xdr:nvSpPr>
        <xdr:cNvPr id="61" name="TextBox 60">
          <a:extLst>
            <a:ext uri="{FF2B5EF4-FFF2-40B4-BE49-F238E27FC236}">
              <a16:creationId xmlns:a16="http://schemas.microsoft.com/office/drawing/2014/main" id="{00000000-0008-0000-0100-00003D000000}"/>
            </a:ext>
          </a:extLst>
        </xdr:cNvPr>
        <xdr:cNvSpPr txBox="1"/>
      </xdr:nvSpPr>
      <xdr:spPr>
        <a:xfrm>
          <a:off x="5435225" y="2876003"/>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20FF76-6D5D-4658-867D-EC2B80368CA0}" type="TxLink">
            <a:rPr lang="en-US" sz="1400" b="0" i="0" u="none" strike="noStrike">
              <a:solidFill>
                <a:srgbClr val="E5E7EB"/>
              </a:solidFill>
              <a:latin typeface="Calibri"/>
              <a:ea typeface="+mn-ea"/>
              <a:cs typeface="Calibri"/>
            </a:rPr>
            <a:pPr marL="0" indent="0" algn="ctr"/>
            <a:t>▼ -6.59%</a:t>
          </a:fld>
          <a:endParaRPr lang="en-US" sz="1400" b="0" i="0" u="none" strike="noStrike">
            <a:solidFill>
              <a:srgbClr val="E5E7EB"/>
            </a:solidFill>
            <a:latin typeface="Calibri"/>
            <a:ea typeface="+mn-ea"/>
            <a:cs typeface="Calibri"/>
          </a:endParaRPr>
        </a:p>
      </xdr:txBody>
    </xdr:sp>
    <xdr:clientData/>
  </xdr:twoCellAnchor>
  <xdr:twoCellAnchor>
    <xdr:from>
      <xdr:col>12</xdr:col>
      <xdr:colOff>385343</xdr:colOff>
      <xdr:row>15</xdr:row>
      <xdr:rowOff>78375</xdr:rowOff>
    </xdr:from>
    <xdr:to>
      <xdr:col>14</xdr:col>
      <xdr:colOff>524144</xdr:colOff>
      <xdr:row>17</xdr:row>
      <xdr:rowOff>9926</xdr:rowOff>
    </xdr:to>
    <xdr:sp macro="" textlink="Analysis!AN13">
      <xdr:nvSpPr>
        <xdr:cNvPr id="50" name="TextBox 49">
          <a:extLst>
            <a:ext uri="{FF2B5EF4-FFF2-40B4-BE49-F238E27FC236}">
              <a16:creationId xmlns:a16="http://schemas.microsoft.com/office/drawing/2014/main" id="{00000000-0008-0000-0100-000032000000}"/>
            </a:ext>
          </a:extLst>
        </xdr:cNvPr>
        <xdr:cNvSpPr txBox="1"/>
      </xdr:nvSpPr>
      <xdr:spPr>
        <a:xfrm>
          <a:off x="7700543" y="2854232"/>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ABD8B2-1D8B-4A32-B5F0-E36805B0D649}" type="TxLink">
            <a:rPr lang="en-US" sz="1400" b="0" i="0" u="none" strike="noStrike">
              <a:solidFill>
                <a:srgbClr val="E5E7EB"/>
              </a:solidFill>
              <a:latin typeface="Calibri"/>
              <a:ea typeface="+mn-ea"/>
              <a:cs typeface="Calibri"/>
            </a:rPr>
            <a:pPr marL="0" indent="0" algn="ctr"/>
            <a:t>▼ -4.11%</a:t>
          </a:fld>
          <a:endParaRPr lang="en-US" sz="1400" b="0" i="0" u="none" strike="noStrike">
            <a:solidFill>
              <a:srgbClr val="E5E7EB"/>
            </a:solidFill>
            <a:latin typeface="Calibri"/>
            <a:ea typeface="+mn-ea"/>
            <a:cs typeface="Calibri"/>
          </a:endParaRPr>
        </a:p>
      </xdr:txBody>
    </xdr:sp>
    <xdr:clientData/>
  </xdr:twoCellAnchor>
  <xdr:twoCellAnchor>
    <xdr:from>
      <xdr:col>16</xdr:col>
      <xdr:colOff>266687</xdr:colOff>
      <xdr:row>15</xdr:row>
      <xdr:rowOff>57693</xdr:rowOff>
    </xdr:from>
    <xdr:to>
      <xdr:col>18</xdr:col>
      <xdr:colOff>405488</xdr:colOff>
      <xdr:row>16</xdr:row>
      <xdr:rowOff>176478</xdr:rowOff>
    </xdr:to>
    <xdr:sp macro="" textlink="Analysis!AN33">
      <xdr:nvSpPr>
        <xdr:cNvPr id="74" name="TextBox 73">
          <a:extLst>
            <a:ext uri="{FF2B5EF4-FFF2-40B4-BE49-F238E27FC236}">
              <a16:creationId xmlns:a16="http://schemas.microsoft.com/office/drawing/2014/main" id="{00000000-0008-0000-0100-00004A000000}"/>
            </a:ext>
          </a:extLst>
        </xdr:cNvPr>
        <xdr:cNvSpPr txBox="1"/>
      </xdr:nvSpPr>
      <xdr:spPr>
        <a:xfrm>
          <a:off x="10020287" y="2833550"/>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F92B94-6C5F-4E10-9039-88C88E432B08}" type="TxLink">
            <a:rPr lang="en-US" sz="1400" b="0" i="0" u="none" strike="noStrike">
              <a:solidFill>
                <a:srgbClr val="E5E7EB"/>
              </a:solidFill>
              <a:latin typeface="Calibri"/>
              <a:ea typeface="+mn-ea"/>
              <a:cs typeface="Calibri"/>
            </a:rPr>
            <a:pPr marL="0" indent="0" algn="ctr"/>
            <a:t>▲ 2.48%</a:t>
          </a:fld>
          <a:endParaRPr lang="en-US" sz="1400" b="0" i="0" u="none" strike="noStrike">
            <a:solidFill>
              <a:srgbClr val="E5E7EB"/>
            </a:solidFill>
            <a:latin typeface="Calibri"/>
            <a:ea typeface="+mn-ea"/>
            <a:cs typeface="Calibri"/>
          </a:endParaRPr>
        </a:p>
      </xdr:txBody>
    </xdr:sp>
    <xdr:clientData/>
  </xdr:twoCellAnchor>
  <xdr:twoCellAnchor>
    <xdr:from>
      <xdr:col>12</xdr:col>
      <xdr:colOff>283029</xdr:colOff>
      <xdr:row>11</xdr:row>
      <xdr:rowOff>89265</xdr:rowOff>
    </xdr:from>
    <xdr:to>
      <xdr:col>15</xdr:col>
      <xdr:colOff>185057</xdr:colOff>
      <xdr:row>13</xdr:row>
      <xdr:rowOff>130631</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7598229"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i="0">
              <a:solidFill>
                <a:srgbClr val="E5E7EB"/>
              </a:solidFill>
              <a:latin typeface="Poppins" panose="00000500000000000000" pitchFamily="2" charset="0"/>
              <a:ea typeface="+mn-ea"/>
              <a:cs typeface="Poppins" panose="00000500000000000000" pitchFamily="2" charset="0"/>
            </a:rPr>
            <a:t>Total</a:t>
          </a:r>
          <a:r>
            <a:rPr lang="en-US" sz="1200" b="1" i="0">
              <a:solidFill>
                <a:srgbClr val="E5E7EB"/>
              </a:solidFill>
              <a:latin typeface="Poppins" panose="00000500000000000000" pitchFamily="2" charset="0"/>
              <a:ea typeface="+mn-ea"/>
              <a:cs typeface="Poppins" panose="00000500000000000000" pitchFamily="2" charset="0"/>
            </a:rPr>
            <a:t> Profit</a:t>
          </a:r>
        </a:p>
      </xdr:txBody>
    </xdr:sp>
    <xdr:clientData/>
  </xdr:twoCellAnchor>
  <xdr:twoCellAnchor>
    <xdr:from>
      <xdr:col>12</xdr:col>
      <xdr:colOff>283029</xdr:colOff>
      <xdr:row>12</xdr:row>
      <xdr:rowOff>156120</xdr:rowOff>
    </xdr:from>
    <xdr:to>
      <xdr:col>15</xdr:col>
      <xdr:colOff>174171</xdr:colOff>
      <xdr:row>15</xdr:row>
      <xdr:rowOff>21772</xdr:rowOff>
    </xdr:to>
    <xdr:sp macro="" textlink="Analysis!G11">
      <xdr:nvSpPr>
        <xdr:cNvPr id="57" name="TextBox 56">
          <a:extLst>
            <a:ext uri="{FF2B5EF4-FFF2-40B4-BE49-F238E27FC236}">
              <a16:creationId xmlns:a16="http://schemas.microsoft.com/office/drawing/2014/main" id="{00000000-0008-0000-0100-000039000000}"/>
            </a:ext>
          </a:extLst>
        </xdr:cNvPr>
        <xdr:cNvSpPr txBox="1"/>
      </xdr:nvSpPr>
      <xdr:spPr>
        <a:xfrm>
          <a:off x="7598229" y="2376806"/>
          <a:ext cx="1719942" cy="42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967377-7BDD-4231-BA47-8D0C18B83E15}"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$12.89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16</xdr:col>
      <xdr:colOff>130629</xdr:colOff>
      <xdr:row>11</xdr:row>
      <xdr:rowOff>89265</xdr:rowOff>
    </xdr:from>
    <xdr:to>
      <xdr:col>19</xdr:col>
      <xdr:colOff>32657</xdr:colOff>
      <xdr:row>13</xdr:row>
      <xdr:rowOff>130631</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9884229"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 </a:t>
          </a:r>
          <a:r>
            <a:rPr lang="en-US" sz="1400" b="1" i="0">
              <a:solidFill>
                <a:srgbClr val="E5E7EB"/>
              </a:solidFill>
              <a:latin typeface="Poppins" panose="00000500000000000000" pitchFamily="2" charset="0"/>
              <a:ea typeface="+mn-ea"/>
              <a:cs typeface="Poppins" panose="00000500000000000000" pitchFamily="2" charset="0"/>
            </a:rPr>
            <a:t>Profit</a:t>
          </a:r>
          <a:r>
            <a:rPr lang="en-US" sz="1200" b="1" i="0">
              <a:solidFill>
                <a:srgbClr val="E5E7EB"/>
              </a:solidFill>
              <a:latin typeface="Poppins" panose="00000500000000000000" pitchFamily="2" charset="0"/>
              <a:cs typeface="Poppins" panose="00000500000000000000" pitchFamily="2" charset="0"/>
            </a:rPr>
            <a:t> Margin</a:t>
          </a:r>
        </a:p>
      </xdr:txBody>
    </xdr:sp>
    <xdr:clientData/>
  </xdr:twoCellAnchor>
  <xdr:twoCellAnchor>
    <xdr:from>
      <xdr:col>16</xdr:col>
      <xdr:colOff>119743</xdr:colOff>
      <xdr:row>12</xdr:row>
      <xdr:rowOff>91437</xdr:rowOff>
    </xdr:from>
    <xdr:to>
      <xdr:col>19</xdr:col>
      <xdr:colOff>43543</xdr:colOff>
      <xdr:row>15</xdr:row>
      <xdr:rowOff>21772</xdr:rowOff>
    </xdr:to>
    <xdr:sp macro="" textlink="Analysis!G10">
      <xdr:nvSpPr>
        <xdr:cNvPr id="58" name="TextBox 57">
          <a:extLst>
            <a:ext uri="{FF2B5EF4-FFF2-40B4-BE49-F238E27FC236}">
              <a16:creationId xmlns:a16="http://schemas.microsoft.com/office/drawing/2014/main" id="{00000000-0008-0000-0100-00003A000000}"/>
            </a:ext>
          </a:extLst>
        </xdr:cNvPr>
        <xdr:cNvSpPr txBox="1"/>
      </xdr:nvSpPr>
      <xdr:spPr>
        <a:xfrm>
          <a:off x="9873343" y="2312123"/>
          <a:ext cx="1752600" cy="485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1660D9-B8B6-4414-9C29-8C6C8B264C0D}"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41.0%</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20</xdr:col>
      <xdr:colOff>19453</xdr:colOff>
      <xdr:row>9</xdr:row>
      <xdr:rowOff>156177</xdr:rowOff>
    </xdr:from>
    <xdr:to>
      <xdr:col>22</xdr:col>
      <xdr:colOff>522514</xdr:colOff>
      <xdr:row>12</xdr:row>
      <xdr:rowOff>13980</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2211453" y="1821691"/>
          <a:ext cx="1722261" cy="41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a:latin typeface="Poppins" panose="00000500000000000000" pitchFamily="2" charset="0"/>
              <a:cs typeface="Poppins" panose="00000500000000000000" pitchFamily="2" charset="0"/>
            </a:rPr>
            <a:t># Transactions</a:t>
          </a:r>
        </a:p>
      </xdr:txBody>
    </xdr:sp>
    <xdr:clientData/>
  </xdr:twoCellAnchor>
  <xdr:twoCellAnchor>
    <xdr:from>
      <xdr:col>20</xdr:col>
      <xdr:colOff>21771</xdr:colOff>
      <xdr:row>11</xdr:row>
      <xdr:rowOff>118869</xdr:rowOff>
    </xdr:from>
    <xdr:to>
      <xdr:col>22</xdr:col>
      <xdr:colOff>489856</xdr:colOff>
      <xdr:row>14</xdr:row>
      <xdr:rowOff>130629</xdr:rowOff>
    </xdr:to>
    <xdr:sp macro="" textlink="Analysis!G7">
      <xdr:nvSpPr>
        <xdr:cNvPr id="60" name="TextBox 59">
          <a:extLst>
            <a:ext uri="{FF2B5EF4-FFF2-40B4-BE49-F238E27FC236}">
              <a16:creationId xmlns:a16="http://schemas.microsoft.com/office/drawing/2014/main" id="{00000000-0008-0000-0100-00003C000000}"/>
            </a:ext>
          </a:extLst>
        </xdr:cNvPr>
        <xdr:cNvSpPr txBox="1"/>
      </xdr:nvSpPr>
      <xdr:spPr>
        <a:xfrm>
          <a:off x="12213771" y="2154498"/>
          <a:ext cx="1687285" cy="566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982C7B-A712-4553-825B-F67B2A2C2936}"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5.34 k</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28200</xdr:colOff>
      <xdr:row>14</xdr:row>
      <xdr:rowOff>33745</xdr:rowOff>
    </xdr:from>
    <xdr:to>
      <xdr:col>3</xdr:col>
      <xdr:colOff>293914</xdr:colOff>
      <xdr:row>15</xdr:row>
      <xdr:rowOff>87085</xdr:rowOff>
    </xdr:to>
    <xdr:sp macro="" textlink="">
      <xdr:nvSpPr>
        <xdr:cNvPr id="108" name="Rectangle: Rounded Corners 107">
          <a:extLst>
            <a:ext uri="{FF2B5EF4-FFF2-40B4-BE49-F238E27FC236}">
              <a16:creationId xmlns:a16="http://schemas.microsoft.com/office/drawing/2014/main" id="{00000000-0008-0000-0100-00006C000000}"/>
            </a:ext>
          </a:extLst>
        </xdr:cNvPr>
        <xdr:cNvSpPr/>
      </xdr:nvSpPr>
      <xdr:spPr>
        <a:xfrm>
          <a:off x="1247400" y="262454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550716</xdr:colOff>
      <xdr:row>14</xdr:row>
      <xdr:rowOff>33745</xdr:rowOff>
    </xdr:from>
    <xdr:to>
      <xdr:col>22</xdr:col>
      <xdr:colOff>206830</xdr:colOff>
      <xdr:row>15</xdr:row>
      <xdr:rowOff>87085</xdr:rowOff>
    </xdr:to>
    <xdr:sp macro="" textlink="">
      <xdr:nvSpPr>
        <xdr:cNvPr id="109" name="Rectangle: Rounded Corners 108">
          <a:extLst>
            <a:ext uri="{FF2B5EF4-FFF2-40B4-BE49-F238E27FC236}">
              <a16:creationId xmlns:a16="http://schemas.microsoft.com/office/drawing/2014/main" id="{00000000-0008-0000-0100-00006D000000}"/>
            </a:ext>
          </a:extLst>
        </xdr:cNvPr>
        <xdr:cNvSpPr/>
      </xdr:nvSpPr>
      <xdr:spPr>
        <a:xfrm>
          <a:off x="12742716" y="262454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185059</xdr:colOff>
      <xdr:row>13</xdr:row>
      <xdr:rowOff>171992</xdr:rowOff>
    </xdr:from>
    <xdr:to>
      <xdr:col>4</xdr:col>
      <xdr:colOff>32659</xdr:colOff>
      <xdr:row>15</xdr:row>
      <xdr:rowOff>174171</xdr:rowOff>
    </xdr:to>
    <xdr:sp macro="" textlink="Analysis!AF25">
      <xdr:nvSpPr>
        <xdr:cNvPr id="76" name="TextBox 75">
          <a:extLst>
            <a:ext uri="{FF2B5EF4-FFF2-40B4-BE49-F238E27FC236}">
              <a16:creationId xmlns:a16="http://schemas.microsoft.com/office/drawing/2014/main" id="{00000000-0008-0000-0100-00004C000000}"/>
            </a:ext>
          </a:extLst>
        </xdr:cNvPr>
        <xdr:cNvSpPr txBox="1"/>
      </xdr:nvSpPr>
      <xdr:spPr>
        <a:xfrm>
          <a:off x="794659" y="2577735"/>
          <a:ext cx="1676400" cy="372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FA3733-DE50-4C13-9A35-F284368692AB}" type="TxLink">
            <a:rPr lang="en-US" sz="1400" b="0" i="0" u="none" strike="noStrike">
              <a:solidFill>
                <a:srgbClr val="E5E7EB"/>
              </a:solidFill>
              <a:latin typeface="Calibri"/>
              <a:ea typeface="+mn-ea"/>
              <a:cs typeface="Calibri"/>
            </a:rPr>
            <a:pPr marL="0" indent="0" algn="ctr"/>
            <a:t>▼ -0.77%</a:t>
          </a:fld>
          <a:endParaRPr lang="en-US" sz="1400" b="0" i="0" u="none" strike="noStrike">
            <a:solidFill>
              <a:srgbClr val="E5E7EB"/>
            </a:solidFill>
            <a:latin typeface="Calibri"/>
            <a:ea typeface="+mn-ea"/>
            <a:cs typeface="Calibri"/>
          </a:endParaRPr>
        </a:p>
      </xdr:txBody>
    </xdr:sp>
    <xdr:clientData/>
  </xdr:twoCellAnchor>
  <xdr:twoCellAnchor>
    <xdr:from>
      <xdr:col>20</xdr:col>
      <xdr:colOff>76203</xdr:colOff>
      <xdr:row>13</xdr:row>
      <xdr:rowOff>166548</xdr:rowOff>
    </xdr:from>
    <xdr:to>
      <xdr:col>22</xdr:col>
      <xdr:colOff>598717</xdr:colOff>
      <xdr:row>15</xdr:row>
      <xdr:rowOff>163286</xdr:rowOff>
    </xdr:to>
    <xdr:sp macro="" textlink="Analysis!AF18">
      <xdr:nvSpPr>
        <xdr:cNvPr id="81" name="TextBox 80">
          <a:extLst>
            <a:ext uri="{FF2B5EF4-FFF2-40B4-BE49-F238E27FC236}">
              <a16:creationId xmlns:a16="http://schemas.microsoft.com/office/drawing/2014/main" id="{00000000-0008-0000-0100-000051000000}"/>
            </a:ext>
          </a:extLst>
        </xdr:cNvPr>
        <xdr:cNvSpPr txBox="1"/>
      </xdr:nvSpPr>
      <xdr:spPr>
        <a:xfrm>
          <a:off x="12268203" y="2572291"/>
          <a:ext cx="1741714" cy="366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93A376-F908-4670-A26B-4194A1DC7AF4}" type="TxLink">
            <a:rPr lang="en-US" sz="1400" b="0" i="0" u="none" strike="noStrike">
              <a:solidFill>
                <a:srgbClr val="E5E7EB"/>
              </a:solidFill>
              <a:latin typeface="Calibri"/>
              <a:ea typeface="+mn-ea"/>
              <a:cs typeface="Calibri"/>
            </a:rPr>
            <a:pPr marL="0" indent="0" algn="ctr"/>
            <a:t>▲ 19.77%</a:t>
          </a:fld>
          <a:endParaRPr lang="en-US" sz="1400" b="0" i="0" u="none" strike="noStrike">
            <a:solidFill>
              <a:srgbClr val="E5E7EB"/>
            </a:solidFill>
            <a:latin typeface="Calibri"/>
            <a:ea typeface="+mn-ea"/>
            <a:cs typeface="Calibri"/>
          </a:endParaRPr>
        </a:p>
      </xdr:txBody>
    </xdr:sp>
    <xdr:clientData/>
  </xdr:twoCellAnchor>
  <xdr:twoCellAnchor>
    <xdr:from>
      <xdr:col>20</xdr:col>
      <xdr:colOff>21771</xdr:colOff>
      <xdr:row>20</xdr:row>
      <xdr:rowOff>118110</xdr:rowOff>
    </xdr:from>
    <xdr:to>
      <xdr:col>30</xdr:col>
      <xdr:colOff>272139</xdr:colOff>
      <xdr:row>35</xdr:row>
      <xdr:rowOff>45176</xdr:rowOff>
    </xdr:to>
    <xdr:sp macro="" textlink="">
      <xdr:nvSpPr>
        <xdr:cNvPr id="110" name="Rectangle: Rounded Corners 109">
          <a:extLst>
            <a:ext uri="{FF2B5EF4-FFF2-40B4-BE49-F238E27FC236}">
              <a16:creationId xmlns:a16="http://schemas.microsoft.com/office/drawing/2014/main" id="{00000000-0008-0000-0100-00006E000000}"/>
            </a:ext>
          </a:extLst>
        </xdr:cNvPr>
        <xdr:cNvSpPr/>
      </xdr:nvSpPr>
      <xdr:spPr>
        <a:xfrm>
          <a:off x="12213771" y="3819253"/>
          <a:ext cx="6346368"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457200</xdr:colOff>
      <xdr:row>20</xdr:row>
      <xdr:rowOff>118110</xdr:rowOff>
    </xdr:from>
    <xdr:to>
      <xdr:col>19</xdr:col>
      <xdr:colOff>544286</xdr:colOff>
      <xdr:row>35</xdr:row>
      <xdr:rowOff>45176</xdr:rowOff>
    </xdr:to>
    <xdr:sp macro="" textlink="">
      <xdr:nvSpPr>
        <xdr:cNvPr id="111" name="Rectangle: Rounded Corners 110">
          <a:extLst>
            <a:ext uri="{FF2B5EF4-FFF2-40B4-BE49-F238E27FC236}">
              <a16:creationId xmlns:a16="http://schemas.microsoft.com/office/drawing/2014/main" id="{00000000-0008-0000-0100-00006F000000}"/>
            </a:ext>
          </a:extLst>
        </xdr:cNvPr>
        <xdr:cNvSpPr/>
      </xdr:nvSpPr>
      <xdr:spPr>
        <a:xfrm>
          <a:off x="9601200" y="3819253"/>
          <a:ext cx="2525486"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293913</xdr:colOff>
      <xdr:row>35</xdr:row>
      <xdr:rowOff>141513</xdr:rowOff>
    </xdr:from>
    <xdr:to>
      <xdr:col>30</xdr:col>
      <xdr:colOff>348342</xdr:colOff>
      <xdr:row>50</xdr:row>
      <xdr:rowOff>76199</xdr:rowOff>
    </xdr:to>
    <xdr:sp macro=""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13095513" y="6618513"/>
          <a:ext cx="5540829"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152399</xdr:colOff>
      <xdr:row>35</xdr:row>
      <xdr:rowOff>141513</xdr:rowOff>
    </xdr:from>
    <xdr:to>
      <xdr:col>21</xdr:col>
      <xdr:colOff>119742</xdr:colOff>
      <xdr:row>50</xdr:row>
      <xdr:rowOff>76199</xdr:rowOff>
    </xdr:to>
    <xdr:sp macro="" textlink="">
      <xdr:nvSpPr>
        <xdr:cNvPr id="113" name="Rectangle: Rounded Corners 112">
          <a:extLst>
            <a:ext uri="{FF2B5EF4-FFF2-40B4-BE49-F238E27FC236}">
              <a16:creationId xmlns:a16="http://schemas.microsoft.com/office/drawing/2014/main" id="{00000000-0008-0000-0100-000071000000}"/>
            </a:ext>
          </a:extLst>
        </xdr:cNvPr>
        <xdr:cNvSpPr/>
      </xdr:nvSpPr>
      <xdr:spPr>
        <a:xfrm>
          <a:off x="5638799" y="6618513"/>
          <a:ext cx="7282543"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508363</xdr:colOff>
      <xdr:row>21</xdr:row>
      <xdr:rowOff>35378</xdr:rowOff>
    </xdr:from>
    <xdr:to>
      <xdr:col>19</xdr:col>
      <xdr:colOff>493123</xdr:colOff>
      <xdr:row>34</xdr:row>
      <xdr:rowOff>127907</xdr:rowOff>
    </xdr:to>
    <mc:AlternateContent xmlns:mc="http://schemas.openxmlformats.org/markup-compatibility/2006" xmlns:a14="http://schemas.microsoft.com/office/drawing/2010/main">
      <mc:Choice Requires="a14">
        <xdr:graphicFrame macro="">
          <xdr:nvGraphicFramePr>
            <xdr:cNvPr id="75" name="Month Name">
              <a:extLst>
                <a:ext uri="{FF2B5EF4-FFF2-40B4-BE49-F238E27FC236}">
                  <a16:creationId xmlns:a16="http://schemas.microsoft.com/office/drawing/2014/main" id="{00000000-0008-0000-0100-00004B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9652363" y="3921578"/>
              <a:ext cx="2423160" cy="2498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348343</xdr:colOff>
      <xdr:row>20</xdr:row>
      <xdr:rowOff>172538</xdr:rowOff>
    </xdr:from>
    <xdr:to>
      <xdr:col>3</xdr:col>
      <xdr:colOff>4457</xdr:colOff>
      <xdr:row>22</xdr:row>
      <xdr:rowOff>40821</xdr:rowOff>
    </xdr:to>
    <xdr:sp macro="" textlink="">
      <xdr:nvSpPr>
        <xdr:cNvPr id="65" name="Rectangle: Rounded Corners 64">
          <a:extLst>
            <a:ext uri="{FF2B5EF4-FFF2-40B4-BE49-F238E27FC236}">
              <a16:creationId xmlns:a16="http://schemas.microsoft.com/office/drawing/2014/main" id="{00000000-0008-0000-0100-000041000000}"/>
            </a:ext>
          </a:extLst>
        </xdr:cNvPr>
        <xdr:cNvSpPr/>
      </xdr:nvSpPr>
      <xdr:spPr>
        <a:xfrm>
          <a:off x="957943" y="3873681"/>
          <a:ext cx="875314" cy="238397"/>
        </a:xfrm>
        <a:prstGeom prst="roundRect">
          <a:avLst/>
        </a:prstGeom>
        <a:solidFill>
          <a:srgbClr val="42BE65"/>
        </a:solidFill>
        <a:ln>
          <a:solidFill>
            <a:srgbClr val="42BE65"/>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120834</xdr:colOff>
      <xdr:row>20</xdr:row>
      <xdr:rowOff>123009</xdr:rowOff>
    </xdr:from>
    <xdr:to>
      <xdr:col>3</xdr:col>
      <xdr:colOff>259635</xdr:colOff>
      <xdr:row>22</xdr:row>
      <xdr:rowOff>56737</xdr:rowOff>
    </xdr:to>
    <xdr:sp macro="" textlink="'Analysis (2)'!H12">
      <xdr:nvSpPr>
        <xdr:cNvPr id="66" name="TextBox 65">
          <a:extLst>
            <a:ext uri="{FF2B5EF4-FFF2-40B4-BE49-F238E27FC236}">
              <a16:creationId xmlns:a16="http://schemas.microsoft.com/office/drawing/2014/main" id="{00000000-0008-0000-0100-000042000000}"/>
            </a:ext>
          </a:extLst>
        </xdr:cNvPr>
        <xdr:cNvSpPr txBox="1"/>
      </xdr:nvSpPr>
      <xdr:spPr>
        <a:xfrm>
          <a:off x="730434" y="3824152"/>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B3C6A89-2AD3-4DFC-9231-316BD55179D9}" type="TxLink">
            <a:rPr lang="en-US" sz="1400" b="1" i="0" u="none" strike="noStrike">
              <a:solidFill>
                <a:schemeClr val="tx1"/>
              </a:solidFill>
              <a:latin typeface="Calibri"/>
              <a:ea typeface="+mn-ea"/>
              <a:cs typeface="Calibri"/>
            </a:rPr>
            <a:pPr marL="0" indent="0" algn="ctr"/>
            <a:t>In 2007</a:t>
          </a:fld>
          <a:endParaRPr lang="en-US" sz="1400" b="1" i="0" u="none" strike="noStrike">
            <a:solidFill>
              <a:schemeClr val="tx1"/>
            </a:solidFill>
            <a:latin typeface="Calibri"/>
            <a:ea typeface="+mn-ea"/>
            <a:cs typeface="Calibri"/>
          </a:endParaRPr>
        </a:p>
      </xdr:txBody>
    </xdr:sp>
    <xdr:clientData/>
  </xdr:twoCellAnchor>
  <xdr:twoCellAnchor>
    <xdr:from>
      <xdr:col>0</xdr:col>
      <xdr:colOff>0</xdr:colOff>
      <xdr:row>25</xdr:row>
      <xdr:rowOff>155664</xdr:rowOff>
    </xdr:from>
    <xdr:to>
      <xdr:col>0</xdr:col>
      <xdr:colOff>0</xdr:colOff>
      <xdr:row>27</xdr:row>
      <xdr:rowOff>89392</xdr:rowOff>
    </xdr:to>
    <xdr:sp macro="" textlink="'Analysis (2)'!H12">
      <xdr:nvSpPr>
        <xdr:cNvPr id="68" name="TextBox 67">
          <a:extLst>
            <a:ext uri="{FF2B5EF4-FFF2-40B4-BE49-F238E27FC236}">
              <a16:creationId xmlns:a16="http://schemas.microsoft.com/office/drawing/2014/main" id="{00000000-0008-0000-0100-000044000000}"/>
            </a:ext>
          </a:extLst>
        </xdr:cNvPr>
        <xdr:cNvSpPr txBox="1"/>
      </xdr:nvSpPr>
      <xdr:spPr>
        <a:xfrm>
          <a:off x="0" y="4782093"/>
          <a:ext cx="0"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B3C6A89-2AD3-4DFC-9231-316BD55179D9}" type="TxLink">
            <a:rPr lang="en-US" sz="1400" b="0" i="0" u="none" strike="noStrike">
              <a:solidFill>
                <a:srgbClr val="E5E7EB"/>
              </a:solidFill>
              <a:latin typeface="Calibri"/>
              <a:ea typeface="+mn-ea"/>
              <a:cs typeface="Calibri"/>
            </a:rPr>
            <a:pPr marL="0" indent="0" algn="ctr"/>
            <a:t>In 2007</a:t>
          </a:fld>
          <a:endParaRPr lang="en-US" sz="1400" b="0" i="0" u="none" strike="noStrike">
            <a:solidFill>
              <a:srgbClr val="E5E7EB"/>
            </a:solidFill>
            <a:latin typeface="Calibri"/>
            <a:ea typeface="+mn-ea"/>
            <a:cs typeface="Calibri"/>
          </a:endParaRPr>
        </a:p>
      </xdr:txBody>
    </xdr:sp>
    <xdr:clientData/>
  </xdr:twoCellAnchor>
  <xdr:twoCellAnchor>
    <xdr:from>
      <xdr:col>3</xdr:col>
      <xdr:colOff>348344</xdr:colOff>
      <xdr:row>20</xdr:row>
      <xdr:rowOff>183424</xdr:rowOff>
    </xdr:from>
    <xdr:to>
      <xdr:col>4</xdr:col>
      <xdr:colOff>337457</xdr:colOff>
      <xdr:row>22</xdr:row>
      <xdr:rowOff>43543</xdr:rowOff>
    </xdr:to>
    <xdr:sp macro="" textlink="">
      <xdr:nvSpPr>
        <xdr:cNvPr id="72" name="Rectangle: Rounded Corners 71">
          <a:extLst>
            <a:ext uri="{FF2B5EF4-FFF2-40B4-BE49-F238E27FC236}">
              <a16:creationId xmlns:a16="http://schemas.microsoft.com/office/drawing/2014/main" id="{00000000-0008-0000-0100-000048000000}"/>
            </a:ext>
          </a:extLst>
        </xdr:cNvPr>
        <xdr:cNvSpPr/>
      </xdr:nvSpPr>
      <xdr:spPr>
        <a:xfrm>
          <a:off x="2177144"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515257</xdr:colOff>
      <xdr:row>20</xdr:row>
      <xdr:rowOff>183424</xdr:rowOff>
    </xdr:from>
    <xdr:to>
      <xdr:col>5</xdr:col>
      <xdr:colOff>504370</xdr:colOff>
      <xdr:row>22</xdr:row>
      <xdr:rowOff>43543</xdr:rowOff>
    </xdr:to>
    <xdr:sp macro="" textlink="">
      <xdr:nvSpPr>
        <xdr:cNvPr id="84" name="Rectangle: Rounded Corners 83">
          <a:extLst>
            <a:ext uri="{FF2B5EF4-FFF2-40B4-BE49-F238E27FC236}">
              <a16:creationId xmlns:a16="http://schemas.microsoft.com/office/drawing/2014/main" id="{00000000-0008-0000-0100-000054000000}"/>
            </a:ext>
          </a:extLst>
        </xdr:cNvPr>
        <xdr:cNvSpPr/>
      </xdr:nvSpPr>
      <xdr:spPr>
        <a:xfrm>
          <a:off x="2953657"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72570</xdr:colOff>
      <xdr:row>20</xdr:row>
      <xdr:rowOff>183424</xdr:rowOff>
    </xdr:from>
    <xdr:to>
      <xdr:col>6</xdr:col>
      <xdr:colOff>464453</xdr:colOff>
      <xdr:row>22</xdr:row>
      <xdr:rowOff>41910</xdr:rowOff>
    </xdr:to>
    <xdr:sp macro="" textlink="">
      <xdr:nvSpPr>
        <xdr:cNvPr id="85" name="Rectangle: Rounded Corners 84">
          <a:extLst>
            <a:ext uri="{FF2B5EF4-FFF2-40B4-BE49-F238E27FC236}">
              <a16:creationId xmlns:a16="http://schemas.microsoft.com/office/drawing/2014/main" id="{00000000-0008-0000-0100-000055000000}"/>
            </a:ext>
          </a:extLst>
        </xdr:cNvPr>
        <xdr:cNvSpPr/>
      </xdr:nvSpPr>
      <xdr:spPr>
        <a:xfrm>
          <a:off x="3730170" y="3884567"/>
          <a:ext cx="391883" cy="22860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32654</xdr:colOff>
      <xdr:row>20</xdr:row>
      <xdr:rowOff>183424</xdr:rowOff>
    </xdr:from>
    <xdr:to>
      <xdr:col>8</xdr:col>
      <xdr:colOff>21767</xdr:colOff>
      <xdr:row>22</xdr:row>
      <xdr:rowOff>43543</xdr:rowOff>
    </xdr:to>
    <xdr:sp macro="" textlink="">
      <xdr:nvSpPr>
        <xdr:cNvPr id="87" name="Rectangle: Rounded Corners 86">
          <a:extLst>
            <a:ext uri="{FF2B5EF4-FFF2-40B4-BE49-F238E27FC236}">
              <a16:creationId xmlns:a16="http://schemas.microsoft.com/office/drawing/2014/main" id="{00000000-0008-0000-0100-000057000000}"/>
            </a:ext>
          </a:extLst>
        </xdr:cNvPr>
        <xdr:cNvSpPr/>
      </xdr:nvSpPr>
      <xdr:spPr>
        <a:xfrm>
          <a:off x="4299854"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66403</xdr:colOff>
      <xdr:row>20</xdr:row>
      <xdr:rowOff>147084</xdr:rowOff>
    </xdr:from>
    <xdr:to>
      <xdr:col>12</xdr:col>
      <xdr:colOff>283029</xdr:colOff>
      <xdr:row>22</xdr:row>
      <xdr:rowOff>111163</xdr:rowOff>
    </xdr:to>
    <xdr:sp macro="" textlink="'Analysis (2)'!H12">
      <xdr:nvSpPr>
        <xdr:cNvPr id="88" name="TextBox 87">
          <a:extLst>
            <a:ext uri="{FF2B5EF4-FFF2-40B4-BE49-F238E27FC236}">
              <a16:creationId xmlns:a16="http://schemas.microsoft.com/office/drawing/2014/main" id="{00000000-0008-0000-0100-000058000000}"/>
            </a:ext>
          </a:extLst>
        </xdr:cNvPr>
        <xdr:cNvSpPr txBox="1"/>
      </xdr:nvSpPr>
      <xdr:spPr>
        <a:xfrm>
          <a:off x="4943203" y="3848227"/>
          <a:ext cx="2655026" cy="334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Collectively</a:t>
          </a:r>
          <a:r>
            <a:rPr lang="en-US" sz="1500" b="0" i="0" u="none" strike="noStrike" baseline="0">
              <a:solidFill>
                <a:srgbClr val="E5E7EB"/>
              </a:solidFill>
              <a:latin typeface="Calibri"/>
              <a:ea typeface="+mn-ea"/>
              <a:cs typeface="Calibri"/>
            </a:rPr>
            <a:t> accounted for</a:t>
          </a:r>
          <a:endParaRPr lang="en-US" sz="1500" b="0" i="0" u="none" strike="noStrike">
            <a:solidFill>
              <a:srgbClr val="E5E7EB"/>
            </a:solidFill>
            <a:latin typeface="Calibri"/>
            <a:ea typeface="+mn-ea"/>
            <a:cs typeface="Calibri"/>
          </a:endParaRPr>
        </a:p>
      </xdr:txBody>
    </xdr:sp>
    <xdr:clientData/>
  </xdr:twoCellAnchor>
  <xdr:twoCellAnchor>
    <xdr:from>
      <xdr:col>13</xdr:col>
      <xdr:colOff>153492</xdr:colOff>
      <xdr:row>20</xdr:row>
      <xdr:rowOff>177435</xdr:rowOff>
    </xdr:from>
    <xdr:to>
      <xdr:col>15</xdr:col>
      <xdr:colOff>292293</xdr:colOff>
      <xdr:row>22</xdr:row>
      <xdr:rowOff>111163</xdr:rowOff>
    </xdr:to>
    <xdr:sp macro="" textlink="'Analysis (2)'!H12">
      <xdr:nvSpPr>
        <xdr:cNvPr id="89" name="TextBox 88">
          <a:extLst>
            <a:ext uri="{FF2B5EF4-FFF2-40B4-BE49-F238E27FC236}">
              <a16:creationId xmlns:a16="http://schemas.microsoft.com/office/drawing/2014/main" id="{00000000-0008-0000-0100-000059000000}"/>
            </a:ext>
          </a:extLst>
        </xdr:cNvPr>
        <xdr:cNvSpPr txBox="1"/>
      </xdr:nvSpPr>
      <xdr:spPr>
        <a:xfrm>
          <a:off x="8078292" y="3878578"/>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3</xdr:col>
      <xdr:colOff>337457</xdr:colOff>
      <xdr:row>20</xdr:row>
      <xdr:rowOff>133892</xdr:rowOff>
    </xdr:from>
    <xdr:to>
      <xdr:col>4</xdr:col>
      <xdr:colOff>370115</xdr:colOff>
      <xdr:row>22</xdr:row>
      <xdr:rowOff>130629</xdr:rowOff>
    </xdr:to>
    <xdr:sp macro="" textlink="'Analysis (2)'!J6">
      <xdr:nvSpPr>
        <xdr:cNvPr id="71" name="TextBox 70">
          <a:extLst>
            <a:ext uri="{FF2B5EF4-FFF2-40B4-BE49-F238E27FC236}">
              <a16:creationId xmlns:a16="http://schemas.microsoft.com/office/drawing/2014/main" id="{00000000-0008-0000-0100-000047000000}"/>
            </a:ext>
          </a:extLst>
        </xdr:cNvPr>
        <xdr:cNvSpPr txBox="1"/>
      </xdr:nvSpPr>
      <xdr:spPr>
        <a:xfrm>
          <a:off x="2166257"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9F5A20E-49F0-4C51-B175-12A3E09CA02C}" type="TxLink">
            <a:rPr lang="en-US" sz="1400" b="0" i="0" u="none" strike="noStrike">
              <a:solidFill>
                <a:srgbClr val="E5E7EB"/>
              </a:solidFill>
              <a:latin typeface="Calibri"/>
              <a:ea typeface="+mn-ea"/>
              <a:cs typeface="Calibri"/>
            </a:rPr>
            <a:pPr marL="0" indent="0" algn="ctr"/>
            <a:t>Oct</a:t>
          </a:fld>
          <a:endParaRPr lang="en-US" sz="1400" b="0" i="0" u="none" strike="noStrike">
            <a:solidFill>
              <a:srgbClr val="E5E7EB"/>
            </a:solidFill>
            <a:latin typeface="Calibri"/>
            <a:ea typeface="+mn-ea"/>
            <a:cs typeface="Calibri"/>
          </a:endParaRPr>
        </a:p>
      </xdr:txBody>
    </xdr:sp>
    <xdr:clientData/>
  </xdr:twoCellAnchor>
  <xdr:twoCellAnchor>
    <xdr:from>
      <xdr:col>4</xdr:col>
      <xdr:colOff>511629</xdr:colOff>
      <xdr:row>20</xdr:row>
      <xdr:rowOff>133892</xdr:rowOff>
    </xdr:from>
    <xdr:to>
      <xdr:col>5</xdr:col>
      <xdr:colOff>544287</xdr:colOff>
      <xdr:row>22</xdr:row>
      <xdr:rowOff>130629</xdr:rowOff>
    </xdr:to>
    <xdr:sp macro="" textlink="'Analysis (2)'!J7">
      <xdr:nvSpPr>
        <xdr:cNvPr id="98" name="TextBox 97">
          <a:extLst>
            <a:ext uri="{FF2B5EF4-FFF2-40B4-BE49-F238E27FC236}">
              <a16:creationId xmlns:a16="http://schemas.microsoft.com/office/drawing/2014/main" id="{00000000-0008-0000-0100-000062000000}"/>
            </a:ext>
          </a:extLst>
        </xdr:cNvPr>
        <xdr:cNvSpPr txBox="1"/>
      </xdr:nvSpPr>
      <xdr:spPr>
        <a:xfrm>
          <a:off x="2950029"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6EF6BF7-5BF5-48EB-804A-AFCFE4D5AA1E}" type="TxLink">
            <a:rPr lang="en-US" sz="1400" b="0" i="0" u="none" strike="noStrike">
              <a:solidFill>
                <a:srgbClr val="E5E7EB"/>
              </a:solidFill>
              <a:latin typeface="Calibri"/>
              <a:ea typeface="+mn-ea"/>
              <a:cs typeface="Calibri"/>
            </a:rPr>
            <a:pPr marL="0" indent="0" algn="ctr"/>
            <a:t>Sep</a:t>
          </a:fld>
          <a:endParaRPr lang="en-US" sz="1400" b="0" i="0" u="none" strike="noStrike">
            <a:solidFill>
              <a:srgbClr val="E5E7EB"/>
            </a:solidFill>
            <a:latin typeface="Calibri"/>
            <a:ea typeface="+mn-ea"/>
            <a:cs typeface="Calibri"/>
          </a:endParaRPr>
        </a:p>
      </xdr:txBody>
    </xdr:sp>
    <xdr:clientData/>
  </xdr:twoCellAnchor>
  <xdr:twoCellAnchor>
    <xdr:from>
      <xdr:col>5</xdr:col>
      <xdr:colOff>587830</xdr:colOff>
      <xdr:row>20</xdr:row>
      <xdr:rowOff>123007</xdr:rowOff>
    </xdr:from>
    <xdr:to>
      <xdr:col>7</xdr:col>
      <xdr:colOff>10888</xdr:colOff>
      <xdr:row>22</xdr:row>
      <xdr:rowOff>119744</xdr:rowOff>
    </xdr:to>
    <xdr:sp macro="" textlink="">
      <xdr:nvSpPr>
        <xdr:cNvPr id="99" name="TextBox 98">
          <a:extLst>
            <a:ext uri="{FF2B5EF4-FFF2-40B4-BE49-F238E27FC236}">
              <a16:creationId xmlns:a16="http://schemas.microsoft.com/office/drawing/2014/main" id="{00000000-0008-0000-0100-000063000000}"/>
            </a:ext>
          </a:extLst>
        </xdr:cNvPr>
        <xdr:cNvSpPr txBox="1"/>
      </xdr:nvSpPr>
      <xdr:spPr>
        <a:xfrm>
          <a:off x="3635830" y="3824150"/>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1" i="0" u="none" strike="noStrike">
              <a:solidFill>
                <a:srgbClr val="E5E7EB"/>
              </a:solidFill>
              <a:latin typeface="Calibri"/>
              <a:ea typeface="+mn-ea"/>
              <a:cs typeface="Calibri"/>
            </a:rPr>
            <a:t>&amp;</a:t>
          </a:r>
        </a:p>
      </xdr:txBody>
    </xdr:sp>
    <xdr:clientData/>
  </xdr:twoCellAnchor>
  <xdr:twoCellAnchor>
    <xdr:from>
      <xdr:col>6</xdr:col>
      <xdr:colOff>587830</xdr:colOff>
      <xdr:row>20</xdr:row>
      <xdr:rowOff>133892</xdr:rowOff>
    </xdr:from>
    <xdr:to>
      <xdr:col>8</xdr:col>
      <xdr:colOff>10888</xdr:colOff>
      <xdr:row>22</xdr:row>
      <xdr:rowOff>130629</xdr:rowOff>
    </xdr:to>
    <xdr:sp macro="" textlink="'Analysis (2)'!J8">
      <xdr:nvSpPr>
        <xdr:cNvPr id="107" name="TextBox 106">
          <a:extLst>
            <a:ext uri="{FF2B5EF4-FFF2-40B4-BE49-F238E27FC236}">
              <a16:creationId xmlns:a16="http://schemas.microsoft.com/office/drawing/2014/main" id="{00000000-0008-0000-0100-00006B000000}"/>
            </a:ext>
          </a:extLst>
        </xdr:cNvPr>
        <xdr:cNvSpPr txBox="1"/>
      </xdr:nvSpPr>
      <xdr:spPr>
        <a:xfrm>
          <a:off x="4245430"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7D7401-31EF-4EBD-BA14-F71F9A0E963F}" type="TxLink">
            <a:rPr lang="en-US" sz="1400" b="0" i="0" u="none" strike="noStrike">
              <a:solidFill>
                <a:srgbClr val="E5E7EB"/>
              </a:solidFill>
              <a:latin typeface="Calibri"/>
              <a:ea typeface="+mn-ea"/>
              <a:cs typeface="Calibri"/>
            </a:rPr>
            <a:pPr marL="0" indent="0" algn="ctr"/>
            <a:t>Nov</a:t>
          </a:fld>
          <a:endParaRPr lang="en-US" sz="1400" b="0" i="0" u="none" strike="noStrike">
            <a:solidFill>
              <a:srgbClr val="E5E7EB"/>
            </a:solidFill>
            <a:latin typeface="Calibri"/>
            <a:ea typeface="+mn-ea"/>
            <a:cs typeface="Calibri"/>
          </a:endParaRPr>
        </a:p>
      </xdr:txBody>
    </xdr:sp>
    <xdr:clientData/>
  </xdr:twoCellAnchor>
  <xdr:twoCellAnchor>
    <xdr:from>
      <xdr:col>11</xdr:col>
      <xdr:colOff>522515</xdr:colOff>
      <xdr:row>20</xdr:row>
      <xdr:rowOff>90347</xdr:rowOff>
    </xdr:from>
    <xdr:to>
      <xdr:col>13</xdr:col>
      <xdr:colOff>370113</xdr:colOff>
      <xdr:row>22</xdr:row>
      <xdr:rowOff>87084</xdr:rowOff>
    </xdr:to>
    <xdr:sp macro="" textlink="'Analysis (2)'!I11">
      <xdr:nvSpPr>
        <xdr:cNvPr id="114" name="TextBox 113">
          <a:extLst>
            <a:ext uri="{FF2B5EF4-FFF2-40B4-BE49-F238E27FC236}">
              <a16:creationId xmlns:a16="http://schemas.microsoft.com/office/drawing/2014/main" id="{00000000-0008-0000-0100-000072000000}"/>
            </a:ext>
          </a:extLst>
        </xdr:cNvPr>
        <xdr:cNvSpPr txBox="1"/>
      </xdr:nvSpPr>
      <xdr:spPr>
        <a:xfrm>
          <a:off x="7228115" y="3791490"/>
          <a:ext cx="106679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7F723F-4027-4EDD-BD4A-E13D6CCC7528}" type="TxLink">
            <a:rPr lang="en-US" sz="2400" b="1" i="0" u="none" strike="noStrike">
              <a:solidFill>
                <a:srgbClr val="42BE65"/>
              </a:solidFill>
              <a:latin typeface="Calibri"/>
              <a:ea typeface="+mn-ea"/>
              <a:cs typeface="Calibri"/>
            </a:rPr>
            <a:pPr marL="0" indent="0" algn="ctr"/>
            <a:t>35.5%</a:t>
          </a:fld>
          <a:endParaRPr lang="en-US" sz="2400" b="1" i="0" u="none" strike="noStrike">
            <a:solidFill>
              <a:srgbClr val="42BE65"/>
            </a:solidFill>
            <a:latin typeface="Calibri"/>
            <a:ea typeface="+mn-ea"/>
            <a:cs typeface="Calibri"/>
          </a:endParaRPr>
        </a:p>
      </xdr:txBody>
    </xdr:sp>
    <xdr:clientData/>
  </xdr:twoCellAnchor>
  <xdr:twoCellAnchor>
    <xdr:from>
      <xdr:col>26</xdr:col>
      <xdr:colOff>593818</xdr:colOff>
      <xdr:row>20</xdr:row>
      <xdr:rowOff>101232</xdr:rowOff>
    </xdr:from>
    <xdr:to>
      <xdr:col>28</xdr:col>
      <xdr:colOff>441416</xdr:colOff>
      <xdr:row>22</xdr:row>
      <xdr:rowOff>97969</xdr:rowOff>
    </xdr:to>
    <xdr:sp macro="" textlink="'Analysis (2)'!S15">
      <xdr:nvSpPr>
        <xdr:cNvPr id="90" name="TextBox 89">
          <a:extLst>
            <a:ext uri="{FF2B5EF4-FFF2-40B4-BE49-F238E27FC236}">
              <a16:creationId xmlns:a16="http://schemas.microsoft.com/office/drawing/2014/main" id="{00000000-0008-0000-0100-00005A000000}"/>
            </a:ext>
          </a:extLst>
        </xdr:cNvPr>
        <xdr:cNvSpPr txBox="1"/>
      </xdr:nvSpPr>
      <xdr:spPr>
        <a:xfrm>
          <a:off x="16443418" y="3802375"/>
          <a:ext cx="106679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A41207-313D-4C9F-8B6A-62F11F30CC54}" type="TxLink">
            <a:rPr lang="en-US" sz="2400" b="1" i="0" u="none" strike="noStrike">
              <a:solidFill>
                <a:srgbClr val="42BE65"/>
              </a:solidFill>
              <a:latin typeface="Calibri"/>
              <a:ea typeface="+mn-ea"/>
              <a:cs typeface="Calibri"/>
            </a:rPr>
            <a:pPr marL="0" indent="0" algn="ctr"/>
            <a:t>0.0%</a:t>
          </a:fld>
          <a:endParaRPr lang="en-US" sz="2400" b="1" i="0" u="none" strike="noStrike">
            <a:solidFill>
              <a:srgbClr val="42BE65"/>
            </a:solidFill>
            <a:latin typeface="Calibri"/>
            <a:ea typeface="+mn-ea"/>
            <a:cs typeface="Calibri"/>
          </a:endParaRPr>
        </a:p>
      </xdr:txBody>
    </xdr:sp>
    <xdr:clientData/>
  </xdr:twoCellAnchor>
  <xdr:twoCellAnchor>
    <xdr:from>
      <xdr:col>21</xdr:col>
      <xdr:colOff>458287</xdr:colOff>
      <xdr:row>20</xdr:row>
      <xdr:rowOff>101232</xdr:rowOff>
    </xdr:from>
    <xdr:to>
      <xdr:col>27</xdr:col>
      <xdr:colOff>228599</xdr:colOff>
      <xdr:row>22</xdr:row>
      <xdr:rowOff>84776</xdr:rowOff>
    </xdr:to>
    <xdr:sp macro="" textlink="'Analysis (2)'!H12">
      <xdr:nvSpPr>
        <xdr:cNvPr id="97" name="TextBox 96">
          <a:extLst>
            <a:ext uri="{FF2B5EF4-FFF2-40B4-BE49-F238E27FC236}">
              <a16:creationId xmlns:a16="http://schemas.microsoft.com/office/drawing/2014/main" id="{00000000-0008-0000-0100-000061000000}"/>
            </a:ext>
          </a:extLst>
        </xdr:cNvPr>
        <xdr:cNvSpPr txBox="1"/>
      </xdr:nvSpPr>
      <xdr:spPr>
        <a:xfrm>
          <a:off x="13259887" y="3802375"/>
          <a:ext cx="3427912" cy="353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The Highlighted weekdays contributed</a:t>
          </a:r>
        </a:p>
      </xdr:txBody>
    </xdr:sp>
    <xdr:clientData/>
  </xdr:twoCellAnchor>
  <xdr:twoCellAnchor>
    <xdr:from>
      <xdr:col>28</xdr:col>
      <xdr:colOff>197035</xdr:colOff>
      <xdr:row>20</xdr:row>
      <xdr:rowOff>101232</xdr:rowOff>
    </xdr:from>
    <xdr:to>
      <xdr:col>30</xdr:col>
      <xdr:colOff>335836</xdr:colOff>
      <xdr:row>22</xdr:row>
      <xdr:rowOff>34960</xdr:rowOff>
    </xdr:to>
    <xdr:sp macro="" textlink="'Analysis (2)'!H12">
      <xdr:nvSpPr>
        <xdr:cNvPr id="115" name="TextBox 114">
          <a:extLst>
            <a:ext uri="{FF2B5EF4-FFF2-40B4-BE49-F238E27FC236}">
              <a16:creationId xmlns:a16="http://schemas.microsoft.com/office/drawing/2014/main" id="{00000000-0008-0000-0100-000073000000}"/>
            </a:ext>
          </a:extLst>
        </xdr:cNvPr>
        <xdr:cNvSpPr txBox="1"/>
      </xdr:nvSpPr>
      <xdr:spPr>
        <a:xfrm>
          <a:off x="17265835" y="3802375"/>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1</xdr:col>
      <xdr:colOff>228601</xdr:colOff>
      <xdr:row>35</xdr:row>
      <xdr:rowOff>141513</xdr:rowOff>
    </xdr:from>
    <xdr:to>
      <xdr:col>8</xdr:col>
      <xdr:colOff>468087</xdr:colOff>
      <xdr:row>50</xdr:row>
      <xdr:rowOff>21770</xdr:rowOff>
    </xdr:to>
    <xdr:graphicFrame macro="">
      <xdr:nvGraphicFramePr>
        <xdr:cNvPr id="121" name="Chart 120">
          <a:extLst>
            <a:ext uri="{FF2B5EF4-FFF2-40B4-BE49-F238E27FC236}">
              <a16:creationId xmlns:a16="http://schemas.microsoft.com/office/drawing/2014/main" id="{FA156EFA-D6F8-4485-9CB0-75E72A1D0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587828</xdr:colOff>
      <xdr:row>38</xdr:row>
      <xdr:rowOff>87085</xdr:rowOff>
    </xdr:from>
    <xdr:to>
      <xdr:col>6</xdr:col>
      <xdr:colOff>108858</xdr:colOff>
      <xdr:row>45</xdr:row>
      <xdr:rowOff>87084</xdr:rowOff>
    </xdr:to>
    <xdr:sp macro="" textlink="">
      <xdr:nvSpPr>
        <xdr:cNvPr id="122" name="Oval 121">
          <a:extLst>
            <a:ext uri="{FF2B5EF4-FFF2-40B4-BE49-F238E27FC236}">
              <a16:creationId xmlns:a16="http://schemas.microsoft.com/office/drawing/2014/main" id="{6153D520-495F-436C-8930-D8F92DF32E66}"/>
            </a:ext>
          </a:extLst>
        </xdr:cNvPr>
        <xdr:cNvSpPr/>
      </xdr:nvSpPr>
      <xdr:spPr>
        <a:xfrm>
          <a:off x="2416628" y="7119256"/>
          <a:ext cx="1349830" cy="1295399"/>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337458</xdr:colOff>
      <xdr:row>35</xdr:row>
      <xdr:rowOff>176344</xdr:rowOff>
    </xdr:from>
    <xdr:to>
      <xdr:col>8</xdr:col>
      <xdr:colOff>327114</xdr:colOff>
      <xdr:row>37</xdr:row>
      <xdr:rowOff>163284</xdr:rowOff>
    </xdr:to>
    <xdr:sp macro="" textlink="'Analysis (2)'!AB13">
      <xdr:nvSpPr>
        <xdr:cNvPr id="123" name="TextBox 122">
          <a:extLst>
            <a:ext uri="{FF2B5EF4-FFF2-40B4-BE49-F238E27FC236}">
              <a16:creationId xmlns:a16="http://schemas.microsoft.com/office/drawing/2014/main" id="{3070ED93-6C96-4645-970E-C705485983AE}"/>
            </a:ext>
          </a:extLst>
        </xdr:cNvPr>
        <xdr:cNvSpPr txBox="1"/>
      </xdr:nvSpPr>
      <xdr:spPr>
        <a:xfrm>
          <a:off x="3385458" y="6653344"/>
          <a:ext cx="1818456" cy="35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6E68C8-8BDD-4BFB-97B2-A0C5CC6897FD}" type="TxLink">
            <a:rPr lang="en-US" sz="1500" b="0" i="0" u="none" strike="noStrike">
              <a:solidFill>
                <a:srgbClr val="FFFFFF"/>
              </a:solidFill>
              <a:latin typeface="Calibri"/>
              <a:ea typeface="+mn-ea"/>
              <a:cs typeface="Calibri"/>
            </a:rPr>
            <a:t>WEEKDAY makes up</a:t>
          </a:fld>
          <a:endParaRPr lang="en-US" sz="1500" b="0" i="0" u="none" strike="noStrike">
            <a:solidFill>
              <a:srgbClr val="FFFFFF"/>
            </a:solidFill>
            <a:latin typeface="Calibri"/>
            <a:ea typeface="+mn-ea"/>
            <a:cs typeface="Calibri"/>
          </a:endParaRPr>
        </a:p>
      </xdr:txBody>
    </xdr:sp>
    <xdr:clientData/>
  </xdr:twoCellAnchor>
  <xdr:twoCellAnchor>
    <xdr:from>
      <xdr:col>6</xdr:col>
      <xdr:colOff>286284</xdr:colOff>
      <xdr:row>36</xdr:row>
      <xdr:rowOff>121916</xdr:rowOff>
    </xdr:from>
    <xdr:to>
      <xdr:col>8</xdr:col>
      <xdr:colOff>425085</xdr:colOff>
      <xdr:row>39</xdr:row>
      <xdr:rowOff>65312</xdr:rowOff>
    </xdr:to>
    <xdr:sp macro="" textlink="'Analysis (2)'!AB12">
      <xdr:nvSpPr>
        <xdr:cNvPr id="124" name="TextBox 123">
          <a:extLst>
            <a:ext uri="{FF2B5EF4-FFF2-40B4-BE49-F238E27FC236}">
              <a16:creationId xmlns:a16="http://schemas.microsoft.com/office/drawing/2014/main" id="{DC1797D4-8BFA-439E-B968-E5C95070C757}"/>
            </a:ext>
          </a:extLst>
        </xdr:cNvPr>
        <xdr:cNvSpPr txBox="1"/>
      </xdr:nvSpPr>
      <xdr:spPr>
        <a:xfrm>
          <a:off x="3943884" y="6783973"/>
          <a:ext cx="1358001" cy="498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DA44729-ACF0-4D03-AC84-7D5290841434}"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74.9%</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6</xdr:col>
      <xdr:colOff>392979</xdr:colOff>
      <xdr:row>38</xdr:row>
      <xdr:rowOff>133891</xdr:rowOff>
    </xdr:from>
    <xdr:to>
      <xdr:col>8</xdr:col>
      <xdr:colOff>531780</xdr:colOff>
      <xdr:row>40</xdr:row>
      <xdr:rowOff>67618</xdr:rowOff>
    </xdr:to>
    <xdr:sp macro="" textlink="'Analysis (2)'!H12">
      <xdr:nvSpPr>
        <xdr:cNvPr id="125" name="TextBox 124">
          <a:extLst>
            <a:ext uri="{FF2B5EF4-FFF2-40B4-BE49-F238E27FC236}">
              <a16:creationId xmlns:a16="http://schemas.microsoft.com/office/drawing/2014/main" id="{BCBC59F2-7629-42C7-8606-9C2E935602BA}"/>
            </a:ext>
          </a:extLst>
        </xdr:cNvPr>
        <xdr:cNvSpPr txBox="1"/>
      </xdr:nvSpPr>
      <xdr:spPr>
        <a:xfrm>
          <a:off x="4050579" y="7166062"/>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20</xdr:col>
      <xdr:colOff>43542</xdr:colOff>
      <xdr:row>20</xdr:row>
      <xdr:rowOff>141513</xdr:rowOff>
    </xdr:from>
    <xdr:to>
      <xdr:col>30</xdr:col>
      <xdr:colOff>217714</xdr:colOff>
      <xdr:row>34</xdr:row>
      <xdr:rowOff>152400</xdr:rowOff>
    </xdr:to>
    <xdr:graphicFrame macro="">
      <xdr:nvGraphicFramePr>
        <xdr:cNvPr id="126" name="Chart 125">
          <a:extLst>
            <a:ext uri="{FF2B5EF4-FFF2-40B4-BE49-F238E27FC236}">
              <a16:creationId xmlns:a16="http://schemas.microsoft.com/office/drawing/2014/main" id="{41D1397E-DB73-4438-A25C-6B5E3C55D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503353</xdr:colOff>
      <xdr:row>39</xdr:row>
      <xdr:rowOff>23954</xdr:rowOff>
    </xdr:from>
    <xdr:to>
      <xdr:col>11</xdr:col>
      <xdr:colOff>587828</xdr:colOff>
      <xdr:row>49</xdr:row>
      <xdr:rowOff>2183</xdr:rowOff>
    </xdr:to>
    <xdr:sp macro="" textlink="">
      <xdr:nvSpPr>
        <xdr:cNvPr id="127" name="Rectangle: Rounded Corners 126">
          <a:extLst>
            <a:ext uri="{FF2B5EF4-FFF2-40B4-BE49-F238E27FC236}">
              <a16:creationId xmlns:a16="http://schemas.microsoft.com/office/drawing/2014/main" id="{441B35A3-0625-4C99-AE37-715E75F7ECCF}"/>
            </a:ext>
          </a:extLst>
        </xdr:cNvPr>
        <xdr:cNvSpPr/>
      </xdr:nvSpPr>
      <xdr:spPr>
        <a:xfrm>
          <a:off x="5989753" y="7241183"/>
          <a:ext cx="1303675" cy="1828800"/>
        </a:xfrm>
        <a:prstGeom prst="roundRect">
          <a:avLst>
            <a:gd name="adj" fmla="val 7380"/>
          </a:avLst>
        </a:prstGeom>
        <a:solidFill>
          <a:srgbClr val="B585D1"/>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383609</xdr:colOff>
      <xdr:row>68</xdr:row>
      <xdr:rowOff>100155</xdr:rowOff>
    </xdr:from>
    <xdr:to>
      <xdr:col>9</xdr:col>
      <xdr:colOff>359226</xdr:colOff>
      <xdr:row>78</xdr:row>
      <xdr:rowOff>78384</xdr:rowOff>
    </xdr:to>
    <xdr:sp macro="" textlink="">
      <xdr:nvSpPr>
        <xdr:cNvPr id="128" name="Rectangle: Rounded Corners 127">
          <a:extLst>
            <a:ext uri="{FF2B5EF4-FFF2-40B4-BE49-F238E27FC236}">
              <a16:creationId xmlns:a16="http://schemas.microsoft.com/office/drawing/2014/main" id="{D960B18A-261E-4D89-B1E5-EF355F71A168}"/>
            </a:ext>
          </a:extLst>
        </xdr:cNvPr>
        <xdr:cNvSpPr/>
      </xdr:nvSpPr>
      <xdr:spPr>
        <a:xfrm>
          <a:off x="4650809" y="12977955"/>
          <a:ext cx="1194817"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379981</xdr:colOff>
      <xdr:row>39</xdr:row>
      <xdr:rowOff>23954</xdr:rowOff>
    </xdr:from>
    <xdr:to>
      <xdr:col>14</xdr:col>
      <xdr:colOff>464456</xdr:colOff>
      <xdr:row>49</xdr:row>
      <xdr:rowOff>2183</xdr:rowOff>
    </xdr:to>
    <xdr:sp macro="" textlink="">
      <xdr:nvSpPr>
        <xdr:cNvPr id="132" name="Rectangle: Rounded Corners 131">
          <a:extLst>
            <a:ext uri="{FF2B5EF4-FFF2-40B4-BE49-F238E27FC236}">
              <a16:creationId xmlns:a16="http://schemas.microsoft.com/office/drawing/2014/main" id="{44780947-06B3-4D88-80CF-D9C503EB0A53}"/>
            </a:ext>
          </a:extLst>
        </xdr:cNvPr>
        <xdr:cNvSpPr/>
      </xdr:nvSpPr>
      <xdr:spPr>
        <a:xfrm>
          <a:off x="7695181" y="7241183"/>
          <a:ext cx="1303675" cy="1828800"/>
        </a:xfrm>
        <a:prstGeom prst="roundRect">
          <a:avLst>
            <a:gd name="adj" fmla="val 7380"/>
          </a:avLst>
        </a:prstGeom>
        <a:solidFill>
          <a:srgbClr val="0F62F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256609</xdr:colOff>
      <xdr:row>39</xdr:row>
      <xdr:rowOff>23954</xdr:rowOff>
    </xdr:from>
    <xdr:to>
      <xdr:col>17</xdr:col>
      <xdr:colOff>341084</xdr:colOff>
      <xdr:row>49</xdr:row>
      <xdr:rowOff>2183</xdr:rowOff>
    </xdr:to>
    <xdr:sp macro="" textlink="">
      <xdr:nvSpPr>
        <xdr:cNvPr id="133" name="Rectangle: Rounded Corners 132">
          <a:extLst>
            <a:ext uri="{FF2B5EF4-FFF2-40B4-BE49-F238E27FC236}">
              <a16:creationId xmlns:a16="http://schemas.microsoft.com/office/drawing/2014/main" id="{58FB58C4-00A7-481A-8EDD-DF935EB69D52}"/>
            </a:ext>
          </a:extLst>
        </xdr:cNvPr>
        <xdr:cNvSpPr/>
      </xdr:nvSpPr>
      <xdr:spPr>
        <a:xfrm>
          <a:off x="9400609" y="7241183"/>
          <a:ext cx="1303675"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133237</xdr:colOff>
      <xdr:row>39</xdr:row>
      <xdr:rowOff>23954</xdr:rowOff>
    </xdr:from>
    <xdr:to>
      <xdr:col>20</xdr:col>
      <xdr:colOff>217712</xdr:colOff>
      <xdr:row>49</xdr:row>
      <xdr:rowOff>2183</xdr:rowOff>
    </xdr:to>
    <xdr:sp macro="" textlink="">
      <xdr:nvSpPr>
        <xdr:cNvPr id="134" name="Rectangle: Rounded Corners 133">
          <a:extLst>
            <a:ext uri="{FF2B5EF4-FFF2-40B4-BE49-F238E27FC236}">
              <a16:creationId xmlns:a16="http://schemas.microsoft.com/office/drawing/2014/main" id="{778C24A5-93BC-498D-9090-EAA294DE3AB1}"/>
            </a:ext>
          </a:extLst>
        </xdr:cNvPr>
        <xdr:cNvSpPr/>
      </xdr:nvSpPr>
      <xdr:spPr>
        <a:xfrm>
          <a:off x="11106037" y="7241183"/>
          <a:ext cx="1303675" cy="1828800"/>
        </a:xfrm>
        <a:prstGeom prst="roundRect">
          <a:avLst>
            <a:gd name="adj" fmla="val 7380"/>
          </a:avLst>
        </a:prstGeom>
        <a:solidFill>
          <a:schemeClr val="accent2">
            <a:lumMod val="75000"/>
          </a:schemeClr>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274534</xdr:colOff>
      <xdr:row>46</xdr:row>
      <xdr:rowOff>69761</xdr:rowOff>
    </xdr:from>
    <xdr:to>
      <xdr:col>12</xdr:col>
      <xdr:colOff>283029</xdr:colOff>
      <xdr:row>49</xdr:row>
      <xdr:rowOff>141516</xdr:rowOff>
    </xdr:to>
    <xdr:sp macro="" textlink="">
      <xdr:nvSpPr>
        <xdr:cNvPr id="135" name="Oval 134">
          <a:extLst>
            <a:ext uri="{FF2B5EF4-FFF2-40B4-BE49-F238E27FC236}">
              <a16:creationId xmlns:a16="http://schemas.microsoft.com/office/drawing/2014/main" id="{33AE6771-4031-4383-81A9-E603EDE87A2A}"/>
            </a:ext>
          </a:extLst>
        </xdr:cNvPr>
        <xdr:cNvSpPr/>
      </xdr:nvSpPr>
      <xdr:spPr>
        <a:xfrm>
          <a:off x="6980134" y="8582390"/>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252762</xdr:colOff>
      <xdr:row>75</xdr:row>
      <xdr:rowOff>4445</xdr:rowOff>
    </xdr:from>
    <xdr:to>
      <xdr:col>20</xdr:col>
      <xdr:colOff>315686</xdr:colOff>
      <xdr:row>78</xdr:row>
      <xdr:rowOff>97973</xdr:rowOff>
    </xdr:to>
    <xdr:sp macro="" textlink="">
      <xdr:nvSpPr>
        <xdr:cNvPr id="136" name="Oval 135">
          <a:extLst>
            <a:ext uri="{FF2B5EF4-FFF2-40B4-BE49-F238E27FC236}">
              <a16:creationId xmlns:a16="http://schemas.microsoft.com/office/drawing/2014/main" id="{4DDBB358-5419-4B53-AA0C-95529EA4820A}"/>
            </a:ext>
          </a:extLst>
        </xdr:cNvPr>
        <xdr:cNvSpPr/>
      </xdr:nvSpPr>
      <xdr:spPr>
        <a:xfrm>
          <a:off x="11835162" y="14177645"/>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143905</xdr:colOff>
      <xdr:row>46</xdr:row>
      <xdr:rowOff>80647</xdr:rowOff>
    </xdr:from>
    <xdr:to>
      <xdr:col>15</xdr:col>
      <xdr:colOff>152400</xdr:colOff>
      <xdr:row>49</xdr:row>
      <xdr:rowOff>152402</xdr:rowOff>
    </xdr:to>
    <xdr:sp macro="" textlink="">
      <xdr:nvSpPr>
        <xdr:cNvPr id="140" name="Oval 139">
          <a:extLst>
            <a:ext uri="{FF2B5EF4-FFF2-40B4-BE49-F238E27FC236}">
              <a16:creationId xmlns:a16="http://schemas.microsoft.com/office/drawing/2014/main" id="{60F59AB4-36D1-459E-B33B-4EB0502C7628}"/>
            </a:ext>
          </a:extLst>
        </xdr:cNvPr>
        <xdr:cNvSpPr/>
      </xdr:nvSpPr>
      <xdr:spPr>
        <a:xfrm>
          <a:off x="8678305" y="8593276"/>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13276</xdr:colOff>
      <xdr:row>46</xdr:row>
      <xdr:rowOff>91533</xdr:rowOff>
    </xdr:from>
    <xdr:to>
      <xdr:col>18</xdr:col>
      <xdr:colOff>21771</xdr:colOff>
      <xdr:row>49</xdr:row>
      <xdr:rowOff>163288</xdr:rowOff>
    </xdr:to>
    <xdr:sp macro="" textlink="">
      <xdr:nvSpPr>
        <xdr:cNvPr id="141" name="Oval 140">
          <a:extLst>
            <a:ext uri="{FF2B5EF4-FFF2-40B4-BE49-F238E27FC236}">
              <a16:creationId xmlns:a16="http://schemas.microsoft.com/office/drawing/2014/main" id="{75FD3C3F-0614-4BB0-A8A8-90C7E0EBDB88}"/>
            </a:ext>
          </a:extLst>
        </xdr:cNvPr>
        <xdr:cNvSpPr/>
      </xdr:nvSpPr>
      <xdr:spPr>
        <a:xfrm>
          <a:off x="10376476" y="8604162"/>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492247</xdr:colOff>
      <xdr:row>46</xdr:row>
      <xdr:rowOff>102419</xdr:rowOff>
    </xdr:from>
    <xdr:to>
      <xdr:col>20</xdr:col>
      <xdr:colOff>500742</xdr:colOff>
      <xdr:row>49</xdr:row>
      <xdr:rowOff>174174</xdr:rowOff>
    </xdr:to>
    <xdr:sp macro="" textlink="">
      <xdr:nvSpPr>
        <xdr:cNvPr id="142" name="Oval 141">
          <a:extLst>
            <a:ext uri="{FF2B5EF4-FFF2-40B4-BE49-F238E27FC236}">
              <a16:creationId xmlns:a16="http://schemas.microsoft.com/office/drawing/2014/main" id="{07BE6F56-AC00-481C-9EB6-908BB34DC4D3}"/>
            </a:ext>
          </a:extLst>
        </xdr:cNvPr>
        <xdr:cNvSpPr/>
      </xdr:nvSpPr>
      <xdr:spPr>
        <a:xfrm>
          <a:off x="12074647" y="8615048"/>
          <a:ext cx="618095" cy="626926"/>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478971</xdr:colOff>
      <xdr:row>44</xdr:row>
      <xdr:rowOff>1</xdr:rowOff>
    </xdr:from>
    <xdr:to>
      <xdr:col>11</xdr:col>
      <xdr:colOff>564433</xdr:colOff>
      <xdr:row>45</xdr:row>
      <xdr:rowOff>174172</xdr:rowOff>
    </xdr:to>
    <xdr:sp macro="" textlink="Analysis!AN26">
      <xdr:nvSpPr>
        <xdr:cNvPr id="143" name="TextBox 142">
          <a:extLst>
            <a:ext uri="{FF2B5EF4-FFF2-40B4-BE49-F238E27FC236}">
              <a16:creationId xmlns:a16="http://schemas.microsoft.com/office/drawing/2014/main" id="{83FA2ED3-F8FF-4FFB-8396-F4372A0E6BB0}"/>
            </a:ext>
          </a:extLst>
        </xdr:cNvPr>
        <xdr:cNvSpPr txBox="1"/>
      </xdr:nvSpPr>
      <xdr:spPr>
        <a:xfrm>
          <a:off x="5965371" y="8142515"/>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01</a:t>
          </a:r>
        </a:p>
      </xdr:txBody>
    </xdr:sp>
    <xdr:clientData/>
  </xdr:twoCellAnchor>
  <xdr:twoCellAnchor>
    <xdr:from>
      <xdr:col>14</xdr:col>
      <xdr:colOff>194853</xdr:colOff>
      <xdr:row>70</xdr:row>
      <xdr:rowOff>149137</xdr:rowOff>
    </xdr:from>
    <xdr:to>
      <xdr:col>16</xdr:col>
      <xdr:colOff>280315</xdr:colOff>
      <xdr:row>72</xdr:row>
      <xdr:rowOff>138250</xdr:rowOff>
    </xdr:to>
    <xdr:sp macro="" textlink="Analysis!AN26">
      <xdr:nvSpPr>
        <xdr:cNvPr id="144" name="TextBox 143">
          <a:extLst>
            <a:ext uri="{FF2B5EF4-FFF2-40B4-BE49-F238E27FC236}">
              <a16:creationId xmlns:a16="http://schemas.microsoft.com/office/drawing/2014/main" id="{7B51340D-0D60-4C0F-8967-F9C00E1C962D}"/>
            </a:ext>
          </a:extLst>
        </xdr:cNvPr>
        <xdr:cNvSpPr txBox="1"/>
      </xdr:nvSpPr>
      <xdr:spPr>
        <a:xfrm>
          <a:off x="8729253" y="13397051"/>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rgbClr val="E5E7EB"/>
              </a:solidFill>
              <a:latin typeface="Calibri"/>
              <a:ea typeface="+mn-ea"/>
              <a:cs typeface="Calibri"/>
            </a:rPr>
            <a:t>Quater 01</a:t>
          </a:r>
        </a:p>
      </xdr:txBody>
    </xdr:sp>
    <xdr:clientData/>
  </xdr:twoCellAnchor>
  <xdr:twoCellAnchor>
    <xdr:from>
      <xdr:col>12</xdr:col>
      <xdr:colOff>370115</xdr:colOff>
      <xdr:row>43</xdr:row>
      <xdr:rowOff>163287</xdr:rowOff>
    </xdr:from>
    <xdr:to>
      <xdr:col>14</xdr:col>
      <xdr:colOff>455577</xdr:colOff>
      <xdr:row>45</xdr:row>
      <xdr:rowOff>152401</xdr:rowOff>
    </xdr:to>
    <xdr:sp macro="" textlink="Analysis!AN26">
      <xdr:nvSpPr>
        <xdr:cNvPr id="145" name="TextBox 144">
          <a:extLst>
            <a:ext uri="{FF2B5EF4-FFF2-40B4-BE49-F238E27FC236}">
              <a16:creationId xmlns:a16="http://schemas.microsoft.com/office/drawing/2014/main" id="{9EDF29B1-CAC6-424E-B6A4-481B20EE4AF2}"/>
            </a:ext>
          </a:extLst>
        </xdr:cNvPr>
        <xdr:cNvSpPr txBox="1"/>
      </xdr:nvSpPr>
      <xdr:spPr>
        <a:xfrm>
          <a:off x="7685315" y="8120744"/>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02</a:t>
          </a:r>
        </a:p>
      </xdr:txBody>
    </xdr:sp>
    <xdr:clientData/>
  </xdr:twoCellAnchor>
  <xdr:twoCellAnchor>
    <xdr:from>
      <xdr:col>15</xdr:col>
      <xdr:colOff>261259</xdr:colOff>
      <xdr:row>43</xdr:row>
      <xdr:rowOff>141516</xdr:rowOff>
    </xdr:from>
    <xdr:to>
      <xdr:col>17</xdr:col>
      <xdr:colOff>346721</xdr:colOff>
      <xdr:row>45</xdr:row>
      <xdr:rowOff>130630</xdr:rowOff>
    </xdr:to>
    <xdr:sp macro="" textlink="Analysis!AN26">
      <xdr:nvSpPr>
        <xdr:cNvPr id="146" name="TextBox 145">
          <a:extLst>
            <a:ext uri="{FF2B5EF4-FFF2-40B4-BE49-F238E27FC236}">
              <a16:creationId xmlns:a16="http://schemas.microsoft.com/office/drawing/2014/main" id="{1882558A-70D1-4117-8138-DB027C7CC6F9}"/>
            </a:ext>
          </a:extLst>
        </xdr:cNvPr>
        <xdr:cNvSpPr txBox="1"/>
      </xdr:nvSpPr>
      <xdr:spPr>
        <a:xfrm>
          <a:off x="9405259" y="8098973"/>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03</a:t>
          </a:r>
        </a:p>
        <a:p>
          <a:pPr marL="0" indent="0" algn="ctr"/>
          <a:endParaRPr lang="en-US" sz="1600" b="0" i="0" u="none" strike="noStrike">
            <a:solidFill>
              <a:srgbClr val="FFFFFF"/>
            </a:solidFill>
            <a:latin typeface="Calibri"/>
            <a:ea typeface="+mn-ea"/>
            <a:cs typeface="Calibri"/>
          </a:endParaRPr>
        </a:p>
      </xdr:txBody>
    </xdr:sp>
    <xdr:clientData/>
  </xdr:twoCellAnchor>
  <xdr:twoCellAnchor>
    <xdr:from>
      <xdr:col>18</xdr:col>
      <xdr:colOff>152403</xdr:colOff>
      <xdr:row>43</xdr:row>
      <xdr:rowOff>119745</xdr:rowOff>
    </xdr:from>
    <xdr:to>
      <xdr:col>20</xdr:col>
      <xdr:colOff>237865</xdr:colOff>
      <xdr:row>45</xdr:row>
      <xdr:rowOff>108859</xdr:rowOff>
    </xdr:to>
    <xdr:sp macro="" textlink="Analysis!AN26">
      <xdr:nvSpPr>
        <xdr:cNvPr id="147" name="TextBox 146">
          <a:extLst>
            <a:ext uri="{FF2B5EF4-FFF2-40B4-BE49-F238E27FC236}">
              <a16:creationId xmlns:a16="http://schemas.microsoft.com/office/drawing/2014/main" id="{D348A95D-D5C4-4CBC-A0C1-54AE24317CF4}"/>
            </a:ext>
          </a:extLst>
        </xdr:cNvPr>
        <xdr:cNvSpPr txBox="1"/>
      </xdr:nvSpPr>
      <xdr:spPr>
        <a:xfrm>
          <a:off x="11125203" y="8077202"/>
          <a:ext cx="1304662" cy="359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rgbClr val="FFFFFF"/>
              </a:solidFill>
              <a:latin typeface="Calibri"/>
              <a:ea typeface="+mn-ea"/>
              <a:cs typeface="Calibri"/>
            </a:rPr>
            <a:t>Quater 04</a:t>
          </a:r>
        </a:p>
        <a:p>
          <a:pPr marL="0" indent="0" algn="ctr"/>
          <a:endParaRPr lang="en-US" sz="1600" b="0" i="0" u="none" strike="noStrike">
            <a:solidFill>
              <a:srgbClr val="FFFFFF"/>
            </a:solidFill>
            <a:latin typeface="Calibri"/>
            <a:ea typeface="+mn-ea"/>
            <a:cs typeface="Calibri"/>
          </a:endParaRPr>
        </a:p>
      </xdr:txBody>
    </xdr:sp>
    <xdr:clientData/>
  </xdr:twoCellAnchor>
  <xdr:twoCellAnchor>
    <xdr:from>
      <xdr:col>9</xdr:col>
      <xdr:colOff>478969</xdr:colOff>
      <xdr:row>41</xdr:row>
      <xdr:rowOff>119743</xdr:rowOff>
    </xdr:from>
    <xdr:to>
      <xdr:col>11</xdr:col>
      <xdr:colOff>564431</xdr:colOff>
      <xdr:row>44</xdr:row>
      <xdr:rowOff>43543</xdr:rowOff>
    </xdr:to>
    <xdr:sp macro="" textlink="'Analysis (2)'!AJ6">
      <xdr:nvSpPr>
        <xdr:cNvPr id="148" name="TextBox 147">
          <a:extLst>
            <a:ext uri="{FF2B5EF4-FFF2-40B4-BE49-F238E27FC236}">
              <a16:creationId xmlns:a16="http://schemas.microsoft.com/office/drawing/2014/main" id="{CAA6F4A0-85E5-42F1-B80C-18173C932E65}"/>
            </a:ext>
          </a:extLst>
        </xdr:cNvPr>
        <xdr:cNvSpPr txBox="1"/>
      </xdr:nvSpPr>
      <xdr:spPr>
        <a:xfrm>
          <a:off x="5965369"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661B70A-5394-4D64-8D78-C3E14C28B29C}" type="TxLink">
            <a:rPr lang="en-US" sz="2000" b="1" i="0" u="none" strike="noStrike">
              <a:solidFill>
                <a:srgbClr val="FFFFFF"/>
              </a:solidFill>
              <a:latin typeface="Calibri"/>
              <a:ea typeface="+mn-ea"/>
              <a:cs typeface="Calibri"/>
            </a:rPr>
            <a:t>$2.5 M</a:t>
          </a:fld>
          <a:endParaRPr lang="en-US" sz="2000" b="1" i="0" u="none" strike="noStrike">
            <a:solidFill>
              <a:srgbClr val="FFFFFF"/>
            </a:solidFill>
            <a:latin typeface="Poppins" panose="00000500000000000000" pitchFamily="2" charset="0"/>
            <a:ea typeface="+mn-ea"/>
            <a:cs typeface="Poppins" panose="00000500000000000000" pitchFamily="2" charset="0"/>
          </a:endParaRPr>
        </a:p>
      </xdr:txBody>
    </xdr:sp>
    <xdr:clientData/>
  </xdr:twoCellAnchor>
  <xdr:twoCellAnchor>
    <xdr:from>
      <xdr:col>12</xdr:col>
      <xdr:colOff>370113</xdr:colOff>
      <xdr:row>41</xdr:row>
      <xdr:rowOff>119743</xdr:rowOff>
    </xdr:from>
    <xdr:to>
      <xdr:col>14</xdr:col>
      <xdr:colOff>455575</xdr:colOff>
      <xdr:row>44</xdr:row>
      <xdr:rowOff>43543</xdr:rowOff>
    </xdr:to>
    <xdr:sp macro="" textlink="'Analysis (2)'!AJ7">
      <xdr:nvSpPr>
        <xdr:cNvPr id="149" name="TextBox 148">
          <a:extLst>
            <a:ext uri="{FF2B5EF4-FFF2-40B4-BE49-F238E27FC236}">
              <a16:creationId xmlns:a16="http://schemas.microsoft.com/office/drawing/2014/main" id="{881E22D1-23D5-4FBA-A98A-46AD628BB73C}"/>
            </a:ext>
          </a:extLst>
        </xdr:cNvPr>
        <xdr:cNvSpPr txBox="1"/>
      </xdr:nvSpPr>
      <xdr:spPr>
        <a:xfrm>
          <a:off x="7685313"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AD4EB0-022C-43A4-BAFD-4BE89D7774DA}" type="TxLink">
            <a:rPr lang="en-US" sz="2000" b="1" i="0" u="none" strike="noStrike">
              <a:solidFill>
                <a:srgbClr val="FFFFFF"/>
              </a:solidFill>
              <a:latin typeface="Calibri"/>
              <a:ea typeface="+mn-ea"/>
              <a:cs typeface="Calibri"/>
            </a:rPr>
            <a:pPr marL="0" indent="0" algn="ctr"/>
            <a:t>$2.5 M</a:t>
          </a:fld>
          <a:endParaRPr lang="en-US" sz="2000" b="1" i="0" u="none" strike="noStrike">
            <a:solidFill>
              <a:srgbClr val="FFFFFF"/>
            </a:solidFill>
            <a:latin typeface="Calibri"/>
            <a:ea typeface="+mn-ea"/>
            <a:cs typeface="Calibri"/>
          </a:endParaRPr>
        </a:p>
      </xdr:txBody>
    </xdr:sp>
    <xdr:clientData/>
  </xdr:twoCellAnchor>
  <xdr:twoCellAnchor>
    <xdr:from>
      <xdr:col>15</xdr:col>
      <xdr:colOff>261257</xdr:colOff>
      <xdr:row>41</xdr:row>
      <xdr:rowOff>119743</xdr:rowOff>
    </xdr:from>
    <xdr:to>
      <xdr:col>17</xdr:col>
      <xdr:colOff>346719</xdr:colOff>
      <xdr:row>44</xdr:row>
      <xdr:rowOff>43543</xdr:rowOff>
    </xdr:to>
    <xdr:sp macro="" textlink="'Analysis (2)'!AJ8">
      <xdr:nvSpPr>
        <xdr:cNvPr id="150" name="TextBox 149">
          <a:extLst>
            <a:ext uri="{FF2B5EF4-FFF2-40B4-BE49-F238E27FC236}">
              <a16:creationId xmlns:a16="http://schemas.microsoft.com/office/drawing/2014/main" id="{910397FE-048F-4B1F-9170-DAB8CC1AD6CD}"/>
            </a:ext>
          </a:extLst>
        </xdr:cNvPr>
        <xdr:cNvSpPr txBox="1"/>
      </xdr:nvSpPr>
      <xdr:spPr>
        <a:xfrm>
          <a:off x="9405257"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BE9C048-ABB0-45F7-92CB-F5F0E940AD63}" type="TxLink">
            <a:rPr lang="en-US" sz="2000" b="1" i="0" u="none" strike="noStrike">
              <a:solidFill>
                <a:srgbClr val="FFFFFF"/>
              </a:solidFill>
              <a:latin typeface="Calibri"/>
              <a:ea typeface="+mn-ea"/>
              <a:cs typeface="Calibri"/>
            </a:rPr>
            <a:pPr marL="0" indent="0" algn="ctr"/>
            <a:t>$3.3 M</a:t>
          </a:fld>
          <a:endParaRPr lang="en-US" sz="2000" b="1" i="0" u="none" strike="noStrike">
            <a:solidFill>
              <a:srgbClr val="FFFFFF"/>
            </a:solidFill>
            <a:latin typeface="Calibri"/>
            <a:ea typeface="+mn-ea"/>
            <a:cs typeface="Calibri"/>
          </a:endParaRPr>
        </a:p>
      </xdr:txBody>
    </xdr:sp>
    <xdr:clientData/>
  </xdr:twoCellAnchor>
  <xdr:twoCellAnchor>
    <xdr:from>
      <xdr:col>18</xdr:col>
      <xdr:colOff>152401</xdr:colOff>
      <xdr:row>41</xdr:row>
      <xdr:rowOff>119743</xdr:rowOff>
    </xdr:from>
    <xdr:to>
      <xdr:col>20</xdr:col>
      <xdr:colOff>237863</xdr:colOff>
      <xdr:row>44</xdr:row>
      <xdr:rowOff>43543</xdr:rowOff>
    </xdr:to>
    <xdr:sp macro="" textlink="'Analysis (2)'!AJ9">
      <xdr:nvSpPr>
        <xdr:cNvPr id="151" name="TextBox 150">
          <a:extLst>
            <a:ext uri="{FF2B5EF4-FFF2-40B4-BE49-F238E27FC236}">
              <a16:creationId xmlns:a16="http://schemas.microsoft.com/office/drawing/2014/main" id="{A35770EC-3D5B-4103-8A3C-CE3AEECF34D6}"/>
            </a:ext>
          </a:extLst>
        </xdr:cNvPr>
        <xdr:cNvSpPr txBox="1"/>
      </xdr:nvSpPr>
      <xdr:spPr>
        <a:xfrm>
          <a:off x="11125201" y="7707086"/>
          <a:ext cx="1304662" cy="47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82D5F13-865B-44B6-AC67-EDC0E2B91338}" type="TxLink">
            <a:rPr lang="en-US" sz="2000" b="1" i="0" u="none" strike="noStrike">
              <a:solidFill>
                <a:srgbClr val="FFFFFF"/>
              </a:solidFill>
              <a:latin typeface="Calibri"/>
              <a:ea typeface="+mn-ea"/>
              <a:cs typeface="Calibri"/>
            </a:rPr>
            <a:pPr marL="0" indent="0" algn="ctr"/>
            <a:t>$4.5 M</a:t>
          </a:fld>
          <a:endParaRPr lang="en-US" sz="2000" b="1" i="0" u="none" strike="noStrike">
            <a:solidFill>
              <a:srgbClr val="FFFFFF"/>
            </a:solidFill>
            <a:latin typeface="Calibri"/>
            <a:ea typeface="+mn-ea"/>
            <a:cs typeface="Calibri"/>
          </a:endParaRPr>
        </a:p>
      </xdr:txBody>
    </xdr:sp>
    <xdr:clientData/>
  </xdr:twoCellAnchor>
  <xdr:twoCellAnchor>
    <xdr:from>
      <xdr:col>11</xdr:col>
      <xdr:colOff>315686</xdr:colOff>
      <xdr:row>47</xdr:row>
      <xdr:rowOff>21772</xdr:rowOff>
    </xdr:from>
    <xdr:to>
      <xdr:col>12</xdr:col>
      <xdr:colOff>283029</xdr:colOff>
      <xdr:row>49</xdr:row>
      <xdr:rowOff>119744</xdr:rowOff>
    </xdr:to>
    <xdr:sp macro="" textlink="'Analysis (2)'!AK6">
      <xdr:nvSpPr>
        <xdr:cNvPr id="156" name="TextBox 155">
          <a:extLst>
            <a:ext uri="{FF2B5EF4-FFF2-40B4-BE49-F238E27FC236}">
              <a16:creationId xmlns:a16="http://schemas.microsoft.com/office/drawing/2014/main" id="{6FC19C62-0996-4A65-87C4-753C92154F28}"/>
            </a:ext>
          </a:extLst>
        </xdr:cNvPr>
        <xdr:cNvSpPr txBox="1"/>
      </xdr:nvSpPr>
      <xdr:spPr>
        <a:xfrm>
          <a:off x="7021286" y="8719458"/>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E482D79-84DB-4038-8870-DD50EFD011C0}" type="TxLink">
            <a:rPr lang="en-US" sz="1600" b="1" i="0" u="none" strike="noStrike">
              <a:solidFill>
                <a:srgbClr val="FFFFFF"/>
              </a:solidFill>
              <a:latin typeface="Calibri"/>
              <a:ea typeface="+mn-ea"/>
              <a:cs typeface="Calibri"/>
            </a:rPr>
            <a:pPr marL="0" indent="0" algn="ctr"/>
            <a:t>20%</a:t>
          </a:fld>
          <a:endParaRPr lang="en-US" sz="1600" b="1" i="0" u="none" strike="noStrike">
            <a:solidFill>
              <a:srgbClr val="FFFFFF"/>
            </a:solidFill>
            <a:latin typeface="Calibri"/>
            <a:ea typeface="+mn-ea"/>
            <a:cs typeface="Calibri"/>
          </a:endParaRPr>
        </a:p>
      </xdr:txBody>
    </xdr:sp>
    <xdr:clientData/>
  </xdr:twoCellAnchor>
  <xdr:twoCellAnchor>
    <xdr:from>
      <xdr:col>14</xdr:col>
      <xdr:colOff>163286</xdr:colOff>
      <xdr:row>47</xdr:row>
      <xdr:rowOff>32658</xdr:rowOff>
    </xdr:from>
    <xdr:to>
      <xdr:col>15</xdr:col>
      <xdr:colOff>130629</xdr:colOff>
      <xdr:row>49</xdr:row>
      <xdr:rowOff>130630</xdr:rowOff>
    </xdr:to>
    <xdr:sp macro="" textlink="'Analysis (2)'!AK7">
      <xdr:nvSpPr>
        <xdr:cNvPr id="158" name="TextBox 157">
          <a:extLst>
            <a:ext uri="{FF2B5EF4-FFF2-40B4-BE49-F238E27FC236}">
              <a16:creationId xmlns:a16="http://schemas.microsoft.com/office/drawing/2014/main" id="{35977BDB-6F82-4499-95BC-D6428E8DAA7D}"/>
            </a:ext>
          </a:extLst>
        </xdr:cNvPr>
        <xdr:cNvSpPr txBox="1"/>
      </xdr:nvSpPr>
      <xdr:spPr>
        <a:xfrm>
          <a:off x="8697686" y="8730344"/>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03D3F8-D565-4CED-A7FF-6339C0F921B1}" type="TxLink">
            <a:rPr lang="en-US" sz="1600" b="1" i="0" u="none" strike="noStrike">
              <a:solidFill>
                <a:srgbClr val="FFFFFF"/>
              </a:solidFill>
              <a:latin typeface="Calibri"/>
              <a:ea typeface="+mn-ea"/>
              <a:cs typeface="Calibri"/>
            </a:rPr>
            <a:pPr marL="0" indent="0" algn="ctr"/>
            <a:t>19%</a:t>
          </a:fld>
          <a:endParaRPr lang="en-US" sz="1600" b="1" i="0" u="none" strike="noStrike">
            <a:solidFill>
              <a:srgbClr val="FFFFFF"/>
            </a:solidFill>
            <a:latin typeface="Calibri"/>
            <a:ea typeface="+mn-ea"/>
            <a:cs typeface="Calibri"/>
          </a:endParaRPr>
        </a:p>
      </xdr:txBody>
    </xdr:sp>
    <xdr:clientData/>
  </xdr:twoCellAnchor>
  <xdr:twoCellAnchor>
    <xdr:from>
      <xdr:col>17</xdr:col>
      <xdr:colOff>32658</xdr:colOff>
      <xdr:row>47</xdr:row>
      <xdr:rowOff>54430</xdr:rowOff>
    </xdr:from>
    <xdr:to>
      <xdr:col>18</xdr:col>
      <xdr:colOff>1</xdr:colOff>
      <xdr:row>49</xdr:row>
      <xdr:rowOff>152402</xdr:rowOff>
    </xdr:to>
    <xdr:sp macro="" textlink="'Analysis (2)'!AK8">
      <xdr:nvSpPr>
        <xdr:cNvPr id="159" name="TextBox 158">
          <a:extLst>
            <a:ext uri="{FF2B5EF4-FFF2-40B4-BE49-F238E27FC236}">
              <a16:creationId xmlns:a16="http://schemas.microsoft.com/office/drawing/2014/main" id="{885DF4B5-3396-4FF9-BA23-BE2C6F7617A4}"/>
            </a:ext>
          </a:extLst>
        </xdr:cNvPr>
        <xdr:cNvSpPr txBox="1"/>
      </xdr:nvSpPr>
      <xdr:spPr>
        <a:xfrm>
          <a:off x="10395858" y="8752116"/>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62663A2-D634-42F4-B625-002AE529112D}" type="TxLink">
            <a:rPr lang="en-US" sz="1600" b="1" i="0" u="none" strike="noStrike">
              <a:solidFill>
                <a:srgbClr val="FFFFFF"/>
              </a:solidFill>
              <a:latin typeface="Calibri"/>
              <a:ea typeface="+mn-ea"/>
              <a:cs typeface="Calibri"/>
            </a:rPr>
            <a:pPr marL="0" indent="0" algn="ctr"/>
            <a:t>26%</a:t>
          </a:fld>
          <a:endParaRPr lang="en-US" sz="1600" b="1" i="0" u="none" strike="noStrike">
            <a:solidFill>
              <a:srgbClr val="FFFFFF"/>
            </a:solidFill>
            <a:latin typeface="Calibri"/>
            <a:ea typeface="+mn-ea"/>
            <a:cs typeface="Calibri"/>
          </a:endParaRPr>
        </a:p>
      </xdr:txBody>
    </xdr:sp>
    <xdr:clientData/>
  </xdr:twoCellAnchor>
  <xdr:twoCellAnchor>
    <xdr:from>
      <xdr:col>19</xdr:col>
      <xdr:colOff>522516</xdr:colOff>
      <xdr:row>47</xdr:row>
      <xdr:rowOff>54430</xdr:rowOff>
    </xdr:from>
    <xdr:to>
      <xdr:col>20</xdr:col>
      <xdr:colOff>489859</xdr:colOff>
      <xdr:row>49</xdr:row>
      <xdr:rowOff>152402</xdr:rowOff>
    </xdr:to>
    <xdr:sp macro="" textlink="'Analysis (2)'!AK9">
      <xdr:nvSpPr>
        <xdr:cNvPr id="160" name="TextBox 159">
          <a:extLst>
            <a:ext uri="{FF2B5EF4-FFF2-40B4-BE49-F238E27FC236}">
              <a16:creationId xmlns:a16="http://schemas.microsoft.com/office/drawing/2014/main" id="{34E746E1-853A-448C-B602-BB40CCE01ED5}"/>
            </a:ext>
          </a:extLst>
        </xdr:cNvPr>
        <xdr:cNvSpPr txBox="1"/>
      </xdr:nvSpPr>
      <xdr:spPr>
        <a:xfrm>
          <a:off x="12104916" y="8752116"/>
          <a:ext cx="576943" cy="46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55C6533-C58C-4968-B941-71E2A93C3872}" type="TxLink">
            <a:rPr lang="en-US" sz="1600" b="1" i="0" u="none" strike="noStrike">
              <a:solidFill>
                <a:srgbClr val="FFFFFF"/>
              </a:solidFill>
              <a:latin typeface="Calibri"/>
              <a:ea typeface="+mn-ea"/>
              <a:cs typeface="Calibri"/>
            </a:rPr>
            <a:pPr marL="0" indent="0" algn="ctr"/>
            <a:t>35%</a:t>
          </a:fld>
          <a:endParaRPr lang="en-US" sz="1600" b="1" i="0" u="none" strike="noStrike">
            <a:solidFill>
              <a:srgbClr val="FFFFFF"/>
            </a:solidFill>
            <a:latin typeface="Calibri"/>
            <a:ea typeface="+mn-ea"/>
            <a:cs typeface="Calibri"/>
          </a:endParaRPr>
        </a:p>
      </xdr:txBody>
    </xdr:sp>
    <xdr:clientData/>
  </xdr:twoCellAnchor>
  <xdr:twoCellAnchor>
    <xdr:from>
      <xdr:col>9</xdr:col>
      <xdr:colOff>316773</xdr:colOff>
      <xdr:row>36</xdr:row>
      <xdr:rowOff>38227</xdr:rowOff>
    </xdr:from>
    <xdr:to>
      <xdr:col>13</xdr:col>
      <xdr:colOff>533399</xdr:colOff>
      <xdr:row>38</xdr:row>
      <xdr:rowOff>76200</xdr:rowOff>
    </xdr:to>
    <xdr:sp macro="" textlink="'Analysis (2)'!H12">
      <xdr:nvSpPr>
        <xdr:cNvPr id="161" name="TextBox 160">
          <a:extLst>
            <a:ext uri="{FF2B5EF4-FFF2-40B4-BE49-F238E27FC236}">
              <a16:creationId xmlns:a16="http://schemas.microsoft.com/office/drawing/2014/main" id="{2AF9DC01-6730-4FF8-8B04-C46A16008B43}"/>
            </a:ext>
          </a:extLst>
        </xdr:cNvPr>
        <xdr:cNvSpPr txBox="1"/>
      </xdr:nvSpPr>
      <xdr:spPr>
        <a:xfrm>
          <a:off x="5803173" y="6700284"/>
          <a:ext cx="2655026" cy="40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E5E7EB"/>
              </a:solidFill>
              <a:latin typeface="Calibri"/>
              <a:ea typeface="+mn-ea"/>
              <a:cs typeface="Calibri"/>
            </a:rPr>
            <a:t>Quarterly view by</a:t>
          </a:r>
          <a:r>
            <a:rPr lang="en-US" sz="1800" b="1" i="0" u="none" strike="noStrike">
              <a:solidFill>
                <a:srgbClr val="E5E7EB"/>
              </a:solidFill>
              <a:latin typeface="Calibri"/>
              <a:ea typeface="+mn-ea"/>
              <a:cs typeface="Calibri"/>
            </a:rPr>
            <a:t> Profit</a:t>
          </a:r>
        </a:p>
      </xdr:txBody>
    </xdr:sp>
    <xdr:clientData/>
  </xdr:twoCellAnchor>
  <xdr:twoCellAnchor editAs="oneCell">
    <xdr:from>
      <xdr:col>21</xdr:col>
      <xdr:colOff>424543</xdr:colOff>
      <xdr:row>38</xdr:row>
      <xdr:rowOff>27212</xdr:rowOff>
    </xdr:from>
    <xdr:to>
      <xdr:col>30</xdr:col>
      <xdr:colOff>228600</xdr:colOff>
      <xdr:row>48</xdr:row>
      <xdr:rowOff>87085</xdr:rowOff>
    </xdr:to>
    <mc:AlternateContent xmlns:mc="http://schemas.openxmlformats.org/markup-compatibility/2006">
      <mc:Choice xmlns:a14="http://schemas.microsoft.com/office/drawing/2010/main" Requires="a14">
        <xdr:graphicFrame macro="">
          <xdr:nvGraphicFramePr>
            <xdr:cNvPr id="162" name="Country">
              <a:extLst>
                <a:ext uri="{FF2B5EF4-FFF2-40B4-BE49-F238E27FC236}">
                  <a16:creationId xmlns:a16="http://schemas.microsoft.com/office/drawing/2014/main" id="{80270609-4CAE-44D4-A3C3-9C3A54C7238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3226143" y="7059383"/>
              <a:ext cx="5290457" cy="1910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500743</xdr:colOff>
      <xdr:row>1</xdr:row>
      <xdr:rowOff>87088</xdr:rowOff>
    </xdr:from>
    <xdr:to>
      <xdr:col>8</xdr:col>
      <xdr:colOff>206828</xdr:colOff>
      <xdr:row>4</xdr:row>
      <xdr:rowOff>54428</xdr:rowOff>
    </xdr:to>
    <xdr:sp macro="" textlink="">
      <xdr:nvSpPr>
        <xdr:cNvPr id="163" name="TextBox 162">
          <a:extLst>
            <a:ext uri="{FF2B5EF4-FFF2-40B4-BE49-F238E27FC236}">
              <a16:creationId xmlns:a16="http://schemas.microsoft.com/office/drawing/2014/main" id="{1AF9DB13-3C09-4F6A-931B-81A654BA15F2}"/>
            </a:ext>
          </a:extLst>
        </xdr:cNvPr>
        <xdr:cNvSpPr txBox="1"/>
      </xdr:nvSpPr>
      <xdr:spPr>
        <a:xfrm>
          <a:off x="1110343" y="272145"/>
          <a:ext cx="3973285" cy="522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0" i="0">
              <a:solidFill>
                <a:srgbClr val="42BE65"/>
              </a:solidFill>
              <a:latin typeface="Poppins" panose="00000500000000000000" pitchFamily="2" charset="0"/>
              <a:cs typeface="Poppins" panose="00000500000000000000" pitchFamily="2" charset="0"/>
            </a:rPr>
            <a:t>Adordev</a:t>
          </a:r>
          <a:r>
            <a:rPr lang="en-US" sz="2400" b="0" i="0">
              <a:solidFill>
                <a:srgbClr val="E5E7EB"/>
              </a:solidFill>
              <a:latin typeface="Poppins" panose="00000500000000000000" pitchFamily="2" charset="0"/>
              <a:cs typeface="Poppins" panose="00000500000000000000" pitchFamily="2" charset="0"/>
            </a:rPr>
            <a:t> Sales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461010</xdr:colOff>
      <xdr:row>0</xdr:row>
      <xdr:rowOff>138795</xdr:rowOff>
    </xdr:from>
    <xdr:to>
      <xdr:col>30</xdr:col>
      <xdr:colOff>461010</xdr:colOff>
      <xdr:row>50</xdr:row>
      <xdr:rowOff>119743</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61010" y="138795"/>
          <a:ext cx="18288000" cy="9124948"/>
        </a:xfrm>
        <a:prstGeom prst="roundRect">
          <a:avLst>
            <a:gd name="adj" fmla="val 2049"/>
          </a:avLst>
        </a:prstGeom>
        <a:solidFill>
          <a:schemeClr val="tx1">
            <a:lumMod val="75000"/>
            <a:lumOff val="25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5E7EB"/>
            </a:solidFill>
          </a:endParaRPr>
        </a:p>
      </xdr:txBody>
    </xdr:sp>
    <xdr:clientData fLocksWithSheet="0"/>
  </xdr:twoCellAnchor>
  <xdr:twoCellAnchor>
    <xdr:from>
      <xdr:col>22</xdr:col>
      <xdr:colOff>576943</xdr:colOff>
      <xdr:row>5</xdr:row>
      <xdr:rowOff>67491</xdr:rowOff>
    </xdr:from>
    <xdr:to>
      <xdr:col>30</xdr:col>
      <xdr:colOff>244966</xdr:colOff>
      <xdr:row>19</xdr:row>
      <xdr:rowOff>183315</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3988143" y="981891"/>
          <a:ext cx="4544823" cy="2676144"/>
        </a:xfrm>
        <a:prstGeom prst="roundRect">
          <a:avLst>
            <a:gd name="adj" fmla="val 2864"/>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598715</xdr:colOff>
      <xdr:row>10</xdr:row>
      <xdr:rowOff>76201</xdr:rowOff>
    </xdr:from>
    <xdr:to>
      <xdr:col>30</xdr:col>
      <xdr:colOff>283029</xdr:colOff>
      <xdr:row>19</xdr:row>
      <xdr:rowOff>119743</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239486</xdr:colOff>
      <xdr:row>20</xdr:row>
      <xdr:rowOff>118110</xdr:rowOff>
    </xdr:from>
    <xdr:to>
      <xdr:col>15</xdr:col>
      <xdr:colOff>391886</xdr:colOff>
      <xdr:row>35</xdr:row>
      <xdr:rowOff>45176</xdr:rowOff>
    </xdr:to>
    <xdr:sp macro="" textlink="">
      <xdr:nvSpPr>
        <xdr:cNvPr id="5" name="Rectangle: Rounded Corners 4">
          <a:extLst>
            <a:ext uri="{FF2B5EF4-FFF2-40B4-BE49-F238E27FC236}">
              <a16:creationId xmlns:a16="http://schemas.microsoft.com/office/drawing/2014/main" id="{00000000-0008-0000-0300-000005000000}"/>
            </a:ext>
          </a:extLst>
        </xdr:cNvPr>
        <xdr:cNvSpPr/>
      </xdr:nvSpPr>
      <xdr:spPr>
        <a:xfrm>
          <a:off x="849086" y="3775710"/>
          <a:ext cx="8686800"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250371</xdr:colOff>
      <xdr:row>5</xdr:row>
      <xdr:rowOff>69342</xdr:rowOff>
    </xdr:from>
    <xdr:to>
      <xdr:col>21</xdr:col>
      <xdr:colOff>250371</xdr:colOff>
      <xdr:row>19</xdr:row>
      <xdr:rowOff>181465</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859971" y="983742"/>
          <a:ext cx="12192000" cy="26724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228601</xdr:colOff>
      <xdr:row>35</xdr:row>
      <xdr:rowOff>141513</xdr:rowOff>
    </xdr:from>
    <xdr:to>
      <xdr:col>9</xdr:col>
      <xdr:colOff>10886</xdr:colOff>
      <xdr:row>50</xdr:row>
      <xdr:rowOff>76199</xdr:rowOff>
    </xdr:to>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838201" y="6542313"/>
          <a:ext cx="4659085"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598714</xdr:colOff>
      <xdr:row>8</xdr:row>
      <xdr:rowOff>179620</xdr:rowOff>
    </xdr:from>
    <xdr:to>
      <xdr:col>22</xdr:col>
      <xdr:colOff>507274</xdr:colOff>
      <xdr:row>18</xdr:row>
      <xdr:rowOff>157848</xdr:rowOff>
    </xdr:to>
    <xdr:sp macro="" textlink="">
      <xdr:nvSpPr>
        <xdr:cNvPr id="8" name="Rectangle: Rounded Corners 7">
          <a:extLst>
            <a:ext uri="{FF2B5EF4-FFF2-40B4-BE49-F238E27FC236}">
              <a16:creationId xmlns:a16="http://schemas.microsoft.com/office/drawing/2014/main" id="{00000000-0008-0000-0300-000008000000}"/>
            </a:ext>
          </a:extLst>
        </xdr:cNvPr>
        <xdr:cNvSpPr/>
      </xdr:nvSpPr>
      <xdr:spPr>
        <a:xfrm>
          <a:off x="12181114" y="1642660"/>
          <a:ext cx="1737360" cy="1807028"/>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560397</xdr:colOff>
      <xdr:row>8</xdr:row>
      <xdr:rowOff>176354</xdr:rowOff>
    </xdr:from>
    <xdr:to>
      <xdr:col>7</xdr:col>
      <xdr:colOff>468957</xdr:colOff>
      <xdr:row>18</xdr:row>
      <xdr:rowOff>154582</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2998797"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493402</xdr:colOff>
      <xdr:row>7</xdr:row>
      <xdr:rowOff>52026</xdr:rowOff>
    </xdr:from>
    <xdr:to>
      <xdr:col>6</xdr:col>
      <xdr:colOff>535952</xdr:colOff>
      <xdr:row>10</xdr:row>
      <xdr:rowOff>97970</xdr:rowOff>
    </xdr:to>
    <xdr:sp macro="" textlink="">
      <xdr:nvSpPr>
        <xdr:cNvPr id="10" name="Oval 9">
          <a:extLst>
            <a:ext uri="{FF2B5EF4-FFF2-40B4-BE49-F238E27FC236}">
              <a16:creationId xmlns:a16="http://schemas.microsoft.com/office/drawing/2014/main" id="{00000000-0008-0000-0300-00000A000000}"/>
            </a:ext>
          </a:extLst>
        </xdr:cNvPr>
        <xdr:cNvSpPr/>
      </xdr:nvSpPr>
      <xdr:spPr>
        <a:xfrm>
          <a:off x="3541402" y="1332186"/>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23</xdr:col>
          <xdr:colOff>480060</xdr:colOff>
          <xdr:row>6</xdr:row>
          <xdr:rowOff>76200</xdr:rowOff>
        </xdr:from>
        <xdr:to>
          <xdr:col>25</xdr:col>
          <xdr:colOff>167640</xdr:colOff>
          <xdr:row>7</xdr:row>
          <xdr:rowOff>144780</xdr:rowOff>
        </xdr:to>
        <xdr:sp macro="" textlink="">
          <xdr:nvSpPr>
            <xdr:cNvPr id="7169" name="Option 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601980</xdr:colOff>
          <xdr:row>6</xdr:row>
          <xdr:rowOff>76200</xdr:rowOff>
        </xdr:from>
        <xdr:to>
          <xdr:col>27</xdr:col>
          <xdr:colOff>289560</xdr:colOff>
          <xdr:row>7</xdr:row>
          <xdr:rowOff>144780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6</xdr:row>
          <xdr:rowOff>76200</xdr:rowOff>
        </xdr:from>
        <xdr:to>
          <xdr:col>29</xdr:col>
          <xdr:colOff>411480</xdr:colOff>
          <xdr:row>7</xdr:row>
          <xdr:rowOff>144780</xdr:rowOff>
        </xdr:to>
        <xdr:sp macro="" textlink="">
          <xdr:nvSpPr>
            <xdr:cNvPr id="7171" name="Option 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editAs="oneCell">
    <xdr:from>
      <xdr:col>5</xdr:col>
      <xdr:colOff>603306</xdr:colOff>
      <xdr:row>7</xdr:row>
      <xdr:rowOff>117523</xdr:rowOff>
    </xdr:from>
    <xdr:to>
      <xdr:col>6</xdr:col>
      <xdr:colOff>402772</xdr:colOff>
      <xdr:row>9</xdr:row>
      <xdr:rowOff>166502</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51306" y="1397683"/>
          <a:ext cx="409066" cy="414739"/>
        </a:xfrm>
        <a:prstGeom prst="rect">
          <a:avLst/>
        </a:prstGeom>
      </xdr:spPr>
    </xdr:pic>
    <xdr:clientData/>
  </xdr:twoCellAnchor>
  <xdr:twoCellAnchor>
    <xdr:from>
      <xdr:col>23</xdr:col>
      <xdr:colOff>215534</xdr:colOff>
      <xdr:row>7</xdr:row>
      <xdr:rowOff>100148</xdr:rowOff>
    </xdr:from>
    <xdr:to>
      <xdr:col>25</xdr:col>
      <xdr:colOff>339330</xdr:colOff>
      <xdr:row>10</xdr:row>
      <xdr:rowOff>54429</xdr:rowOff>
    </xdr:to>
    <xdr:sp macro="" textlink="Analysis!I24">
      <xdr:nvSpPr>
        <xdr:cNvPr id="15" name="TextBox 14">
          <a:extLst>
            <a:ext uri="{FF2B5EF4-FFF2-40B4-BE49-F238E27FC236}">
              <a16:creationId xmlns:a16="http://schemas.microsoft.com/office/drawing/2014/main" id="{00000000-0008-0000-0300-00000F000000}"/>
            </a:ext>
          </a:extLst>
        </xdr:cNvPr>
        <xdr:cNvSpPr txBox="1"/>
      </xdr:nvSpPr>
      <xdr:spPr>
        <a:xfrm>
          <a:off x="14236334" y="1380308"/>
          <a:ext cx="1342996" cy="502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7A1E3-0F0B-4916-A720-3CE897D6BD71}"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61.4%</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377730</xdr:colOff>
      <xdr:row>9</xdr:row>
      <xdr:rowOff>119739</xdr:rowOff>
    </xdr:from>
    <xdr:to>
      <xdr:col>30</xdr:col>
      <xdr:colOff>152399</xdr:colOff>
      <xdr:row>11</xdr:row>
      <xdr:rowOff>119742</xdr:rowOff>
    </xdr:to>
    <xdr:sp macro="" textlink="Analysis!K23">
      <xdr:nvSpPr>
        <xdr:cNvPr id="16" name="TextBox 15">
          <a:extLst>
            <a:ext uri="{FF2B5EF4-FFF2-40B4-BE49-F238E27FC236}">
              <a16:creationId xmlns:a16="http://schemas.microsoft.com/office/drawing/2014/main" id="{00000000-0008-0000-0300-000010000000}"/>
            </a:ext>
          </a:extLst>
        </xdr:cNvPr>
        <xdr:cNvSpPr txBox="1"/>
      </xdr:nvSpPr>
      <xdr:spPr>
        <a:xfrm>
          <a:off x="14398530" y="1765659"/>
          <a:ext cx="4041869" cy="365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9ADA40-8137-4976-912D-ED29F0D2C55E}" type="TxLink">
            <a:rPr lang="en-US" sz="1400" b="0" i="0" u="none" strike="noStrike">
              <a:ln w="0">
                <a:noFill/>
              </a:ln>
              <a:solidFill>
                <a:srgbClr val="E5E7EB"/>
              </a:solidFill>
              <a:latin typeface="Calibri"/>
              <a:ea typeface="+mn-ea"/>
              <a:cs typeface="Calibri"/>
            </a:rPr>
            <a:pPr marL="0" indent="0" algn="l"/>
            <a:t> of Profit came from the highlighted years</a:t>
          </a:fld>
          <a:endParaRPr lang="en-US" sz="14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395149</xdr:colOff>
      <xdr:row>11</xdr:row>
      <xdr:rowOff>18505</xdr:rowOff>
    </xdr:from>
    <xdr:to>
      <xdr:col>25</xdr:col>
      <xdr:colOff>119743</xdr:colOff>
      <xdr:row>13</xdr:row>
      <xdr:rowOff>18505</xdr:rowOff>
    </xdr:to>
    <xdr:sp macro="" textlink="Analysis!K15">
      <xdr:nvSpPr>
        <xdr:cNvPr id="17" name="TextBox 16">
          <a:extLst>
            <a:ext uri="{FF2B5EF4-FFF2-40B4-BE49-F238E27FC236}">
              <a16:creationId xmlns:a16="http://schemas.microsoft.com/office/drawing/2014/main" id="{00000000-0008-0000-0300-000011000000}"/>
            </a:ext>
          </a:extLst>
        </xdr:cNvPr>
        <xdr:cNvSpPr txBox="1"/>
      </xdr:nvSpPr>
      <xdr:spPr>
        <a:xfrm>
          <a:off x="14415949" y="2030185"/>
          <a:ext cx="943794"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291D23-1175-4ED5-896B-20A27225ECBE}" type="TxLink">
            <a:rPr lang="en-US" sz="1800" b="0" i="0" u="none" strike="noStrike">
              <a:ln w="0">
                <a:noFill/>
              </a:ln>
              <a:solidFill>
                <a:srgbClr val="000000"/>
              </a:solidFill>
              <a:latin typeface="Calibri"/>
              <a:ea typeface="+mn-ea"/>
              <a:cs typeface="Calibri"/>
            </a:rPr>
            <a:pPr marL="0" indent="0" algn="ctr"/>
            <a:t>$9.68 M</a:t>
          </a:fld>
          <a:endParaRPr lang="en-US" sz="18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24</xdr:col>
      <xdr:colOff>551903</xdr:colOff>
      <xdr:row>11</xdr:row>
      <xdr:rowOff>-1</xdr:rowOff>
    </xdr:from>
    <xdr:to>
      <xdr:col>27</xdr:col>
      <xdr:colOff>293914</xdr:colOff>
      <xdr:row>12</xdr:row>
      <xdr:rowOff>65314</xdr:rowOff>
    </xdr:to>
    <xdr:sp macro="" textlink="Analysis!K14">
      <xdr:nvSpPr>
        <xdr:cNvPr id="18" name="TextBox 17">
          <a:extLst>
            <a:ext uri="{FF2B5EF4-FFF2-40B4-BE49-F238E27FC236}">
              <a16:creationId xmlns:a16="http://schemas.microsoft.com/office/drawing/2014/main" id="{00000000-0008-0000-0300-000012000000}"/>
            </a:ext>
          </a:extLst>
        </xdr:cNvPr>
        <xdr:cNvSpPr txBox="1"/>
      </xdr:nvSpPr>
      <xdr:spPr>
        <a:xfrm>
          <a:off x="15182303" y="2011679"/>
          <a:ext cx="1570811" cy="248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074FF8-4F00-4678-994F-DE7A67B41FFA}" type="TxLink">
            <a:rPr lang="en-US" sz="1050" b="0" i="0" u="none" strike="noStrike">
              <a:ln w="0">
                <a:noFill/>
              </a:ln>
              <a:solidFill>
                <a:srgbClr val="000000"/>
              </a:solidFill>
              <a:latin typeface="Calibri"/>
              <a:ea typeface="+mn-ea"/>
              <a:cs typeface="Calibri"/>
            </a:rPr>
            <a:pPr marL="0" indent="0" algn="l"/>
            <a:t>Average Profit</a:t>
          </a:fld>
          <a:endParaRPr lang="en-US" sz="105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5</xdr:col>
      <xdr:colOff>376543</xdr:colOff>
      <xdr:row>15</xdr:row>
      <xdr:rowOff>142603</xdr:rowOff>
    </xdr:from>
    <xdr:to>
      <xdr:col>7</xdr:col>
      <xdr:colOff>32657</xdr:colOff>
      <xdr:row>17</xdr:row>
      <xdr:rowOff>10886</xdr:rowOff>
    </xdr:to>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3424543" y="2885803"/>
          <a:ext cx="875314" cy="23404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359228</xdr:colOff>
      <xdr:row>17</xdr:row>
      <xdr:rowOff>43544</xdr:rowOff>
    </xdr:from>
    <xdr:to>
      <xdr:col>30</xdr:col>
      <xdr:colOff>239486</xdr:colOff>
      <xdr:row>19</xdr:row>
      <xdr:rowOff>108857</xdr:rowOff>
    </xdr:to>
    <mc:AlternateContent xmlns:mc="http://schemas.openxmlformats.org/markup-compatibility/2006" xmlns:a14="http://schemas.microsoft.com/office/drawing/2010/main">
      <mc:Choice Requires="a14">
        <xdr:graphicFrame macro="">
          <xdr:nvGraphicFramePr>
            <xdr:cNvPr id="21" name="Year 1">
              <a:extLst>
                <a:ext uri="{FF2B5EF4-FFF2-40B4-BE49-F238E27FC236}">
                  <a16:creationId xmlns:a16="http://schemas.microsoft.com/office/drawing/2014/main" id="{00000000-0008-0000-0300-000015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4380028" y="3189515"/>
              <a:ext cx="4147458" cy="4354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63133</xdr:colOff>
      <xdr:row>12</xdr:row>
      <xdr:rowOff>51163</xdr:rowOff>
    </xdr:from>
    <xdr:to>
      <xdr:col>25</xdr:col>
      <xdr:colOff>322213</xdr:colOff>
      <xdr:row>12</xdr:row>
      <xdr:rowOff>51163</xdr:rowOff>
    </xdr:to>
    <xdr:cxnSp macro="">
      <xdr:nvCxnSpPr>
        <xdr:cNvPr id="22" name="Straight Connector 21">
          <a:extLst>
            <a:ext uri="{FF2B5EF4-FFF2-40B4-BE49-F238E27FC236}">
              <a16:creationId xmlns:a16="http://schemas.microsoft.com/office/drawing/2014/main" id="{00000000-0008-0000-0300-000016000000}"/>
            </a:ext>
          </a:extLst>
        </xdr:cNvPr>
        <xdr:cNvCxnSpPr/>
      </xdr:nvCxnSpPr>
      <xdr:spPr>
        <a:xfrm>
          <a:off x="15303133" y="2245723"/>
          <a:ext cx="259080" cy="0"/>
        </a:xfrm>
        <a:prstGeom prst="line">
          <a:avLst/>
        </a:prstGeom>
        <a:ln w="28575">
          <a:solidFill>
            <a:srgbClr val="E5E7E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97972</xdr:colOff>
      <xdr:row>8</xdr:row>
      <xdr:rowOff>179620</xdr:rowOff>
    </xdr:from>
    <xdr:to>
      <xdr:col>4</xdr:col>
      <xdr:colOff>6532</xdr:colOff>
      <xdr:row>18</xdr:row>
      <xdr:rowOff>157848</xdr:rowOff>
    </xdr:to>
    <xdr:sp macro="" textlink="">
      <xdr:nvSpPr>
        <xdr:cNvPr id="23" name="Rectangle: Rounded Corners 22">
          <a:extLst>
            <a:ext uri="{FF2B5EF4-FFF2-40B4-BE49-F238E27FC236}">
              <a16:creationId xmlns:a16="http://schemas.microsoft.com/office/drawing/2014/main" id="{00000000-0008-0000-0300-000017000000}"/>
            </a:ext>
          </a:extLst>
        </xdr:cNvPr>
        <xdr:cNvSpPr/>
      </xdr:nvSpPr>
      <xdr:spPr>
        <a:xfrm>
          <a:off x="707572" y="1642660"/>
          <a:ext cx="1737360" cy="1807028"/>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417576</xdr:colOff>
      <xdr:row>8</xdr:row>
      <xdr:rowOff>176354</xdr:rowOff>
    </xdr:from>
    <xdr:to>
      <xdr:col>11</xdr:col>
      <xdr:colOff>326136</xdr:colOff>
      <xdr:row>18</xdr:row>
      <xdr:rowOff>154582</xdr:rowOff>
    </xdr:to>
    <xdr:sp macro="" textlink="">
      <xdr:nvSpPr>
        <xdr:cNvPr id="24" name="Rectangle: Rounded Corners 23">
          <a:extLst>
            <a:ext uri="{FF2B5EF4-FFF2-40B4-BE49-F238E27FC236}">
              <a16:creationId xmlns:a16="http://schemas.microsoft.com/office/drawing/2014/main" id="{00000000-0008-0000-0300-000018000000}"/>
            </a:ext>
          </a:extLst>
        </xdr:cNvPr>
        <xdr:cNvSpPr/>
      </xdr:nvSpPr>
      <xdr:spPr>
        <a:xfrm>
          <a:off x="5294376"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274755</xdr:colOff>
      <xdr:row>8</xdr:row>
      <xdr:rowOff>176354</xdr:rowOff>
    </xdr:from>
    <xdr:to>
      <xdr:col>15</xdr:col>
      <xdr:colOff>183315</xdr:colOff>
      <xdr:row>18</xdr:row>
      <xdr:rowOff>154582</xdr:rowOff>
    </xdr:to>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7589955"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131934</xdr:colOff>
      <xdr:row>8</xdr:row>
      <xdr:rowOff>176354</xdr:rowOff>
    </xdr:from>
    <xdr:to>
      <xdr:col>19</xdr:col>
      <xdr:colOff>40494</xdr:colOff>
      <xdr:row>18</xdr:row>
      <xdr:rowOff>154582</xdr:rowOff>
    </xdr:to>
    <xdr:sp macro="" textlink="">
      <xdr:nvSpPr>
        <xdr:cNvPr id="26" name="Rectangle: Rounded Corners 25">
          <a:extLst>
            <a:ext uri="{FF2B5EF4-FFF2-40B4-BE49-F238E27FC236}">
              <a16:creationId xmlns:a16="http://schemas.microsoft.com/office/drawing/2014/main" id="{00000000-0008-0000-0300-00001A000000}"/>
            </a:ext>
          </a:extLst>
        </xdr:cNvPr>
        <xdr:cNvSpPr/>
      </xdr:nvSpPr>
      <xdr:spPr>
        <a:xfrm>
          <a:off x="9885534"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350581</xdr:colOff>
      <xdr:row>7</xdr:row>
      <xdr:rowOff>84683</xdr:rowOff>
    </xdr:from>
    <xdr:to>
      <xdr:col>10</xdr:col>
      <xdr:colOff>393131</xdr:colOff>
      <xdr:row>10</xdr:row>
      <xdr:rowOff>130627</xdr:rowOff>
    </xdr:to>
    <xdr:sp macro="" textlink="">
      <xdr:nvSpPr>
        <xdr:cNvPr id="27" name="Oval 26">
          <a:extLst>
            <a:ext uri="{FF2B5EF4-FFF2-40B4-BE49-F238E27FC236}">
              <a16:creationId xmlns:a16="http://schemas.microsoft.com/office/drawing/2014/main" id="{00000000-0008-0000-0300-00001B000000}"/>
            </a:ext>
          </a:extLst>
        </xdr:cNvPr>
        <xdr:cNvSpPr/>
      </xdr:nvSpPr>
      <xdr:spPr>
        <a:xfrm>
          <a:off x="5836981" y="1364843"/>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207760</xdr:colOff>
      <xdr:row>7</xdr:row>
      <xdr:rowOff>117340</xdr:rowOff>
    </xdr:from>
    <xdr:to>
      <xdr:col>14</xdr:col>
      <xdr:colOff>250310</xdr:colOff>
      <xdr:row>10</xdr:row>
      <xdr:rowOff>163284</xdr:rowOff>
    </xdr:to>
    <xdr:sp macro="" textlink="">
      <xdr:nvSpPr>
        <xdr:cNvPr id="28" name="Oval 27">
          <a:extLst>
            <a:ext uri="{FF2B5EF4-FFF2-40B4-BE49-F238E27FC236}">
              <a16:creationId xmlns:a16="http://schemas.microsoft.com/office/drawing/2014/main" id="{00000000-0008-0000-0300-00001C000000}"/>
            </a:ext>
          </a:extLst>
        </xdr:cNvPr>
        <xdr:cNvSpPr/>
      </xdr:nvSpPr>
      <xdr:spPr>
        <a:xfrm>
          <a:off x="8132560" y="1397500"/>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64939</xdr:colOff>
      <xdr:row>7</xdr:row>
      <xdr:rowOff>149997</xdr:rowOff>
    </xdr:from>
    <xdr:to>
      <xdr:col>18</xdr:col>
      <xdr:colOff>107489</xdr:colOff>
      <xdr:row>11</xdr:row>
      <xdr:rowOff>10883</xdr:rowOff>
    </xdr:to>
    <xdr:sp macro="" textlink="">
      <xdr:nvSpPr>
        <xdr:cNvPr id="29" name="Oval 28">
          <a:extLst>
            <a:ext uri="{FF2B5EF4-FFF2-40B4-BE49-F238E27FC236}">
              <a16:creationId xmlns:a16="http://schemas.microsoft.com/office/drawing/2014/main" id="{00000000-0008-0000-0300-00001D000000}"/>
            </a:ext>
          </a:extLst>
        </xdr:cNvPr>
        <xdr:cNvSpPr/>
      </xdr:nvSpPr>
      <xdr:spPr>
        <a:xfrm>
          <a:off x="10428139" y="1430157"/>
          <a:ext cx="652150" cy="592406"/>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477988</xdr:colOff>
      <xdr:row>7</xdr:row>
      <xdr:rowOff>175985</xdr:rowOff>
    </xdr:from>
    <xdr:to>
      <xdr:col>10</xdr:col>
      <xdr:colOff>293913</xdr:colOff>
      <xdr:row>10</xdr:row>
      <xdr:rowOff>54429</xdr:rowOff>
    </xdr:to>
    <xdr:pic>
      <xdr:nvPicPr>
        <xdr:cNvPr id="30" name="Picture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64388" y="1456145"/>
          <a:ext cx="425525" cy="427084"/>
        </a:xfrm>
        <a:prstGeom prst="rect">
          <a:avLst/>
        </a:prstGeom>
        <a:noFill/>
      </xdr:spPr>
    </xdr:pic>
    <xdr:clientData/>
  </xdr:twoCellAnchor>
  <xdr:twoCellAnchor editAs="oneCell">
    <xdr:from>
      <xdr:col>13</xdr:col>
      <xdr:colOff>331757</xdr:colOff>
      <xdr:row>8</xdr:row>
      <xdr:rowOff>32124</xdr:rowOff>
    </xdr:from>
    <xdr:to>
      <xdr:col>14</xdr:col>
      <xdr:colOff>114752</xdr:colOff>
      <xdr:row>10</xdr:row>
      <xdr:rowOff>62045</xdr:rowOff>
    </xdr:to>
    <xdr:pic>
      <xdr:nvPicPr>
        <xdr:cNvPr id="31" name="Picture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256557" y="1495164"/>
          <a:ext cx="392595" cy="395681"/>
        </a:xfrm>
        <a:prstGeom prst="rect">
          <a:avLst/>
        </a:prstGeom>
      </xdr:spPr>
    </xdr:pic>
    <xdr:clientData/>
  </xdr:twoCellAnchor>
  <xdr:twoCellAnchor editAs="oneCell">
    <xdr:from>
      <xdr:col>17</xdr:col>
      <xdr:colOff>245570</xdr:colOff>
      <xdr:row>8</xdr:row>
      <xdr:rowOff>83553</xdr:rowOff>
    </xdr:from>
    <xdr:to>
      <xdr:col>17</xdr:col>
      <xdr:colOff>595470</xdr:colOff>
      <xdr:row>10</xdr:row>
      <xdr:rowOff>69668</xdr:rowOff>
    </xdr:to>
    <xdr:pic>
      <xdr:nvPicPr>
        <xdr:cNvPr id="32" name="Picture 3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5"/>
        <a:stretch>
          <a:fillRect/>
        </a:stretch>
      </xdr:blipFill>
      <xdr:spPr>
        <a:xfrm>
          <a:off x="10608770" y="1546593"/>
          <a:ext cx="349900" cy="351875"/>
        </a:xfrm>
        <a:prstGeom prst="rect">
          <a:avLst/>
        </a:prstGeom>
      </xdr:spPr>
    </xdr:pic>
    <xdr:clientData/>
  </xdr:twoCellAnchor>
  <xdr:twoCellAnchor>
    <xdr:from>
      <xdr:col>3</xdr:col>
      <xdr:colOff>252762</xdr:colOff>
      <xdr:row>15</xdr:row>
      <xdr:rowOff>145960</xdr:rowOff>
    </xdr:from>
    <xdr:to>
      <xdr:col>4</xdr:col>
      <xdr:colOff>315686</xdr:colOff>
      <xdr:row>19</xdr:row>
      <xdr:rowOff>54430</xdr:rowOff>
    </xdr:to>
    <xdr:sp macro="" textlink="">
      <xdr:nvSpPr>
        <xdr:cNvPr id="33" name="Oval 32">
          <a:extLst>
            <a:ext uri="{FF2B5EF4-FFF2-40B4-BE49-F238E27FC236}">
              <a16:creationId xmlns:a16="http://schemas.microsoft.com/office/drawing/2014/main" id="{00000000-0008-0000-0300-000021000000}"/>
            </a:ext>
          </a:extLst>
        </xdr:cNvPr>
        <xdr:cNvSpPr/>
      </xdr:nvSpPr>
      <xdr:spPr>
        <a:xfrm>
          <a:off x="2081562" y="2889160"/>
          <a:ext cx="672524" cy="639990"/>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307190</xdr:colOff>
      <xdr:row>15</xdr:row>
      <xdr:rowOff>145960</xdr:rowOff>
    </xdr:from>
    <xdr:to>
      <xdr:col>20</xdr:col>
      <xdr:colOff>370114</xdr:colOff>
      <xdr:row>19</xdr:row>
      <xdr:rowOff>54430</xdr:rowOff>
    </xdr:to>
    <xdr:sp macro="" textlink="">
      <xdr:nvSpPr>
        <xdr:cNvPr id="34" name="Oval 33">
          <a:extLst>
            <a:ext uri="{FF2B5EF4-FFF2-40B4-BE49-F238E27FC236}">
              <a16:creationId xmlns:a16="http://schemas.microsoft.com/office/drawing/2014/main" id="{00000000-0008-0000-0300-000022000000}"/>
            </a:ext>
          </a:extLst>
        </xdr:cNvPr>
        <xdr:cNvSpPr/>
      </xdr:nvSpPr>
      <xdr:spPr>
        <a:xfrm>
          <a:off x="11889590" y="2889160"/>
          <a:ext cx="672524" cy="639990"/>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384687</xdr:colOff>
      <xdr:row>16</xdr:row>
      <xdr:rowOff>20911</xdr:rowOff>
    </xdr:from>
    <xdr:to>
      <xdr:col>4</xdr:col>
      <xdr:colOff>205741</xdr:colOff>
      <xdr:row>18</xdr:row>
      <xdr:rowOff>182879</xdr:rowOff>
    </xdr:to>
    <xdr:pic>
      <xdr:nvPicPr>
        <xdr:cNvPr id="35" name="Picture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6">
          <a:lum bright="70000" contrast="-70000"/>
        </a:blip>
        <a:stretch>
          <a:fillRect/>
        </a:stretch>
      </xdr:blipFill>
      <xdr:spPr>
        <a:xfrm>
          <a:off x="2213487" y="2946991"/>
          <a:ext cx="430654" cy="527728"/>
        </a:xfrm>
        <a:prstGeom prst="rect">
          <a:avLst/>
        </a:prstGeom>
      </xdr:spPr>
    </xdr:pic>
    <xdr:clientData/>
  </xdr:twoCellAnchor>
  <xdr:twoCellAnchor editAs="oneCell">
    <xdr:from>
      <xdr:col>19</xdr:col>
      <xdr:colOff>410894</xdr:colOff>
      <xdr:row>16</xdr:row>
      <xdr:rowOff>69159</xdr:rowOff>
    </xdr:from>
    <xdr:to>
      <xdr:col>20</xdr:col>
      <xdr:colOff>239486</xdr:colOff>
      <xdr:row>18</xdr:row>
      <xdr:rowOff>143871</xdr:rowOff>
    </xdr:to>
    <xdr:pic>
      <xdr:nvPicPr>
        <xdr:cNvPr id="36" name="Picture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7"/>
        <a:stretch>
          <a:fillRect/>
        </a:stretch>
      </xdr:blipFill>
      <xdr:spPr>
        <a:xfrm>
          <a:off x="11993294" y="2995239"/>
          <a:ext cx="438192" cy="440472"/>
        </a:xfrm>
        <a:prstGeom prst="rect">
          <a:avLst/>
        </a:prstGeom>
      </xdr:spPr>
    </xdr:pic>
    <xdr:clientData/>
  </xdr:twoCellAnchor>
  <xdr:twoCellAnchor>
    <xdr:from>
      <xdr:col>1</xdr:col>
      <xdr:colOff>130629</xdr:colOff>
      <xdr:row>10</xdr:row>
      <xdr:rowOff>3778</xdr:rowOff>
    </xdr:from>
    <xdr:to>
      <xdr:col>4</xdr:col>
      <xdr:colOff>4210</xdr:colOff>
      <xdr:row>12</xdr:row>
      <xdr:rowOff>10884</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740229" y="1832578"/>
          <a:ext cx="1702381" cy="37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latin typeface="Poppins" panose="00000500000000000000" pitchFamily="2" charset="0"/>
              <a:cs typeface="Poppins" panose="00000500000000000000" pitchFamily="2" charset="0"/>
            </a:rPr>
            <a:t>Total Qty</a:t>
          </a:r>
        </a:p>
      </xdr:txBody>
    </xdr:sp>
    <xdr:clientData/>
  </xdr:twoCellAnchor>
  <xdr:twoCellAnchor>
    <xdr:from>
      <xdr:col>1</xdr:col>
      <xdr:colOff>97971</xdr:colOff>
      <xdr:row>11</xdr:row>
      <xdr:rowOff>118869</xdr:rowOff>
    </xdr:from>
    <xdr:to>
      <xdr:col>3</xdr:col>
      <xdr:colOff>576943</xdr:colOff>
      <xdr:row>14</xdr:row>
      <xdr:rowOff>130626</xdr:rowOff>
    </xdr:to>
    <xdr:sp macro="" textlink="Analysis!G15">
      <xdr:nvSpPr>
        <xdr:cNvPr id="38" name="TextBox 37">
          <a:extLst>
            <a:ext uri="{FF2B5EF4-FFF2-40B4-BE49-F238E27FC236}">
              <a16:creationId xmlns:a16="http://schemas.microsoft.com/office/drawing/2014/main" id="{00000000-0008-0000-0300-000026000000}"/>
            </a:ext>
          </a:extLst>
        </xdr:cNvPr>
        <xdr:cNvSpPr txBox="1"/>
      </xdr:nvSpPr>
      <xdr:spPr>
        <a:xfrm>
          <a:off x="707571" y="2130549"/>
          <a:ext cx="1698172" cy="560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1FEEE1-82F0-4853-ACEF-3862DE7A7280}"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473</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4</xdr:col>
      <xdr:colOff>544286</xdr:colOff>
      <xdr:row>11</xdr:row>
      <xdr:rowOff>87088</xdr:rowOff>
    </xdr:from>
    <xdr:to>
      <xdr:col>7</xdr:col>
      <xdr:colOff>457199</xdr:colOff>
      <xdr:row>13</xdr:row>
      <xdr:rowOff>130631</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2982686" y="2098768"/>
          <a:ext cx="1741713" cy="4093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rgbClr val="E5E7EB"/>
              </a:solidFill>
              <a:latin typeface="Poppins" panose="00000500000000000000" pitchFamily="2" charset="0"/>
              <a:cs typeface="Poppins" panose="00000500000000000000" pitchFamily="2" charset="0"/>
            </a:rPr>
            <a:t>Total COGS</a:t>
          </a:r>
        </a:p>
      </xdr:txBody>
    </xdr:sp>
    <xdr:clientData/>
  </xdr:twoCellAnchor>
  <xdr:twoCellAnchor>
    <xdr:from>
      <xdr:col>4</xdr:col>
      <xdr:colOff>555172</xdr:colOff>
      <xdr:row>12</xdr:row>
      <xdr:rowOff>119743</xdr:rowOff>
    </xdr:from>
    <xdr:to>
      <xdr:col>7</xdr:col>
      <xdr:colOff>468086</xdr:colOff>
      <xdr:row>15</xdr:row>
      <xdr:rowOff>21772</xdr:rowOff>
    </xdr:to>
    <xdr:sp macro="" textlink="Analysis!G8">
      <xdr:nvSpPr>
        <xdr:cNvPr id="40" name="TextBox 39">
          <a:extLst>
            <a:ext uri="{FF2B5EF4-FFF2-40B4-BE49-F238E27FC236}">
              <a16:creationId xmlns:a16="http://schemas.microsoft.com/office/drawing/2014/main" id="{00000000-0008-0000-0300-000028000000}"/>
            </a:ext>
          </a:extLst>
        </xdr:cNvPr>
        <xdr:cNvSpPr txBox="1"/>
      </xdr:nvSpPr>
      <xdr:spPr>
        <a:xfrm>
          <a:off x="2993572" y="2314303"/>
          <a:ext cx="1741714" cy="450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A02410-1485-4552-8F13-51CF0A808AC3}" type="TxLink">
            <a:rPr lang="en-US" sz="2400" b="1" i="0" u="none" strike="noStrike">
              <a:solidFill>
                <a:srgbClr val="E5E7EB"/>
              </a:solidFill>
              <a:latin typeface="Poppins" panose="00000500000000000000" pitchFamily="2" charset="0"/>
              <a:cs typeface="Poppins" panose="00000500000000000000" pitchFamily="2" charset="0"/>
            </a:rPr>
            <a:pPr algn="ctr"/>
            <a:t>$18.54 M</a:t>
          </a:fld>
          <a:endParaRPr lang="en-US" sz="24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5</xdr:col>
      <xdr:colOff>153489</xdr:colOff>
      <xdr:row>15</xdr:row>
      <xdr:rowOff>112122</xdr:rowOff>
    </xdr:from>
    <xdr:to>
      <xdr:col>7</xdr:col>
      <xdr:colOff>292290</xdr:colOff>
      <xdr:row>17</xdr:row>
      <xdr:rowOff>45850</xdr:rowOff>
    </xdr:to>
    <xdr:sp macro="" textlink="Analysis!AN26">
      <xdr:nvSpPr>
        <xdr:cNvPr id="41" name="TextBox 40">
          <a:extLst>
            <a:ext uri="{FF2B5EF4-FFF2-40B4-BE49-F238E27FC236}">
              <a16:creationId xmlns:a16="http://schemas.microsoft.com/office/drawing/2014/main" id="{00000000-0008-0000-0300-000029000000}"/>
            </a:ext>
          </a:extLst>
        </xdr:cNvPr>
        <xdr:cNvSpPr txBox="1"/>
      </xdr:nvSpPr>
      <xdr:spPr>
        <a:xfrm>
          <a:off x="3201489" y="2855322"/>
          <a:ext cx="1358001" cy="299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220355-B24D-468C-BC6A-BFC7844EAF8B}" type="TxLink">
            <a:rPr lang="en-US" sz="1400" b="0" i="0" u="none" strike="noStrike">
              <a:solidFill>
                <a:srgbClr val="E5E7EB"/>
              </a:solidFill>
              <a:latin typeface="Calibri"/>
              <a:ea typeface="+mn-ea"/>
              <a:cs typeface="Calibri"/>
            </a:rPr>
            <a:pPr marL="0" indent="0" algn="ctr"/>
            <a:t>▼ -8.38%</a:t>
          </a:fld>
          <a:endParaRPr lang="en-US" sz="1400" b="0" i="0" u="none" strike="noStrike">
            <a:solidFill>
              <a:srgbClr val="E5E7EB"/>
            </a:solidFill>
            <a:latin typeface="Calibri"/>
            <a:ea typeface="+mn-ea"/>
            <a:cs typeface="Calibri"/>
          </a:endParaRPr>
        </a:p>
      </xdr:txBody>
    </xdr:sp>
    <xdr:clientData/>
  </xdr:twoCellAnchor>
  <xdr:twoCellAnchor>
    <xdr:from>
      <xdr:col>9</xdr:col>
      <xdr:colOff>213257</xdr:colOff>
      <xdr:row>15</xdr:row>
      <xdr:rowOff>131718</xdr:rowOff>
    </xdr:from>
    <xdr:to>
      <xdr:col>10</xdr:col>
      <xdr:colOff>478971</xdr:colOff>
      <xdr:row>17</xdr:row>
      <xdr:rowOff>1</xdr:rowOff>
    </xdr:to>
    <xdr:sp macro="" textlink="">
      <xdr:nvSpPr>
        <xdr:cNvPr id="42" name="Rectangle: Rounded Corners 41">
          <a:extLst>
            <a:ext uri="{FF2B5EF4-FFF2-40B4-BE49-F238E27FC236}">
              <a16:creationId xmlns:a16="http://schemas.microsoft.com/office/drawing/2014/main" id="{00000000-0008-0000-0300-00002A000000}"/>
            </a:ext>
          </a:extLst>
        </xdr:cNvPr>
        <xdr:cNvSpPr/>
      </xdr:nvSpPr>
      <xdr:spPr>
        <a:xfrm>
          <a:off x="5699657" y="2874918"/>
          <a:ext cx="875314" cy="23404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49971</xdr:colOff>
      <xdr:row>15</xdr:row>
      <xdr:rowOff>120833</xdr:rowOff>
    </xdr:from>
    <xdr:to>
      <xdr:col>14</xdr:col>
      <xdr:colOff>315685</xdr:colOff>
      <xdr:row>16</xdr:row>
      <xdr:rowOff>174173</xdr:rowOff>
    </xdr:to>
    <xdr:sp macro="" textlink="">
      <xdr:nvSpPr>
        <xdr:cNvPr id="43" name="Rectangle: Rounded Corners 42">
          <a:extLst>
            <a:ext uri="{FF2B5EF4-FFF2-40B4-BE49-F238E27FC236}">
              <a16:creationId xmlns:a16="http://schemas.microsoft.com/office/drawing/2014/main" id="{00000000-0008-0000-0300-00002B000000}"/>
            </a:ext>
          </a:extLst>
        </xdr:cNvPr>
        <xdr:cNvSpPr/>
      </xdr:nvSpPr>
      <xdr:spPr>
        <a:xfrm>
          <a:off x="7974771" y="2864033"/>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496285</xdr:colOff>
      <xdr:row>15</xdr:row>
      <xdr:rowOff>109948</xdr:rowOff>
    </xdr:from>
    <xdr:to>
      <xdr:col>18</xdr:col>
      <xdr:colOff>152399</xdr:colOff>
      <xdr:row>16</xdr:row>
      <xdr:rowOff>163288</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249885" y="2853148"/>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424543</xdr:colOff>
      <xdr:row>11</xdr:row>
      <xdr:rowOff>89265</xdr:rowOff>
    </xdr:from>
    <xdr:to>
      <xdr:col>11</xdr:col>
      <xdr:colOff>326571</xdr:colOff>
      <xdr:row>13</xdr:row>
      <xdr:rowOff>130631</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5301343"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a:t>
          </a:r>
          <a:r>
            <a:rPr lang="en-US" sz="1400" b="1" i="0">
              <a:solidFill>
                <a:srgbClr val="E5E7EB"/>
              </a:solidFill>
              <a:latin typeface="Poppins" panose="00000500000000000000" pitchFamily="2" charset="0"/>
              <a:ea typeface="+mn-ea"/>
              <a:cs typeface="Poppins" panose="00000500000000000000" pitchFamily="2" charset="0"/>
            </a:rPr>
            <a:t>Revenue</a:t>
          </a:r>
        </a:p>
      </xdr:txBody>
    </xdr:sp>
    <xdr:clientData/>
  </xdr:twoCellAnchor>
  <xdr:twoCellAnchor>
    <xdr:from>
      <xdr:col>8</xdr:col>
      <xdr:colOff>424544</xdr:colOff>
      <xdr:row>12</xdr:row>
      <xdr:rowOff>102323</xdr:rowOff>
    </xdr:from>
    <xdr:to>
      <xdr:col>11</xdr:col>
      <xdr:colOff>304800</xdr:colOff>
      <xdr:row>15</xdr:row>
      <xdr:rowOff>21772</xdr:rowOff>
    </xdr:to>
    <xdr:sp macro="" textlink="Analysis!G9">
      <xdr:nvSpPr>
        <xdr:cNvPr id="46" name="TextBox 45">
          <a:extLst>
            <a:ext uri="{FF2B5EF4-FFF2-40B4-BE49-F238E27FC236}">
              <a16:creationId xmlns:a16="http://schemas.microsoft.com/office/drawing/2014/main" id="{00000000-0008-0000-0300-00002E000000}"/>
            </a:ext>
          </a:extLst>
        </xdr:cNvPr>
        <xdr:cNvSpPr txBox="1"/>
      </xdr:nvSpPr>
      <xdr:spPr>
        <a:xfrm>
          <a:off x="5301344" y="2296883"/>
          <a:ext cx="1709056" cy="468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3A602C-3232-47FA-928B-1C7038FDA2F3}"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$31.43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558425</xdr:colOff>
      <xdr:row>15</xdr:row>
      <xdr:rowOff>100146</xdr:rowOff>
    </xdr:from>
    <xdr:to>
      <xdr:col>11</xdr:col>
      <xdr:colOff>87626</xdr:colOff>
      <xdr:row>17</xdr:row>
      <xdr:rowOff>31697</xdr:rowOff>
    </xdr:to>
    <xdr:sp macro="" textlink="Analysis!AN19">
      <xdr:nvSpPr>
        <xdr:cNvPr id="47" name="TextBox 46">
          <a:extLst>
            <a:ext uri="{FF2B5EF4-FFF2-40B4-BE49-F238E27FC236}">
              <a16:creationId xmlns:a16="http://schemas.microsoft.com/office/drawing/2014/main" id="{00000000-0008-0000-0300-00002F000000}"/>
            </a:ext>
          </a:extLst>
        </xdr:cNvPr>
        <xdr:cNvSpPr txBox="1"/>
      </xdr:nvSpPr>
      <xdr:spPr>
        <a:xfrm>
          <a:off x="5435225" y="2843346"/>
          <a:ext cx="1358001" cy="297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20FF76-6D5D-4658-867D-EC2B80368CA0}" type="TxLink">
            <a:rPr lang="en-US" sz="1400" b="0" i="0" u="none" strike="noStrike">
              <a:solidFill>
                <a:srgbClr val="E5E7EB"/>
              </a:solidFill>
              <a:latin typeface="Calibri"/>
              <a:ea typeface="+mn-ea"/>
              <a:cs typeface="Calibri"/>
            </a:rPr>
            <a:pPr marL="0" indent="0" algn="ctr"/>
            <a:t>▼ -6.59%</a:t>
          </a:fld>
          <a:endParaRPr lang="en-US" sz="1400" b="0" i="0" u="none" strike="noStrike">
            <a:solidFill>
              <a:srgbClr val="E5E7EB"/>
            </a:solidFill>
            <a:latin typeface="Calibri"/>
            <a:ea typeface="+mn-ea"/>
            <a:cs typeface="Calibri"/>
          </a:endParaRPr>
        </a:p>
      </xdr:txBody>
    </xdr:sp>
    <xdr:clientData/>
  </xdr:twoCellAnchor>
  <xdr:twoCellAnchor>
    <xdr:from>
      <xdr:col>12</xdr:col>
      <xdr:colOff>385343</xdr:colOff>
      <xdr:row>15</xdr:row>
      <xdr:rowOff>78375</xdr:rowOff>
    </xdr:from>
    <xdr:to>
      <xdr:col>14</xdr:col>
      <xdr:colOff>524144</xdr:colOff>
      <xdr:row>17</xdr:row>
      <xdr:rowOff>9926</xdr:rowOff>
    </xdr:to>
    <xdr:sp macro="" textlink="Analysis!AN13">
      <xdr:nvSpPr>
        <xdr:cNvPr id="48" name="TextBox 47">
          <a:extLst>
            <a:ext uri="{FF2B5EF4-FFF2-40B4-BE49-F238E27FC236}">
              <a16:creationId xmlns:a16="http://schemas.microsoft.com/office/drawing/2014/main" id="{00000000-0008-0000-0300-000030000000}"/>
            </a:ext>
          </a:extLst>
        </xdr:cNvPr>
        <xdr:cNvSpPr txBox="1"/>
      </xdr:nvSpPr>
      <xdr:spPr>
        <a:xfrm>
          <a:off x="7700543" y="2821575"/>
          <a:ext cx="1358001" cy="297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ABD8B2-1D8B-4A32-B5F0-E36805B0D649}" type="TxLink">
            <a:rPr lang="en-US" sz="1400" b="0" i="0" u="none" strike="noStrike">
              <a:solidFill>
                <a:srgbClr val="E5E7EB"/>
              </a:solidFill>
              <a:latin typeface="Calibri"/>
              <a:ea typeface="+mn-ea"/>
              <a:cs typeface="Calibri"/>
            </a:rPr>
            <a:pPr marL="0" indent="0" algn="ctr"/>
            <a:t>▼ -4.11%</a:t>
          </a:fld>
          <a:endParaRPr lang="en-US" sz="1400" b="0" i="0" u="none" strike="noStrike">
            <a:solidFill>
              <a:srgbClr val="E5E7EB"/>
            </a:solidFill>
            <a:latin typeface="Calibri"/>
            <a:ea typeface="+mn-ea"/>
            <a:cs typeface="Calibri"/>
          </a:endParaRPr>
        </a:p>
      </xdr:txBody>
    </xdr:sp>
    <xdr:clientData/>
  </xdr:twoCellAnchor>
  <xdr:twoCellAnchor>
    <xdr:from>
      <xdr:col>16</xdr:col>
      <xdr:colOff>266687</xdr:colOff>
      <xdr:row>15</xdr:row>
      <xdr:rowOff>57693</xdr:rowOff>
    </xdr:from>
    <xdr:to>
      <xdr:col>18</xdr:col>
      <xdr:colOff>405488</xdr:colOff>
      <xdr:row>16</xdr:row>
      <xdr:rowOff>176478</xdr:rowOff>
    </xdr:to>
    <xdr:sp macro="" textlink="Analysis!AN33">
      <xdr:nvSpPr>
        <xdr:cNvPr id="49" name="TextBox 48">
          <a:extLst>
            <a:ext uri="{FF2B5EF4-FFF2-40B4-BE49-F238E27FC236}">
              <a16:creationId xmlns:a16="http://schemas.microsoft.com/office/drawing/2014/main" id="{00000000-0008-0000-0300-000031000000}"/>
            </a:ext>
          </a:extLst>
        </xdr:cNvPr>
        <xdr:cNvSpPr txBox="1"/>
      </xdr:nvSpPr>
      <xdr:spPr>
        <a:xfrm>
          <a:off x="10020287" y="2800893"/>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F92B94-6C5F-4E10-9039-88C88E432B08}" type="TxLink">
            <a:rPr lang="en-US" sz="1400" b="0" i="0" u="none" strike="noStrike">
              <a:solidFill>
                <a:srgbClr val="E5E7EB"/>
              </a:solidFill>
              <a:latin typeface="Calibri"/>
              <a:ea typeface="+mn-ea"/>
              <a:cs typeface="Calibri"/>
            </a:rPr>
            <a:pPr marL="0" indent="0" algn="ctr"/>
            <a:t>▲ 2.48%</a:t>
          </a:fld>
          <a:endParaRPr lang="en-US" sz="1400" b="0" i="0" u="none" strike="noStrike">
            <a:solidFill>
              <a:srgbClr val="E5E7EB"/>
            </a:solidFill>
            <a:latin typeface="Calibri"/>
            <a:ea typeface="+mn-ea"/>
            <a:cs typeface="Calibri"/>
          </a:endParaRPr>
        </a:p>
      </xdr:txBody>
    </xdr:sp>
    <xdr:clientData/>
  </xdr:twoCellAnchor>
  <xdr:twoCellAnchor>
    <xdr:from>
      <xdr:col>12</xdr:col>
      <xdr:colOff>283029</xdr:colOff>
      <xdr:row>11</xdr:row>
      <xdr:rowOff>89265</xdr:rowOff>
    </xdr:from>
    <xdr:to>
      <xdr:col>15</xdr:col>
      <xdr:colOff>185057</xdr:colOff>
      <xdr:row>13</xdr:row>
      <xdr:rowOff>130631</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7598229"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i="0">
              <a:solidFill>
                <a:srgbClr val="E5E7EB"/>
              </a:solidFill>
              <a:latin typeface="Poppins" panose="00000500000000000000" pitchFamily="2" charset="0"/>
              <a:ea typeface="+mn-ea"/>
              <a:cs typeface="Poppins" panose="00000500000000000000" pitchFamily="2" charset="0"/>
            </a:rPr>
            <a:t>Total</a:t>
          </a:r>
          <a:r>
            <a:rPr lang="en-US" sz="1200" b="1" i="0">
              <a:solidFill>
                <a:srgbClr val="E5E7EB"/>
              </a:solidFill>
              <a:latin typeface="Poppins" panose="00000500000000000000" pitchFamily="2" charset="0"/>
              <a:ea typeface="+mn-ea"/>
              <a:cs typeface="Poppins" panose="00000500000000000000" pitchFamily="2" charset="0"/>
            </a:rPr>
            <a:t> Profit</a:t>
          </a:r>
        </a:p>
      </xdr:txBody>
    </xdr:sp>
    <xdr:clientData/>
  </xdr:twoCellAnchor>
  <xdr:twoCellAnchor>
    <xdr:from>
      <xdr:col>12</xdr:col>
      <xdr:colOff>283029</xdr:colOff>
      <xdr:row>12</xdr:row>
      <xdr:rowOff>156120</xdr:rowOff>
    </xdr:from>
    <xdr:to>
      <xdr:col>15</xdr:col>
      <xdr:colOff>174171</xdr:colOff>
      <xdr:row>15</xdr:row>
      <xdr:rowOff>21772</xdr:rowOff>
    </xdr:to>
    <xdr:sp macro="" textlink="Analysis!G11">
      <xdr:nvSpPr>
        <xdr:cNvPr id="51" name="TextBox 50">
          <a:extLst>
            <a:ext uri="{FF2B5EF4-FFF2-40B4-BE49-F238E27FC236}">
              <a16:creationId xmlns:a16="http://schemas.microsoft.com/office/drawing/2014/main" id="{00000000-0008-0000-0300-000033000000}"/>
            </a:ext>
          </a:extLst>
        </xdr:cNvPr>
        <xdr:cNvSpPr txBox="1"/>
      </xdr:nvSpPr>
      <xdr:spPr>
        <a:xfrm>
          <a:off x="7598229" y="2350680"/>
          <a:ext cx="1719942" cy="414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967377-7BDD-4231-BA47-8D0C18B83E15}"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$12.89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16</xdr:col>
      <xdr:colOff>130629</xdr:colOff>
      <xdr:row>11</xdr:row>
      <xdr:rowOff>89265</xdr:rowOff>
    </xdr:from>
    <xdr:to>
      <xdr:col>19</xdr:col>
      <xdr:colOff>32657</xdr:colOff>
      <xdr:row>13</xdr:row>
      <xdr:rowOff>130631</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9884229"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 </a:t>
          </a:r>
          <a:r>
            <a:rPr lang="en-US" sz="1400" b="1" i="0">
              <a:solidFill>
                <a:srgbClr val="E5E7EB"/>
              </a:solidFill>
              <a:latin typeface="Poppins" panose="00000500000000000000" pitchFamily="2" charset="0"/>
              <a:ea typeface="+mn-ea"/>
              <a:cs typeface="Poppins" panose="00000500000000000000" pitchFamily="2" charset="0"/>
            </a:rPr>
            <a:t>Profit</a:t>
          </a:r>
          <a:r>
            <a:rPr lang="en-US" sz="1200" b="1" i="0">
              <a:solidFill>
                <a:srgbClr val="E5E7EB"/>
              </a:solidFill>
              <a:latin typeface="Poppins" panose="00000500000000000000" pitchFamily="2" charset="0"/>
              <a:cs typeface="Poppins" panose="00000500000000000000" pitchFamily="2" charset="0"/>
            </a:rPr>
            <a:t> Margin</a:t>
          </a:r>
        </a:p>
      </xdr:txBody>
    </xdr:sp>
    <xdr:clientData/>
  </xdr:twoCellAnchor>
  <xdr:twoCellAnchor>
    <xdr:from>
      <xdr:col>16</xdr:col>
      <xdr:colOff>119743</xdr:colOff>
      <xdr:row>12</xdr:row>
      <xdr:rowOff>91437</xdr:rowOff>
    </xdr:from>
    <xdr:to>
      <xdr:col>19</xdr:col>
      <xdr:colOff>43543</xdr:colOff>
      <xdr:row>15</xdr:row>
      <xdr:rowOff>21772</xdr:rowOff>
    </xdr:to>
    <xdr:sp macro="" textlink="Analysis!G10">
      <xdr:nvSpPr>
        <xdr:cNvPr id="53" name="TextBox 52">
          <a:extLst>
            <a:ext uri="{FF2B5EF4-FFF2-40B4-BE49-F238E27FC236}">
              <a16:creationId xmlns:a16="http://schemas.microsoft.com/office/drawing/2014/main" id="{00000000-0008-0000-0300-000035000000}"/>
            </a:ext>
          </a:extLst>
        </xdr:cNvPr>
        <xdr:cNvSpPr txBox="1"/>
      </xdr:nvSpPr>
      <xdr:spPr>
        <a:xfrm>
          <a:off x="9873343" y="2285997"/>
          <a:ext cx="1752600" cy="478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1660D9-B8B6-4414-9C29-8C6C8B264C0D}"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41.0%</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20</xdr:col>
      <xdr:colOff>19453</xdr:colOff>
      <xdr:row>9</xdr:row>
      <xdr:rowOff>156177</xdr:rowOff>
    </xdr:from>
    <xdr:to>
      <xdr:col>22</xdr:col>
      <xdr:colOff>522514</xdr:colOff>
      <xdr:row>12</xdr:row>
      <xdr:rowOff>13980</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12211453" y="1802097"/>
          <a:ext cx="1722261" cy="406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a:latin typeface="Poppins" panose="00000500000000000000" pitchFamily="2" charset="0"/>
              <a:cs typeface="Poppins" panose="00000500000000000000" pitchFamily="2" charset="0"/>
            </a:rPr>
            <a:t># Transactions</a:t>
          </a:r>
        </a:p>
      </xdr:txBody>
    </xdr:sp>
    <xdr:clientData/>
  </xdr:twoCellAnchor>
  <xdr:twoCellAnchor>
    <xdr:from>
      <xdr:col>20</xdr:col>
      <xdr:colOff>21771</xdr:colOff>
      <xdr:row>11</xdr:row>
      <xdr:rowOff>118869</xdr:rowOff>
    </xdr:from>
    <xdr:to>
      <xdr:col>22</xdr:col>
      <xdr:colOff>489856</xdr:colOff>
      <xdr:row>14</xdr:row>
      <xdr:rowOff>130629</xdr:rowOff>
    </xdr:to>
    <xdr:sp macro="" textlink="Analysis!G7">
      <xdr:nvSpPr>
        <xdr:cNvPr id="55" name="TextBox 54">
          <a:extLst>
            <a:ext uri="{FF2B5EF4-FFF2-40B4-BE49-F238E27FC236}">
              <a16:creationId xmlns:a16="http://schemas.microsoft.com/office/drawing/2014/main" id="{00000000-0008-0000-0300-000037000000}"/>
            </a:ext>
          </a:extLst>
        </xdr:cNvPr>
        <xdr:cNvSpPr txBox="1"/>
      </xdr:nvSpPr>
      <xdr:spPr>
        <a:xfrm>
          <a:off x="12213771" y="2130549"/>
          <a:ext cx="1687285" cy="56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982C7B-A712-4553-825B-F67B2A2C2936}"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5.34 k</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28200</xdr:colOff>
      <xdr:row>14</xdr:row>
      <xdr:rowOff>33745</xdr:rowOff>
    </xdr:from>
    <xdr:to>
      <xdr:col>3</xdr:col>
      <xdr:colOff>293914</xdr:colOff>
      <xdr:row>15</xdr:row>
      <xdr:rowOff>87085</xdr:rowOff>
    </xdr:to>
    <xdr:sp macro="" textlink="">
      <xdr:nvSpPr>
        <xdr:cNvPr id="56" name="Rectangle: Rounded Corners 55">
          <a:extLst>
            <a:ext uri="{FF2B5EF4-FFF2-40B4-BE49-F238E27FC236}">
              <a16:creationId xmlns:a16="http://schemas.microsoft.com/office/drawing/2014/main" id="{00000000-0008-0000-0300-000038000000}"/>
            </a:ext>
          </a:extLst>
        </xdr:cNvPr>
        <xdr:cNvSpPr/>
      </xdr:nvSpPr>
      <xdr:spPr>
        <a:xfrm>
          <a:off x="1247400" y="2594065"/>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550716</xdr:colOff>
      <xdr:row>14</xdr:row>
      <xdr:rowOff>33745</xdr:rowOff>
    </xdr:from>
    <xdr:to>
      <xdr:col>22</xdr:col>
      <xdr:colOff>206830</xdr:colOff>
      <xdr:row>15</xdr:row>
      <xdr:rowOff>87085</xdr:rowOff>
    </xdr:to>
    <xdr:sp macro="" textlink="">
      <xdr:nvSpPr>
        <xdr:cNvPr id="57" name="Rectangle: Rounded Corners 56">
          <a:extLst>
            <a:ext uri="{FF2B5EF4-FFF2-40B4-BE49-F238E27FC236}">
              <a16:creationId xmlns:a16="http://schemas.microsoft.com/office/drawing/2014/main" id="{00000000-0008-0000-0300-000039000000}"/>
            </a:ext>
          </a:extLst>
        </xdr:cNvPr>
        <xdr:cNvSpPr/>
      </xdr:nvSpPr>
      <xdr:spPr>
        <a:xfrm>
          <a:off x="12742716" y="2594065"/>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185059</xdr:colOff>
      <xdr:row>13</xdr:row>
      <xdr:rowOff>171992</xdr:rowOff>
    </xdr:from>
    <xdr:to>
      <xdr:col>4</xdr:col>
      <xdr:colOff>32659</xdr:colOff>
      <xdr:row>15</xdr:row>
      <xdr:rowOff>174171</xdr:rowOff>
    </xdr:to>
    <xdr:sp macro="" textlink="Analysis!AF25">
      <xdr:nvSpPr>
        <xdr:cNvPr id="58" name="TextBox 57">
          <a:extLst>
            <a:ext uri="{FF2B5EF4-FFF2-40B4-BE49-F238E27FC236}">
              <a16:creationId xmlns:a16="http://schemas.microsoft.com/office/drawing/2014/main" id="{00000000-0008-0000-0300-00003A000000}"/>
            </a:ext>
          </a:extLst>
        </xdr:cNvPr>
        <xdr:cNvSpPr txBox="1"/>
      </xdr:nvSpPr>
      <xdr:spPr>
        <a:xfrm>
          <a:off x="794659" y="2549432"/>
          <a:ext cx="1676400" cy="367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FA3733-DE50-4C13-9A35-F284368692AB}" type="TxLink">
            <a:rPr lang="en-US" sz="1400" b="0" i="0" u="none" strike="noStrike">
              <a:solidFill>
                <a:srgbClr val="E5E7EB"/>
              </a:solidFill>
              <a:latin typeface="Calibri"/>
              <a:ea typeface="+mn-ea"/>
              <a:cs typeface="Calibri"/>
            </a:rPr>
            <a:pPr marL="0" indent="0" algn="ctr"/>
            <a:t>▼ -0.77%</a:t>
          </a:fld>
          <a:endParaRPr lang="en-US" sz="1400" b="0" i="0" u="none" strike="noStrike">
            <a:solidFill>
              <a:srgbClr val="E5E7EB"/>
            </a:solidFill>
            <a:latin typeface="Calibri"/>
            <a:ea typeface="+mn-ea"/>
            <a:cs typeface="Calibri"/>
          </a:endParaRPr>
        </a:p>
      </xdr:txBody>
    </xdr:sp>
    <xdr:clientData/>
  </xdr:twoCellAnchor>
  <xdr:twoCellAnchor>
    <xdr:from>
      <xdr:col>20</xdr:col>
      <xdr:colOff>76203</xdr:colOff>
      <xdr:row>13</xdr:row>
      <xdr:rowOff>166548</xdr:rowOff>
    </xdr:from>
    <xdr:to>
      <xdr:col>22</xdr:col>
      <xdr:colOff>598717</xdr:colOff>
      <xdr:row>15</xdr:row>
      <xdr:rowOff>163286</xdr:rowOff>
    </xdr:to>
    <xdr:sp macro="" textlink="Analysis!AF18">
      <xdr:nvSpPr>
        <xdr:cNvPr id="59" name="TextBox 58">
          <a:extLst>
            <a:ext uri="{FF2B5EF4-FFF2-40B4-BE49-F238E27FC236}">
              <a16:creationId xmlns:a16="http://schemas.microsoft.com/office/drawing/2014/main" id="{00000000-0008-0000-0300-00003B000000}"/>
            </a:ext>
          </a:extLst>
        </xdr:cNvPr>
        <xdr:cNvSpPr txBox="1"/>
      </xdr:nvSpPr>
      <xdr:spPr>
        <a:xfrm>
          <a:off x="12268203" y="2543988"/>
          <a:ext cx="1741714" cy="362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93A376-F908-4670-A26B-4194A1DC7AF4}" type="TxLink">
            <a:rPr lang="en-US" sz="1400" b="0" i="0" u="none" strike="noStrike">
              <a:solidFill>
                <a:srgbClr val="E5E7EB"/>
              </a:solidFill>
              <a:latin typeface="Calibri"/>
              <a:ea typeface="+mn-ea"/>
              <a:cs typeface="Calibri"/>
            </a:rPr>
            <a:pPr marL="0" indent="0" algn="ctr"/>
            <a:t>▲ 19.77%</a:t>
          </a:fld>
          <a:endParaRPr lang="en-US" sz="1400" b="0" i="0" u="none" strike="noStrike">
            <a:solidFill>
              <a:srgbClr val="E5E7EB"/>
            </a:solidFill>
            <a:latin typeface="Calibri"/>
            <a:ea typeface="+mn-ea"/>
            <a:cs typeface="Calibri"/>
          </a:endParaRPr>
        </a:p>
      </xdr:txBody>
    </xdr:sp>
    <xdr:clientData/>
  </xdr:twoCellAnchor>
  <xdr:twoCellAnchor>
    <xdr:from>
      <xdr:col>20</xdr:col>
      <xdr:colOff>21771</xdr:colOff>
      <xdr:row>20</xdr:row>
      <xdr:rowOff>118110</xdr:rowOff>
    </xdr:from>
    <xdr:to>
      <xdr:col>30</xdr:col>
      <xdr:colOff>272139</xdr:colOff>
      <xdr:row>35</xdr:row>
      <xdr:rowOff>45176</xdr:rowOff>
    </xdr:to>
    <xdr:sp macro=""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12213771" y="3775710"/>
          <a:ext cx="6346368"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457200</xdr:colOff>
      <xdr:row>20</xdr:row>
      <xdr:rowOff>118110</xdr:rowOff>
    </xdr:from>
    <xdr:to>
      <xdr:col>19</xdr:col>
      <xdr:colOff>544286</xdr:colOff>
      <xdr:row>35</xdr:row>
      <xdr:rowOff>45176</xdr:rowOff>
    </xdr:to>
    <xdr:sp macro="" textlink="">
      <xdr:nvSpPr>
        <xdr:cNvPr id="61" name="Rectangle: Rounded Corners 60">
          <a:extLst>
            <a:ext uri="{FF2B5EF4-FFF2-40B4-BE49-F238E27FC236}">
              <a16:creationId xmlns:a16="http://schemas.microsoft.com/office/drawing/2014/main" id="{00000000-0008-0000-0300-00003D000000}"/>
            </a:ext>
          </a:extLst>
        </xdr:cNvPr>
        <xdr:cNvSpPr/>
      </xdr:nvSpPr>
      <xdr:spPr>
        <a:xfrm>
          <a:off x="9601200" y="3775710"/>
          <a:ext cx="2525486"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261256</xdr:colOff>
      <xdr:row>35</xdr:row>
      <xdr:rowOff>141513</xdr:rowOff>
    </xdr:from>
    <xdr:to>
      <xdr:col>30</xdr:col>
      <xdr:colOff>315685</xdr:colOff>
      <xdr:row>50</xdr:row>
      <xdr:rowOff>76199</xdr:rowOff>
    </xdr:to>
    <xdr:sp macro="" textlink="">
      <xdr:nvSpPr>
        <xdr:cNvPr id="62" name="Rectangle: Rounded Corners 61">
          <a:extLst>
            <a:ext uri="{FF2B5EF4-FFF2-40B4-BE49-F238E27FC236}">
              <a16:creationId xmlns:a16="http://schemas.microsoft.com/office/drawing/2014/main" id="{00000000-0008-0000-0300-00003E000000}"/>
            </a:ext>
          </a:extLst>
        </xdr:cNvPr>
        <xdr:cNvSpPr/>
      </xdr:nvSpPr>
      <xdr:spPr>
        <a:xfrm>
          <a:off x="13062856" y="6542313"/>
          <a:ext cx="5540829"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152399</xdr:colOff>
      <xdr:row>35</xdr:row>
      <xdr:rowOff>141513</xdr:rowOff>
    </xdr:from>
    <xdr:to>
      <xdr:col>21</xdr:col>
      <xdr:colOff>119742</xdr:colOff>
      <xdr:row>50</xdr:row>
      <xdr:rowOff>76199</xdr:rowOff>
    </xdr:to>
    <xdr:sp macro="" textlink="">
      <xdr:nvSpPr>
        <xdr:cNvPr id="63" name="Rectangle: Rounded Corners 62">
          <a:extLst>
            <a:ext uri="{FF2B5EF4-FFF2-40B4-BE49-F238E27FC236}">
              <a16:creationId xmlns:a16="http://schemas.microsoft.com/office/drawing/2014/main" id="{00000000-0008-0000-0300-00003F000000}"/>
            </a:ext>
          </a:extLst>
        </xdr:cNvPr>
        <xdr:cNvSpPr/>
      </xdr:nvSpPr>
      <xdr:spPr>
        <a:xfrm>
          <a:off x="5638799" y="6542313"/>
          <a:ext cx="7282543"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35879632" backgroundQuery="1" createdVersion="7" refreshedVersion="7" minRefreshableVersion="3" recordCount="0" supportSubquery="1" supportAdvancedDrill="1" xr:uid="{7C3776FC-7784-4D30-90CF-26EC49985278}">
  <cacheSource type="external" connectionId="8"/>
  <cacheFields count="5">
    <cacheField name="[Measures].[Sum of Total Profit]" caption="Sum of Total Profit" numFmtId="0" hierarchy="60" level="32767"/>
    <cacheField name="[DimDate].[Year].[Year]" caption="Year" numFmtId="0" hierarchy="8" level="1">
      <sharedItems containsSemiMixedTypes="0" containsNonDate="0" containsString="0"/>
    </cacheField>
    <cacheField name="[DimDate].[Quarter].[Quarter]" caption="Quarter" numFmtId="0" hierarchy="13" level="1">
      <sharedItems count="4">
        <s v="Q1"/>
        <s v="Q2"/>
        <s v="Q3"/>
        <s v="Q4"/>
      </sharedItems>
    </cacheField>
    <cacheField name="[DimGeography].[Country].[Country]" caption="Country" numFmtId="0" hierarchy="20" level="1">
      <sharedItems containsSemiMixedTypes="0" containsNonDate="0" containsString="0"/>
    </cacheField>
    <cacheField name="Dummy0" numFmtId="0" hierarchy="66" level="32767">
      <extLst>
        <ext xmlns:x14="http://schemas.microsoft.com/office/spreadsheetml/2009/9/main" uri="{63CAB8AC-B538-458d-9737-405883B0398D}">
          <x14:cacheField ignore="1"/>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 Type]" caption="Week Type" attribute="1" defaultMemberUniqueName="[DimDate].[Week Type].[All]" allUniqueName="[DimDate].[Week Type].[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2" memberValueDatatype="20" unbalanced="0"/>
    <cacheHierarchy uniqueName="[DimDate].[Date (Year)]" caption="Date (Year)" attribute="1" defaultMemberUniqueName="[DimDate].[Date (Year)].[All]" allUniqueName="[DimDate].[Date (Year)].[All]" dimensionUniqueName="[DimDate]" displayFolder="" count="2" memberValueDatatype="130" unbalanced="0"/>
    <cacheHierarchy uniqueName="[DimDate].[Date (Quarter)]" caption="Date (Quarter)" attribute="1" defaultMemberUniqueName="[DimDate].[Date (Quarter)].[All]" allUniqueName="[DimDate].[Date (Quarter)].[All]" dimensionUniqueName="[DimDate]" displayFolder="" count="2"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DimDate].[Date (Month Index)]" caption="Date (Month Index)" attribute="1" defaultMemberUniqueName="[DimDate].[Date (Month Index)].[All]" allUniqueName="[DimDate].[Date (Month Index)].[All]" dimensionUniqueName="[DimDate]" displayFolder="" count="2"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36574071" backgroundQuery="1" createdVersion="7" refreshedVersion="7" minRefreshableVersion="3" recordCount="0" supportSubquery="1" supportAdvancedDrill="1" xr:uid="{6FD9FAB4-7B61-401C-B6D8-B70A08565A57}">
  <cacheSource type="external" connectionId="8"/>
  <cacheFields count="4">
    <cacheField name="[Measures].[Sum of Total Profit]" caption="Sum of Total Profit" numFmtId="0" hierarchy="60" level="32767"/>
    <cacheField name="[DimDate].[Year].[Year]" caption="Year" numFmtId="0" hierarchy="8" level="1">
      <sharedItems containsSemiMixedTypes="0" containsNonDate="0" containsString="0"/>
    </cacheField>
    <cacheField name="[DimDate].[Week Type].[Week Type]" caption="Week Type" numFmtId="0" hierarchy="12" level="1">
      <sharedItems count="2">
        <s v="Weekday"/>
        <s v="Weekend"/>
      </sharedItems>
    </cacheField>
    <cacheField name="[DimGeography].[Country].[Country]" caption="Count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 Type]" caption="Week Type" attribute="1" defaultMemberUniqueName="[DimDate].[Week Type].[All]" allUniqueName="[DimDate].[Week Typ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3703704" backgroundQuery="1" createdVersion="7" refreshedVersion="7" minRefreshableVersion="3" recordCount="0" supportSubquery="1" supportAdvancedDrill="1" xr:uid="{B2D9C325-2005-478F-A3F4-3F4570519865}">
  <cacheSource type="external" connectionId="8"/>
  <cacheFields count="4">
    <cacheField name="[DimDate].[Day Name].[Day Name]" caption="Day Name" numFmtId="0" hierarchy="11" level="1">
      <sharedItems count="7">
        <s v="Sun"/>
        <s v="Mon"/>
        <s v="Tue"/>
        <s v="Wed"/>
        <s v="Thu"/>
        <s v="Fri"/>
        <s v="Sat"/>
      </sharedItems>
    </cacheField>
    <cacheField name="[Measures].[Sum of Total Profit]" caption="Sum of Total Profit" numFmtId="0" hierarchy="60" level="32767"/>
    <cacheField name="[DimDate].[Year].[Year]" caption="Year" numFmtId="0" hierarchy="8"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0"/>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3773148" backgroundQuery="1" createdVersion="7" refreshedVersion="7" minRefreshableVersion="3" recordCount="0" supportSubquery="1" supportAdvancedDrill="1" xr:uid="{CADA3470-E533-4B27-8618-420A1C31423E}">
  <cacheSource type="external" connectionId="8"/>
  <cacheFields count="4">
    <cacheField name="[Measures].[Sum of Total Profit]" caption="Sum of Total Profit" numFmtId="0" hierarchy="60"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Geography].[Country].[Country]" caption="Count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38541665" backgroundQuery="1" createdVersion="7" refreshedVersion="7" minRefreshableVersion="3" recordCount="0" supportSubquery="1" supportAdvancedDrill="1" xr:uid="{D773CC24-909B-4209-9FFB-5455DA12EFCA}">
  <cacheSource type="external" connectionId="8"/>
  <cacheFields count="11">
    <cacheField name="[Measures].[# Transaction]" caption="# Transaction" numFmtId="0" hierarchy="44" level="32767"/>
    <cacheField name="[Measures].[Sum of COGS]" caption="Sum of COGS" numFmtId="0" hierarchy="59" level="32767"/>
    <cacheField name="[Measures].[Sum of Total Profit]" caption="Sum of Total Profit" numFmtId="0" hierarchy="60" level="32767"/>
    <cacheField name="[Measures].[Sum of Total Revenue]" caption="Sum of Total Revenue" numFmtId="0" hierarchy="61" level="32767"/>
    <cacheField name="[Measures].[Sum of OrderQuantity]" caption="Sum of OrderQuantity" numFmtId="0" hierarchy="62" level="32767"/>
    <cacheField name="[Measures].[All Products]" caption="All Products" numFmtId="0" hierarchy="45" level="32767"/>
    <cacheField name="[Measures].[Sold Products]" caption="Sold Products" numFmtId="0" hierarchy="46" level="32767"/>
    <cacheField name="[Measures].[Unsold Products]" caption="Unsold Products" numFmtId="0" hierarchy="47" level="32767"/>
    <cacheField name="[Measures].[% Profit Margin]" caption="% Profit Margin" numFmtId="0" hierarchy="48" level="32767"/>
    <cacheField name="[DimDate].[Year].[Year]" caption="Year" numFmtId="0" hierarchy="8"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39004627" backgroundQuery="1" createdVersion="7" refreshedVersion="7" minRefreshableVersion="3" recordCount="0" supportSubquery="1" supportAdvancedDrill="1" xr:uid="{6A5D6F5F-3657-4955-BF2A-D5F818E3F75F}">
  <cacheSource type="external" connectionId="8"/>
  <cacheFields count="5">
    <cacheField name="[Measures].[# Transaction]" caption="# Transaction" numFmtId="0" hierarchy="44" level="32767"/>
    <cacheField name="[Measures].[Sum of Total Revenue]" caption="Sum of Total Revenue" numFmtId="0" hierarchy="61" level="32767"/>
    <cacheField name="[Measures].[Sum of Total Profit]" caption="Sum of Total Profit" numFmtId="0" hierarchy="60"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39583335" backgroundQuery="1" createdVersion="7" refreshedVersion="7" minRefreshableVersion="3" recordCount="0" supportSubquery="1" supportAdvancedDrill="1" xr:uid="{68A442C4-94EA-4825-B7A2-BEF1FE9A4053}">
  <cacheSource type="external" connectionId="8"/>
  <cacheFields count="12">
    <cacheField name="[Measures].[# Transaction]" caption="# Transaction" numFmtId="0" hierarchy="44" level="32767"/>
    <cacheField name="[Measures].[Sum of COGS]" caption="Sum of COGS" numFmtId="0" hierarchy="59" level="32767"/>
    <cacheField name="[Measures].[Sum of Total Profit]" caption="Sum of Total Profit" numFmtId="0" hierarchy="60" level="32767"/>
    <cacheField name="[Measures].[Sum of Total Revenue]" caption="Sum of Total Revenue" numFmtId="0" hierarchy="61" level="32767"/>
    <cacheField name="[Measures].[Sum of OrderQuantity]" caption="Sum of OrderQuantity" numFmtId="0" hierarchy="62" level="32767"/>
    <cacheField name="[Measures].[All Products]" caption="All Products" numFmtId="0" hierarchy="45" level="32767"/>
    <cacheField name="[Measures].[Sold Products]" caption="Sold Products" numFmtId="0" hierarchy="46" level="32767"/>
    <cacheField name="[Measures].[Unsold Products]" caption="Unsold Products" numFmtId="0" hierarchy="47" level="32767"/>
    <cacheField name="[Measures].[% Profit Margin]" caption="% Profit Margin" numFmtId="0" hierarchy="48"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0" level="1">
      <sharedItems containsSemiMixedTypes="0" containsNonDate="0" containsString="0"/>
    </cacheField>
    <cacheField name="[DimDate].[Month Name].[Month Name]" caption="Month Name" numFmtId="0" hierarchy="1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934640162035" backgroundQuery="1" createdVersion="7" refreshedVersion="7" minRefreshableVersion="3" recordCount="0" supportSubquery="1" supportAdvancedDrill="1" xr:uid="{77563DD4-D8CF-4D40-8F0A-8E26A17A64A3}">
  <cacheSource type="external" connectionId="8"/>
  <cacheFields count="2">
    <cacheField name="[DimDate].[Year].[Year]" caption="Year" numFmtId="0" hierarchy="8"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 name="[DimGeography].[Country].[Country]" caption="Count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01392708332" backgroundQuery="1" createdVersion="3" refreshedVersion="7" minRefreshableVersion="3" recordCount="0" supportSubquery="1" supportAdvancedDrill="1" xr:uid="{5D4D11C7-ADC4-4BA0-B5C5-7045E6E8EB14}">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865199091"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01401851853" backgroundQuery="1" createdVersion="3" refreshedVersion="7" minRefreshableVersion="3" recordCount="0" supportSubquery="1" supportAdvancedDrill="1" xr:uid="{08463846-1B14-4B76-ABDD-D102A615E9B9}">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212584900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DDE3D7-570C-4F4F-9E5E-0E9C38775C9B}" name="PivotTable4" cacheId="561" applyNumberFormats="0" applyBorderFormats="0" applyFontFormats="0" applyPatternFormats="0" applyAlignmentFormats="0" applyWidthHeightFormats="1" dataCaption="Values" tag="446a44b7-8572-46db-8c66-61da6e9860ae" updatedVersion="7" minRefreshableVersion="3" useAutoFormatting="1" subtotalHiddenItems="1" rowGrandTotals="0" colGrandTotals="0" itemPrintTitles="1" createdVersion="7" indent="0" compact="0" compactData="0" multipleFieldFilters="0">
  <location ref="AG4:AG5" firstHeaderRow="1" firstDataRow="1" firstDataCol="1"/>
  <pivotFields count="2">
    <pivotField axis="axisRow"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s>
  <rowFields count="1">
    <field x="0"/>
  </rowFields>
  <rowItems count="1">
    <i>
      <x/>
    </i>
  </rowItems>
  <formats count="4">
    <format dxfId="62">
      <pivotArea type="all" dataOnly="0" outline="0" fieldPosition="0"/>
    </format>
    <format dxfId="61">
      <pivotArea outline="0" collapsedLevelsAreSubtotals="1" fieldPosition="0"/>
    </format>
    <format dxfId="60">
      <pivotArea field="0" type="button" dataOnly="0" labelOnly="1" outline="0" axis="axisRow" fieldPosition="0"/>
    </format>
    <format dxfId="59">
      <pivotArea dataOnly="0" labelOnly="1" outline="0" fieldPosition="0">
        <references count="1">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Profit"/>
    <pivotHierarchy dragToData="1" caption="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36B882-5F4B-40E8-8512-ACFEBF3E62F5}" name="PivotTable2" cacheId="555" applyNumberFormats="0" applyBorderFormats="0" applyFontFormats="0" applyPatternFormats="0" applyAlignmentFormats="0" applyWidthHeightFormats="1" dataCaption="Values" tag="446a44b7-8572-46db-8c66-61da6e9860ae" updatedVersion="7" minRefreshableVersion="3" useAutoFormatting="1" subtotalHiddenItems="1" rowGrandTotals="0" colGrandTotals="0" itemPrintTitles="1" createdVersion="7" indent="0" compact="0" compactData="0" multipleFieldFilters="0">
  <location ref="I6:L10"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1" baseField="0" baseItem="0" numFmtId="166"/>
    <dataField name="Profit" fld="2" baseField="0" baseItem="256"/>
    <dataField fld="0" subtotal="count" baseField="0" baseItem="0" numFmtId="165"/>
  </dataFields>
  <formats count="8">
    <format dxfId="70">
      <pivotArea outline="0" collapsedLevelsAreSubtotals="1" fieldPosition="0">
        <references count="1">
          <reference field="4294967294" count="1" selected="0">
            <x v="2"/>
          </reference>
        </references>
      </pivotArea>
    </format>
    <format dxfId="69">
      <pivotArea outline="0" collapsedLevelsAreSubtotals="1" fieldPosition="0">
        <references count="1">
          <reference field="4294967294" count="1" selected="0">
            <x v="0"/>
          </reference>
        </references>
      </pivotArea>
    </format>
    <format dxfId="68">
      <pivotArea collapsedLevelsAreSubtotals="1" fieldPosition="0">
        <references count="1">
          <reference field="4294967294" count="1">
            <x v="1"/>
          </reference>
        </references>
      </pivotArea>
    </format>
    <format dxfId="67">
      <pivotArea type="all" dataOnly="0" outline="0" fieldPosition="0"/>
    </format>
    <format dxfId="66">
      <pivotArea outline="0" collapsedLevelsAreSubtotals="1" fieldPosition="0"/>
    </format>
    <format dxfId="65">
      <pivotArea field="3" type="button" dataOnly="0" labelOnly="1" outline="0" axis="axisRow" fieldPosition="0"/>
    </format>
    <format dxfId="64">
      <pivotArea dataOnly="0" labelOnly="1" outline="0" fieldPosition="0">
        <references count="1">
          <reference field="3" count="0"/>
        </references>
      </pivotArea>
    </format>
    <format dxfId="63">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Profit"/>
    <pivotHierarchy dragToData="1" caption="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AF9077-F9A3-4FC5-8ED3-45CC19E16E5B}" name="PivotTable1" cacheId="552" dataOnRows="1" applyNumberFormats="0" applyBorderFormats="0" applyFontFormats="0" applyPatternFormats="0" applyAlignmentFormats="0" applyWidthHeightFormats="1" dataCaption="Values" tag="09447a64-af75-4768-b638-acf314b73872" updatedVersion="7" minRefreshableVersion="3" useAutoFormatting="1" subtotalHiddenItems="1" itemPrintTitles="1" createdVersion="7" indent="0" outline="1" outlineData="1" multipleFieldFilters="0">
  <location ref="C6:D15" firstHeaderRow="1" firstDataRow="1" firstDataCol="1"/>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2"/>
  </rowFields>
  <rowItems count="9">
    <i>
      <x/>
    </i>
    <i i="1">
      <x v="1"/>
    </i>
    <i i="2">
      <x v="2"/>
    </i>
    <i i="3">
      <x v="3"/>
    </i>
    <i i="4">
      <x v="4"/>
    </i>
    <i i="5">
      <x v="5"/>
    </i>
    <i i="6">
      <x v="6"/>
    </i>
    <i i="7">
      <x v="7"/>
    </i>
    <i i="8">
      <x v="8"/>
    </i>
  </rowItems>
  <colItems count="1">
    <i/>
  </colItems>
  <dataFields count="9">
    <dataField fld="0" subtotal="count" baseField="0" baseItem="0" numFmtId="165"/>
    <dataField name=" COGS" fld="1" baseField="0" baseItem="0" numFmtId="166"/>
    <dataField name="   Revenue" fld="3" baseField="0" baseItem="0" numFmtId="166"/>
    <dataField fld="8" subtotal="count" baseField="0" baseItem="0"/>
    <dataField name="   Profit" fld="2" baseField="0" baseItem="0" numFmtId="166"/>
    <dataField name=" OrderQuantity" fld="4" baseField="0" baseItem="0" numFmtId="165"/>
    <dataField fld="5" subtotal="count" baseField="0" baseItem="0"/>
    <dataField fld="6" subtotal="count" baseField="0" baseItem="0"/>
    <dataField fld="7" subtotal="count" baseField="0" baseItem="0"/>
  </dataFields>
  <formats count="15">
    <format dxfId="85">
      <pivotArea outline="0" collapsedLevelsAreSubtotals="1" fieldPosition="0">
        <references count="1">
          <reference field="4294967294" count="1" selected="0">
            <x v="0"/>
          </reference>
        </references>
      </pivotArea>
    </format>
    <format dxfId="84">
      <pivotArea outline="0" collapsedLevelsAreSubtotals="1" fieldPosition="0">
        <references count="1">
          <reference field="4294967294" count="1" selected="0">
            <x v="5"/>
          </reference>
        </references>
      </pivotArea>
    </format>
    <format dxfId="83">
      <pivotArea outline="0" collapsedLevelsAreSubtotals="1" fieldPosition="0">
        <references count="1">
          <reference field="4294967294" count="1" selected="0">
            <x v="1"/>
          </reference>
        </references>
      </pivotArea>
    </format>
    <format dxfId="82">
      <pivotArea outline="0" collapsedLevelsAreSubtotals="1" fieldPosition="0">
        <references count="1">
          <reference field="4294967294" count="1" selected="0">
            <x v="2"/>
          </reference>
        </references>
      </pivotArea>
    </format>
    <format dxfId="81">
      <pivotArea outline="0" collapsedLevelsAreSubtotals="1" fieldPosition="0">
        <references count="1">
          <reference field="4294967294" count="1" selected="0">
            <x v="4"/>
          </reference>
        </references>
      </pivotArea>
    </format>
    <format dxfId="80">
      <pivotArea type="all" dataOnly="0" outline="0" fieldPosition="0"/>
    </format>
    <format dxfId="79">
      <pivotArea outline="0" collapsedLevelsAreSubtotals="1" fieldPosition="0"/>
    </format>
    <format dxfId="78">
      <pivotArea field="-2" type="button" dataOnly="0" labelOnly="1" outline="0" axis="axisRow" fieldPosition="0"/>
    </format>
    <format dxfId="77">
      <pivotArea dataOnly="0" labelOnly="1" outline="0" fieldPosition="0">
        <references count="1">
          <reference field="4294967294" count="9">
            <x v="0"/>
            <x v="1"/>
            <x v="2"/>
            <x v="3"/>
            <x v="4"/>
            <x v="5"/>
            <x v="6"/>
            <x v="7"/>
            <x v="8"/>
          </reference>
        </references>
      </pivotArea>
    </format>
    <format dxfId="76">
      <pivotArea dataOnly="0" labelOnly="1" grandCol="1" outline="0" axis="axisCol" fieldPosition="0"/>
    </format>
    <format dxfId="75">
      <pivotArea type="all" dataOnly="0" outline="0" fieldPosition="0"/>
    </format>
    <format dxfId="74">
      <pivotArea outline="0" collapsedLevelsAreSubtotals="1" fieldPosition="0"/>
    </format>
    <format dxfId="73">
      <pivotArea field="-2" type="button" dataOnly="0" labelOnly="1" outline="0" axis="axisRow" fieldPosition="0"/>
    </format>
    <format dxfId="72">
      <pivotArea dataOnly="0" labelOnly="1" outline="0" fieldPosition="0">
        <references count="1">
          <reference field="4294967294" count="9">
            <x v="0"/>
            <x v="1"/>
            <x v="2"/>
            <x v="3"/>
            <x v="4"/>
            <x v="5"/>
            <x v="6"/>
            <x v="7"/>
            <x v="8"/>
          </reference>
        </references>
      </pivotArea>
    </format>
    <format dxfId="71">
      <pivotArea dataOnly="0" labelOnly="1" grandCol="1" outline="0" axis="axisCol"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6F871A-A7BE-4FFD-B4A3-2D953AD70815}" name="PivotTable5" cacheId="558" applyNumberFormats="0" applyBorderFormats="0" applyFontFormats="0" applyPatternFormats="0" applyAlignmentFormats="0" applyWidthHeightFormats="1" dataCaption="Values" tag="fc95b320-f46a-4e57-9f57-ab5487f62d92" updatedVersion="7" minRefreshableVersion="3" useAutoFormatting="1" subtotalHiddenItems="1" rowGrandTotals="0" colGrandTotals="0" itemPrintTitles="1" createdVersion="7" indent="0" compact="0" compactData="0" multipleFieldFilters="0">
  <location ref="U4:AD8" firstHeaderRow="0" firstDataRow="1" firstDataCol="1"/>
  <pivotFields count="12">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9"/>
  </rowFields>
  <rowItems count="4">
    <i>
      <x/>
    </i>
    <i>
      <x v="1"/>
    </i>
    <i>
      <x v="2"/>
    </i>
    <i>
      <x v="3"/>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6"/>
    <dataField name="   Revenue" fld="3" baseField="0" baseItem="0" numFmtId="166"/>
    <dataField fld="8" subtotal="count" baseField="0" baseItem="0"/>
    <dataField name="   Profit" fld="2" baseField="0" baseItem="0" numFmtId="166"/>
    <dataField name=" OrderQuantity" fld="4" baseField="0" baseItem="0" numFmtId="165"/>
    <dataField fld="5" subtotal="count" baseField="0" baseItem="0"/>
    <dataField fld="6" subtotal="count" baseField="0" baseItem="0"/>
    <dataField fld="7" subtotal="count" baseField="0" baseItem="0"/>
  </dataFields>
  <formats count="15">
    <format dxfId="100">
      <pivotArea outline="0" collapsedLevelsAreSubtotals="1" fieldPosition="0">
        <references count="1">
          <reference field="4294967294" count="1" selected="0">
            <x v="0"/>
          </reference>
        </references>
      </pivotArea>
    </format>
    <format dxfId="99">
      <pivotArea outline="0" collapsedLevelsAreSubtotals="1" fieldPosition="0">
        <references count="1">
          <reference field="4294967294" count="1" selected="0">
            <x v="5"/>
          </reference>
        </references>
      </pivotArea>
    </format>
    <format dxfId="98">
      <pivotArea outline="0" collapsedLevelsAreSubtotals="1" fieldPosition="0">
        <references count="1">
          <reference field="4294967294" count="1" selected="0">
            <x v="1"/>
          </reference>
        </references>
      </pivotArea>
    </format>
    <format dxfId="97">
      <pivotArea outline="0" collapsedLevelsAreSubtotals="1" fieldPosition="0">
        <references count="1">
          <reference field="4294967294" count="1" selected="0">
            <x v="2"/>
          </reference>
        </references>
      </pivotArea>
    </format>
    <format dxfId="96">
      <pivotArea outline="0" collapsedLevelsAreSubtotals="1" fieldPosition="0">
        <references count="1">
          <reference field="4294967294" count="1" selected="0">
            <x v="4"/>
          </reference>
        </references>
      </pivotArea>
    </format>
    <format dxfId="95">
      <pivotArea type="all" dataOnly="0" outline="0" fieldPosition="0"/>
    </format>
    <format dxfId="94">
      <pivotArea outline="0" collapsedLevelsAreSubtotals="1" fieldPosition="0"/>
    </format>
    <format dxfId="93">
      <pivotArea field="-2" type="button" dataOnly="0" labelOnly="1" outline="0" axis="axisCol" fieldPosition="0"/>
    </format>
    <format dxfId="92">
      <pivotArea dataOnly="0" labelOnly="1" outline="0" fieldPosition="0">
        <references count="1">
          <reference field="4294967294" count="9">
            <x v="0"/>
            <x v="1"/>
            <x v="2"/>
            <x v="3"/>
            <x v="4"/>
            <x v="5"/>
            <x v="6"/>
            <x v="7"/>
            <x v="8"/>
          </reference>
        </references>
      </pivotArea>
    </format>
    <format dxfId="91">
      <pivotArea dataOnly="0" labelOnly="1" grandCol="1" outline="0" axis="axisCol" fieldPosition="0"/>
    </format>
    <format dxfId="90">
      <pivotArea type="all" dataOnly="0" outline="0" fieldPosition="0"/>
    </format>
    <format dxfId="89">
      <pivotArea outline="0" collapsedLevelsAreSubtotals="1" fieldPosition="0"/>
    </format>
    <format dxfId="88">
      <pivotArea field="-2" type="button" dataOnly="0" labelOnly="1" outline="0" axis="axisCol" fieldPosition="0"/>
    </format>
    <format dxfId="87">
      <pivotArea dataOnly="0" labelOnly="1" outline="0" fieldPosition="0">
        <references count="1">
          <reference field="4294967294" count="9">
            <x v="0"/>
            <x v="1"/>
            <x v="2"/>
            <x v="3"/>
            <x v="4"/>
            <x v="5"/>
            <x v="6"/>
            <x v="7"/>
            <x v="8"/>
          </reference>
        </references>
      </pivotArea>
    </format>
    <format dxfId="86">
      <pivotArea dataOnly="0" labelOnly="1" grandCol="1" outline="0" axis="axisCol"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D600292-03AA-4B52-95B6-5DF41A47025A}" name="PivotTable4" cacheId="540" applyNumberFormats="0" applyBorderFormats="0" applyFontFormats="0" applyPatternFormats="0" applyAlignmentFormats="0" applyWidthHeightFormats="1" dataCaption="Values" missingCaption="0" tag="5b1541fa-2745-4a65-8216-fefb5a1e1e17" updatedVersion="7" minRefreshableVersion="3" useAutoFormatting="1" subtotalHiddenItems="1" rowGrandTotals="0" colGrandTotals="0" itemPrintTitles="1" createdVersion="7" indent="0" showEmptyRow="1" showEmptyCol="1" compact="0" compactData="0" multipleFieldFilters="0" chartFormat="19">
  <location ref="AI5:AK9" firstHeaderRow="0" firstDataRow="1" firstDataCol="1"/>
  <pivotFields count="5">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Sum of Total Profit" fld="0" baseField="0" baseItem="0"/>
    <dataField name="Sum of Total Profit2"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16">
    <format dxfId="4">
      <pivotArea type="all" dataOnly="0" outline="0" fieldPosition="0"/>
    </format>
    <format dxfId="5">
      <pivotArea outline="0" collapsedLevelsAreSubtotals="1" fieldPosition="0"/>
    </format>
    <format dxfId="6">
      <pivotArea field="-2" type="button" dataOnly="0" labelOnly="1" outline="0" axis="axisCol" fieldPosition="0"/>
    </format>
    <format dxfId="7">
      <pivotArea dataOnly="0" labelOnly="1" grandCol="1" outline="0" axis="axisCol" fieldPosition="0"/>
    </format>
    <format dxfId="8">
      <pivotArea type="all" dataOnly="0" outline="0" fieldPosition="0"/>
    </format>
    <format dxfId="9">
      <pivotArea outline="0" collapsedLevelsAreSubtotals="1" fieldPosition="0"/>
    </format>
    <format dxfId="10">
      <pivotArea field="-2" type="button" dataOnly="0" labelOnly="1" outline="0" axis="axisCol" fieldPosition="0"/>
    </format>
    <format dxfId="11">
      <pivotArea dataOnly="0" labelOnly="1" grandCol="1" outline="0" axis="axisCol" fieldPosition="0"/>
    </format>
    <format dxfId="12">
      <pivotArea dataOnly="0" labelOnly="1" outline="0" axis="axisValues" fieldPosition="0"/>
    </format>
    <format dxfId="13">
      <pivotArea dataOnly="0" labelOnly="1" outline="0" axis="axisValues" fieldPosition="0"/>
    </format>
    <format dxfId="14">
      <pivotArea outline="0" collapsedLevelsAreSubtotals="1" fieldPosition="0"/>
    </format>
    <format dxfId="15">
      <pivotArea type="all" dataOnly="0" outline="0" fieldPosition="0"/>
    </format>
    <format dxfId="16">
      <pivotArea outline="0" collapsedLevelsAreSubtotals="1" fieldPosition="0"/>
    </format>
    <format dxfId="17">
      <pivotArea dataOnly="0" labelOnly="1" outline="0" axis="axisValues" fieldPosition="0"/>
    </format>
    <format dxfId="3">
      <pivotArea outline="0" fieldPosition="0">
        <references count="1">
          <reference field="4294967294" count="1">
            <x v="1"/>
          </reference>
        </references>
      </pivotArea>
    </format>
    <format dxfId="2">
      <pivotArea outline="0" fieldPosition="0">
        <references count="1">
          <reference field="4294967294" count="1" selected="0">
            <x v="1"/>
          </reference>
        </references>
      </pivotArea>
    </format>
  </formats>
  <chartFormats count="2">
    <chartFormat chart="12" format="8"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6CB573-FFB5-4E14-8857-415A55F5804D}" name="PivotTable3" cacheId="543" applyNumberFormats="0" applyBorderFormats="0" applyFontFormats="0" applyPatternFormats="0" applyAlignmentFormats="0" applyWidthHeightFormats="1" dataCaption="Values" tag="5b1541fa-2745-4a65-8216-fefb5a1e1e17" updatedVersion="7" minRefreshableVersion="3" useAutoFormatting="1" subtotalHiddenItems="1" rowGrandTotals="0" colGrandTotals="0" itemPrintTitles="1" createdVersion="7" indent="0" compact="0" compactData="0" multipleFieldFilters="0" chartFormat="19">
  <location ref="AB6:AC8"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Sum of Total Profit" fld="0" baseField="0" baseItem="0"/>
  </dataFields>
  <formats count="16">
    <format dxfId="23">
      <pivotArea type="all" dataOnly="0" outline="0" fieldPosition="0"/>
    </format>
    <format dxfId="24">
      <pivotArea outline="0" collapsedLevelsAreSubtotals="1" fieldPosition="0"/>
    </format>
    <format dxfId="25">
      <pivotArea field="-2" type="button" dataOnly="0" labelOnly="1" outline="0" axis="axisValues" fieldPosition="0"/>
    </format>
    <format dxfId="26">
      <pivotArea dataOnly="0" labelOnly="1" grandCol="1" outline="0" axis="axisCol" fieldPosition="0"/>
    </format>
    <format dxfId="27">
      <pivotArea type="all" dataOnly="0" outline="0" fieldPosition="0"/>
    </format>
    <format dxfId="28">
      <pivotArea outline="0" collapsedLevelsAreSubtotals="1" fieldPosition="0"/>
    </format>
    <format dxfId="29">
      <pivotArea field="-2" type="button" dataOnly="0" labelOnly="1" outline="0" axis="axisValues" fieldPosition="0"/>
    </format>
    <format dxfId="30">
      <pivotArea dataOnly="0" labelOnly="1" grandCol="1" outline="0" axis="axisCol" fieldPosition="0"/>
    </format>
    <format dxfId="31">
      <pivotArea dataOnly="0" labelOnly="1" outline="0" axis="axisValues" fieldPosition="0"/>
    </format>
    <format dxfId="32">
      <pivotArea dataOnly="0" labelOnly="1" outline="0" axis="axisValues" fieldPosition="0"/>
    </format>
    <format dxfId="33">
      <pivotArea outline="0" collapsedLevelsAreSubtotals="1" fieldPosition="0"/>
    </format>
    <format dxfId="22">
      <pivotArea type="all" dataOnly="0" outline="0" fieldPosition="0"/>
    </format>
    <format dxfId="21">
      <pivotArea outline="0" collapsedLevelsAreSubtotals="1" fieldPosition="0"/>
    </format>
    <format dxfId="20">
      <pivotArea field="2" type="button" dataOnly="0" labelOnly="1" outline="0" axis="axisRow" fieldPosition="0"/>
    </format>
    <format dxfId="19">
      <pivotArea dataOnly="0" labelOnly="1" outline="0" fieldPosition="0">
        <references count="1">
          <reference field="2" count="0"/>
        </references>
      </pivotArea>
    </format>
    <format dxfId="18">
      <pivotArea dataOnly="0" labelOnly="1" outline="0" axis="axisValues" fieldPosition="0"/>
    </format>
  </formats>
  <chartFormats count="4">
    <chartFormat chart="12" format="8"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0"/>
          </reference>
        </references>
      </pivotArea>
    </chartFormat>
    <chartFormat chart="18" format="15">
      <pivotArea type="data" outline="0" fieldPosition="0">
        <references count="2">
          <reference field="4294967294" count="1" selected="0">
            <x v="0"/>
          </reference>
          <reference field="2" count="1" selected="0">
            <x v="0"/>
          </reference>
        </references>
      </pivotArea>
    </chartFormat>
    <chartFormat chart="18" format="16">
      <pivotArea type="data" outline="0" fieldPosition="0">
        <references count="2">
          <reference field="4294967294" count="1" selected="0">
            <x v="0"/>
          </reference>
          <reference field="2"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1737EB-649D-46B5-B2A7-6079AC420802}" name="PivotTable2" cacheId="546" applyNumberFormats="0" applyBorderFormats="0" applyFontFormats="0" applyPatternFormats="0" applyAlignmentFormats="0" applyWidthHeightFormats="1" dataCaption="Values" tag="5b1541fa-2745-4a65-8216-fefb5a1e1e17" updatedVersion="7" minRefreshableVersion="3" useAutoFormatting="1" subtotalHiddenItems="1" rowGrandTotals="0" colGrandTotals="0" itemPrintTitles="1" createdVersion="7" indent="0" compact="0" compactData="0" multipleFieldFilters="0" chartFormat="8">
  <location ref="M6:N13" firstHeaderRow="1" firstDataRow="1" firstDataCol="1"/>
  <pivotFields count="4">
    <pivotField axis="axisRow" compact="0" allDrilled="1" outline="0" subtotalTop="0" showAll="0"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7">
    <i>
      <x/>
    </i>
    <i>
      <x v="1"/>
    </i>
    <i>
      <x v="2"/>
    </i>
    <i>
      <x v="3"/>
    </i>
    <i>
      <x v="4"/>
    </i>
    <i>
      <x v="5"/>
    </i>
    <i>
      <x v="6"/>
    </i>
  </rowItems>
  <colItems count="1">
    <i/>
  </colItems>
  <dataFields count="1">
    <dataField name="Sum of Total Profit" fld="1" baseField="0" baseItem="0"/>
  </dataFields>
  <formats count="11">
    <format dxfId="44">
      <pivotArea type="all" dataOnly="0" outline="0" fieldPosition="0"/>
    </format>
    <format dxfId="43">
      <pivotArea outline="0" collapsedLevelsAreSubtotals="1" fieldPosition="0"/>
    </format>
    <format dxfId="42">
      <pivotArea field="-2" type="button" dataOnly="0" labelOnly="1" outline="0" axis="axisValues" fieldPosition="0"/>
    </format>
    <format dxfId="41">
      <pivotArea dataOnly="0" labelOnly="1" grandCol="1" outline="0" axis="axisCol" fieldPosition="0"/>
    </format>
    <format dxfId="40">
      <pivotArea type="all" dataOnly="0" outline="0" fieldPosition="0"/>
    </format>
    <format dxfId="39">
      <pivotArea outline="0" collapsedLevelsAreSubtotals="1" fieldPosition="0"/>
    </format>
    <format dxfId="38">
      <pivotArea field="-2" type="button" dataOnly="0" labelOnly="1" outline="0" axis="axisValues" fieldPosition="0"/>
    </format>
    <format dxfId="37">
      <pivotArea dataOnly="0" labelOnly="1" grandCol="1" outline="0" axis="axisCol" fieldPosition="0"/>
    </format>
    <format dxfId="36">
      <pivotArea dataOnly="0" labelOnly="1" outline="0" axis="axisValues" fieldPosition="0"/>
    </format>
    <format dxfId="35">
      <pivotArea dataOnly="0" labelOnly="1" outline="0" axis="axisValues" fieldPosition="0"/>
    </format>
    <format dxfId="34">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B348B54-5E22-4C0B-9D61-667F002F036B}" name="PivotTable1" cacheId="549" applyNumberFormats="0" applyBorderFormats="0" applyFontFormats="0" applyPatternFormats="0" applyAlignmentFormats="0" applyWidthHeightFormats="1" dataCaption="Values" tag="42f806f8-dc2f-4115-98e2-a50e38367edb" updatedVersion="7" minRefreshableVersion="3" useAutoFormatting="1" subtotalHiddenItems="1" rowGrandTotals="0" colGrandTotals="0" itemPrintTitles="1" createdVersion="7" indent="0" compact="0" compactData="0" multipleFieldFilters="0" chartFormat="8">
  <location ref="C6:D18"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   Profit" fld="0" baseField="0" baseItem="0" numFmtId="170"/>
  </dataFields>
  <formats count="14">
    <format dxfId="58">
      <pivotArea outline="0" collapsedLevelsAreSubtotals="1" fieldPosition="0">
        <references count="1">
          <reference field="4294967294" count="1" selected="0">
            <x v="0"/>
          </reference>
        </references>
      </pivotArea>
    </format>
    <format dxfId="57">
      <pivotArea type="all" dataOnly="0" outline="0" fieldPosition="0"/>
    </format>
    <format dxfId="56">
      <pivotArea outline="0" collapsedLevelsAreSubtotals="1" fieldPosition="0"/>
    </format>
    <format dxfId="55">
      <pivotArea field="-2" type="button" dataOnly="0" labelOnly="1" outline="0" axis="axisValues" fieldPosition="0"/>
    </format>
    <format dxfId="54">
      <pivotArea dataOnly="0" labelOnly="1" outline="0" fieldPosition="0">
        <references count="1">
          <reference field="4294967294" count="1">
            <x v="0"/>
          </reference>
        </references>
      </pivotArea>
    </format>
    <format dxfId="53">
      <pivotArea dataOnly="0" labelOnly="1" grandCol="1" outline="0" axis="axisCol" fieldPosition="0"/>
    </format>
    <format dxfId="52">
      <pivotArea type="all" dataOnly="0" outline="0" fieldPosition="0"/>
    </format>
    <format dxfId="51">
      <pivotArea outline="0" collapsedLevelsAreSubtotals="1" fieldPosition="0"/>
    </format>
    <format dxfId="50">
      <pivotArea field="-2" type="button" dataOnly="0" labelOnly="1" outline="0" axis="axisValues" fieldPosition="0"/>
    </format>
    <format dxfId="49">
      <pivotArea dataOnly="0" labelOnly="1" outline="0" fieldPosition="0">
        <references count="1">
          <reference field="4294967294" count="1">
            <x v="0"/>
          </reference>
        </references>
      </pivotArea>
    </format>
    <format dxfId="48">
      <pivotArea dataOnly="0" labelOnly="1" grandCol="1" outline="0" axis="axisCol" fieldPosition="0"/>
    </format>
    <format dxfId="47">
      <pivotArea dataOnly="0" labelOnly="1" outline="0" axis="axisValues" fieldPosition="0"/>
    </format>
    <format dxfId="46">
      <pivotArea dataOnly="0" labelOnly="1" outline="0" axis="axisValues" fieldPosition="0"/>
    </format>
    <format dxfId="45">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D531EF1-E368-4EE6-AFF3-88005A650562}" sourceName="[DimDate].[Year]">
  <pivotTables>
    <pivotTable tabId="1" name="PivotTable1"/>
    <pivotTable tabId="1" name="PivotTable4"/>
    <pivotTable tabId="3" name="PivotTable1"/>
    <pivotTable tabId="3" name="PivotTable2"/>
    <pivotTable tabId="3" name="PivotTable3"/>
    <pivotTable tabId="3" name="PivotTable4"/>
  </pivotTables>
  <data>
    <olap pivotCacheId="186519909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C41A884A-E933-45D8-89E5-3F369E700361}" sourceName="[DimDate].[Month Name]">
  <pivotTables>
    <pivotTable tabId="1" name="PivotTable5"/>
  </pivotTables>
  <data>
    <olap pivotCacheId="2125849000">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Mar]"/>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7DC9520-458B-4A4C-B865-F3869E4EB0E7}" sourceName="[DimGeography].[Country]">
  <pivotTables>
    <pivotTable tabId="3" name="PivotTable4"/>
    <pivotTable tabId="3" name="PivotTable3"/>
    <pivotTable tabId="3" name="PivotTable2"/>
    <pivotTable tabId="3" name="PivotTable1"/>
    <pivotTable tabId="1" name="PivotTable1"/>
    <pivotTable tabId="1" name="PivotTable2"/>
    <pivotTable tabId="1" name="PivotTable5"/>
    <pivotTable tabId="1" name="PivotTable4"/>
  </pivotTables>
  <data>
    <olap pivotCacheId="1865199091">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Australi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568BF44-029F-43AF-B6D8-B17BB9BE0709}" cache="Slicer_Year" caption="Year" columnCount="4" showCaption="0" level="1" style="SlicerStyleLight1 2" rowHeight="274320"/>
  <slicer name="Month Name" xr10:uid="{91AD0561-A5F0-4C25-82B1-C2AB2A1C92B9}" cache="Slicer_Month_Name" caption="Month Name" columnCount="3" showCaption="0" level="1" style="For Month Slicer" rowHeight="548640"/>
  <slicer name="Country" xr10:uid="{FDB3FAA0-471B-45E6-97CB-339A63E02468}" cache="Slicer_Country" caption="Country" columnCount="2" showCaption="0" level="1" style="For Month Slicer"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6A2AE2A-E319-41CB-ACD9-E7ADD32936F2}" cache="Slicer_Year" caption="Year" columnCount="4" showCaption="0" level="1" style="SlicerStyleLight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DF166-4E38-4DE3-9E45-71B6117B23E3}">
  <sheetPr codeName="Sheet2"/>
  <dimension ref="C3:AN33"/>
  <sheetViews>
    <sheetView topLeftCell="T1" zoomScale="80" zoomScaleNormal="80" workbookViewId="0">
      <selection activeCell="AK16" sqref="AK16"/>
    </sheetView>
  </sheetViews>
  <sheetFormatPr defaultRowHeight="14.4" x14ac:dyDescent="0.3"/>
  <cols>
    <col min="3" max="3" width="15" bestFit="1" customWidth="1"/>
    <col min="4" max="4" width="8.6640625" bestFit="1" customWidth="1"/>
    <col min="5" max="5" width="19.6640625" bestFit="1" customWidth="1"/>
    <col min="6" max="6" width="18.88671875" customWidth="1"/>
    <col min="7" max="7" width="16.88671875" bestFit="1" customWidth="1"/>
    <col min="8" max="8" width="19.77734375" bestFit="1" customWidth="1"/>
    <col min="9" max="9" width="7.6640625" bestFit="1" customWidth="1"/>
    <col min="10" max="11" width="8.6640625" bestFit="1" customWidth="1"/>
    <col min="12" max="12" width="12.21875" bestFit="1" customWidth="1"/>
    <col min="14" max="14" width="5" customWidth="1"/>
    <col min="15" max="15" width="4" bestFit="1" customWidth="1"/>
    <col min="16" max="16" width="4.44140625" bestFit="1" customWidth="1"/>
    <col min="17" max="17" width="4" bestFit="1" customWidth="1"/>
    <col min="18" max="18" width="4.77734375" style="12" bestFit="1" customWidth="1"/>
    <col min="19" max="19" width="3.88671875" bestFit="1" customWidth="1"/>
    <col min="20" max="20" width="8.109375" customWidth="1"/>
    <col min="21" max="21" width="7.6640625" bestFit="1" customWidth="1"/>
    <col min="22" max="22" width="12.21875" bestFit="1" customWidth="1"/>
    <col min="23" max="23" width="7.6640625" bestFit="1" customWidth="1"/>
    <col min="24" max="24" width="9.88671875" bestFit="1" customWidth="1"/>
    <col min="25" max="25" width="14.44140625" bestFit="1" customWidth="1"/>
    <col min="26" max="26" width="8.88671875" bestFit="1" customWidth="1"/>
    <col min="27" max="27" width="14" bestFit="1" customWidth="1"/>
    <col min="28" max="28" width="11.21875" bestFit="1" customWidth="1"/>
    <col min="29" max="29" width="12.77734375" bestFit="1" customWidth="1"/>
    <col min="30" max="30" width="15.109375" bestFit="1" customWidth="1"/>
    <col min="31" max="31" width="12.21875" customWidth="1"/>
    <col min="32" max="32" width="14" customWidth="1"/>
    <col min="33" max="33" width="7.6640625" bestFit="1" customWidth="1"/>
    <col min="34" max="34" width="7" bestFit="1" customWidth="1"/>
    <col min="35" max="35" width="6" bestFit="1" customWidth="1"/>
    <col min="36" max="36" width="6.44140625" bestFit="1" customWidth="1"/>
    <col min="37" max="37" width="17.44140625" bestFit="1" customWidth="1"/>
    <col min="38" max="38" width="6.77734375" bestFit="1" customWidth="1"/>
    <col min="39" max="39" width="11.33203125" customWidth="1"/>
    <col min="40" max="40" width="12.44140625" customWidth="1"/>
    <col min="41" max="41" width="6.33203125" bestFit="1" customWidth="1"/>
    <col min="42" max="42" width="6.109375" bestFit="1" customWidth="1"/>
    <col min="43" max="43" width="6.6640625" bestFit="1" customWidth="1"/>
    <col min="44" max="44" width="6.44140625" bestFit="1" customWidth="1"/>
    <col min="45" max="45" width="6.109375" bestFit="1" customWidth="1"/>
    <col min="46" max="46" width="7" bestFit="1" customWidth="1"/>
    <col min="47" max="47" width="6" bestFit="1" customWidth="1"/>
    <col min="48" max="48" width="6.44140625" bestFit="1" customWidth="1"/>
    <col min="49" max="49" width="6.6640625" bestFit="1" customWidth="1"/>
    <col min="50" max="50" width="6.77734375" bestFit="1" customWidth="1"/>
    <col min="51" max="51" width="5.88671875" bestFit="1" customWidth="1"/>
    <col min="52" max="52" width="6.6640625" bestFit="1" customWidth="1"/>
    <col min="53" max="53" width="6.33203125" bestFit="1" customWidth="1"/>
    <col min="54" max="54" width="6.109375" bestFit="1" customWidth="1"/>
    <col min="55" max="55" width="6.6640625" bestFit="1" customWidth="1"/>
    <col min="56" max="56" width="6.44140625" bestFit="1" customWidth="1"/>
    <col min="57" max="57" width="6.109375" bestFit="1" customWidth="1"/>
    <col min="58" max="68" width="9.77734375" bestFit="1" customWidth="1"/>
    <col min="69" max="77" width="8.77734375" bestFit="1" customWidth="1"/>
    <col min="78" max="99" width="9.77734375" bestFit="1" customWidth="1"/>
    <col min="100" max="108" width="8.77734375" bestFit="1" customWidth="1"/>
    <col min="109" max="129" width="9.77734375" bestFit="1" customWidth="1"/>
    <col min="130" max="138" width="8.77734375" bestFit="1" customWidth="1"/>
    <col min="139" max="160" width="9.77734375" bestFit="1" customWidth="1"/>
    <col min="161" max="169" width="8.77734375" bestFit="1" customWidth="1"/>
    <col min="170" max="190" width="9.77734375" bestFit="1" customWidth="1"/>
    <col min="191" max="199" width="8.77734375" bestFit="1" customWidth="1"/>
    <col min="200" max="221" width="9.77734375" bestFit="1" customWidth="1"/>
    <col min="222" max="230" width="8.77734375" bestFit="1" customWidth="1"/>
    <col min="231" max="252" width="9.77734375" bestFit="1" customWidth="1"/>
    <col min="253" max="261" width="8.77734375" bestFit="1" customWidth="1"/>
    <col min="262" max="291" width="9.77734375" bestFit="1" customWidth="1"/>
    <col min="292" max="313" width="10.77734375" bestFit="1" customWidth="1"/>
    <col min="314" max="322" width="9.77734375" bestFit="1" customWidth="1"/>
    <col min="323" max="343" width="10.77734375" bestFit="1" customWidth="1"/>
    <col min="344" max="352" width="9.77734375" bestFit="1" customWidth="1"/>
    <col min="353" max="374" width="10.77734375" bestFit="1" customWidth="1"/>
    <col min="375" max="383" width="8.77734375" bestFit="1" customWidth="1"/>
    <col min="384" max="405" width="9.77734375" bestFit="1" customWidth="1"/>
    <col min="406" max="414" width="8.77734375" bestFit="1" customWidth="1"/>
    <col min="415" max="433" width="9.77734375" bestFit="1" customWidth="1"/>
    <col min="434" max="442" width="8.77734375" bestFit="1" customWidth="1"/>
    <col min="443" max="464" width="9.77734375" bestFit="1" customWidth="1"/>
    <col min="465" max="473" width="8.77734375" bestFit="1" customWidth="1"/>
    <col min="474" max="494" width="9.77734375" bestFit="1" customWidth="1"/>
    <col min="495" max="503" width="8.77734375" bestFit="1" customWidth="1"/>
    <col min="504" max="525" width="9.77734375" bestFit="1" customWidth="1"/>
    <col min="526" max="534" width="8.77734375" bestFit="1" customWidth="1"/>
    <col min="535" max="555" width="9.77734375" bestFit="1" customWidth="1"/>
    <col min="556" max="564" width="8.77734375" bestFit="1" customWidth="1"/>
    <col min="565" max="586" width="9.77734375" bestFit="1" customWidth="1"/>
    <col min="587" max="595" width="8.77734375" bestFit="1" customWidth="1"/>
    <col min="596" max="617" width="9.77734375" bestFit="1" customWidth="1"/>
    <col min="618" max="626" width="8.77734375" bestFit="1" customWidth="1"/>
    <col min="627" max="656" width="9.77734375" bestFit="1" customWidth="1"/>
    <col min="657" max="678" width="10.77734375" bestFit="1" customWidth="1"/>
    <col min="679" max="687" width="9.77734375" bestFit="1" customWidth="1"/>
    <col min="688" max="708" width="10.77734375" bestFit="1" customWidth="1"/>
    <col min="709" max="717" width="9.77734375" bestFit="1" customWidth="1"/>
    <col min="718" max="739" width="10.77734375" bestFit="1" customWidth="1"/>
    <col min="740" max="748" width="8.77734375" bestFit="1" customWidth="1"/>
    <col min="749" max="770" width="9.77734375" bestFit="1" customWidth="1"/>
    <col min="771" max="779" width="8.77734375" bestFit="1" customWidth="1"/>
    <col min="780" max="798" width="9.77734375" bestFit="1" customWidth="1"/>
    <col min="799" max="807" width="8.77734375" bestFit="1" customWidth="1"/>
    <col min="808" max="829" width="9.77734375" bestFit="1" customWidth="1"/>
    <col min="830" max="838" width="8.77734375" bestFit="1" customWidth="1"/>
    <col min="839" max="859" width="9.77734375" bestFit="1" customWidth="1"/>
    <col min="860" max="868" width="8.77734375" bestFit="1" customWidth="1"/>
    <col min="869" max="890" width="9.77734375" bestFit="1" customWidth="1"/>
    <col min="891" max="899" width="8.77734375" bestFit="1" customWidth="1"/>
    <col min="900" max="920" width="9.77734375" bestFit="1" customWidth="1"/>
    <col min="921" max="929" width="8.77734375" bestFit="1" customWidth="1"/>
    <col min="930" max="951" width="9.77734375" bestFit="1" customWidth="1"/>
    <col min="952" max="960" width="8.77734375" bestFit="1" customWidth="1"/>
    <col min="961" max="982" width="9.77734375" bestFit="1" customWidth="1"/>
    <col min="983" max="991" width="8.77734375" bestFit="1" customWidth="1"/>
    <col min="992" max="1021" width="9.77734375" bestFit="1" customWidth="1"/>
    <col min="1022" max="1043" width="10.77734375" bestFit="1" customWidth="1"/>
    <col min="1044" max="1052" width="9.77734375" bestFit="1" customWidth="1"/>
    <col min="1053" max="1073" width="10.77734375" bestFit="1" customWidth="1"/>
    <col min="1074" max="1082" width="9.77734375" bestFit="1" customWidth="1"/>
    <col min="1083" max="1104" width="10.77734375" bestFit="1" customWidth="1"/>
    <col min="1105" max="1113" width="8.77734375" bestFit="1" customWidth="1"/>
    <col min="1114" max="1135" width="9.77734375" bestFit="1" customWidth="1"/>
    <col min="1136" max="1144" width="8.77734375" bestFit="1" customWidth="1"/>
    <col min="1145" max="1164" width="9.77734375" bestFit="1" customWidth="1"/>
    <col min="1165" max="1173" width="8.77734375" bestFit="1" customWidth="1"/>
    <col min="1174" max="1195" width="9.77734375" bestFit="1" customWidth="1"/>
    <col min="1196" max="1204" width="8.77734375" bestFit="1" customWidth="1"/>
    <col min="1205" max="1225" width="9.77734375" bestFit="1" customWidth="1"/>
    <col min="1226" max="1234" width="8.77734375" bestFit="1" customWidth="1"/>
    <col min="1235" max="1256" width="9.77734375" bestFit="1" customWidth="1"/>
    <col min="1257" max="1265" width="8.77734375" bestFit="1" customWidth="1"/>
    <col min="1266" max="1286" width="9.77734375" bestFit="1" customWidth="1"/>
    <col min="1287" max="1295" width="8.77734375" bestFit="1" customWidth="1"/>
    <col min="1296" max="1317" width="9.77734375" bestFit="1" customWidth="1"/>
    <col min="1318" max="1326" width="8.77734375" bestFit="1" customWidth="1"/>
    <col min="1327" max="1348" width="9.77734375" bestFit="1" customWidth="1"/>
    <col min="1349" max="1357" width="8.77734375" bestFit="1" customWidth="1"/>
    <col min="1358" max="1387" width="9.77734375" bestFit="1" customWidth="1"/>
    <col min="1388" max="1409" width="10.77734375" bestFit="1" customWidth="1"/>
    <col min="1410" max="1418" width="9.77734375" bestFit="1" customWidth="1"/>
    <col min="1419" max="1439" width="10.77734375" bestFit="1" customWidth="1"/>
    <col min="1440" max="1448" width="9.77734375" bestFit="1" customWidth="1"/>
    <col min="1449" max="1470" width="10.77734375" bestFit="1" customWidth="1"/>
  </cols>
  <sheetData>
    <row r="3" spans="3:40" x14ac:dyDescent="0.3">
      <c r="J3" t="s">
        <v>10</v>
      </c>
      <c r="K3" s="3">
        <v>2</v>
      </c>
    </row>
    <row r="4" spans="3:40" x14ac:dyDescent="0.3">
      <c r="U4" s="4" t="s">
        <v>9</v>
      </c>
      <c r="V4" s="5" t="s">
        <v>0</v>
      </c>
      <c r="W4" s="5" t="s">
        <v>6</v>
      </c>
      <c r="X4" s="5" t="s">
        <v>14</v>
      </c>
      <c r="Y4" s="5" t="s">
        <v>4</v>
      </c>
      <c r="Z4" s="5" t="s">
        <v>15</v>
      </c>
      <c r="AA4" s="5" t="s">
        <v>7</v>
      </c>
      <c r="AB4" s="5" t="s">
        <v>1</v>
      </c>
      <c r="AC4" s="5" t="s">
        <v>2</v>
      </c>
      <c r="AD4" s="5" t="s">
        <v>3</v>
      </c>
      <c r="AG4" s="4" t="s">
        <v>9</v>
      </c>
      <c r="AK4" t="s">
        <v>19</v>
      </c>
    </row>
    <row r="5" spans="3:40" x14ac:dyDescent="0.3">
      <c r="U5" s="5">
        <v>2005</v>
      </c>
      <c r="V5" s="7"/>
      <c r="W5" s="8"/>
      <c r="X5" s="8"/>
      <c r="Y5" s="9"/>
      <c r="Z5" s="8"/>
      <c r="AA5" s="7"/>
      <c r="AB5" s="10">
        <v>606</v>
      </c>
      <c r="AC5" s="10"/>
      <c r="AD5" s="10">
        <v>606</v>
      </c>
      <c r="AG5" s="5">
        <v>2007</v>
      </c>
      <c r="AK5">
        <f>COUNT(AG5:AG8)</f>
        <v>1</v>
      </c>
    </row>
    <row r="6" spans="3:40" x14ac:dyDescent="0.3">
      <c r="C6" s="4" t="s">
        <v>5</v>
      </c>
      <c r="D6" s="5"/>
      <c r="I6" s="4" t="s">
        <v>9</v>
      </c>
      <c r="J6" s="5" t="s">
        <v>17</v>
      </c>
      <c r="K6" s="5" t="s">
        <v>18</v>
      </c>
      <c r="L6" s="5" t="s">
        <v>0</v>
      </c>
      <c r="U6" s="5">
        <v>2006</v>
      </c>
      <c r="V6" s="7">
        <v>71</v>
      </c>
      <c r="W6" s="8">
        <v>1388916.1387000009</v>
      </c>
      <c r="X6" s="8">
        <v>2351135.1306000007</v>
      </c>
      <c r="Y6" s="9">
        <v>0.40925720490359274</v>
      </c>
      <c r="Z6" s="8">
        <v>962218.99189999979</v>
      </c>
      <c r="AA6" s="7">
        <v>737</v>
      </c>
      <c r="AB6" s="10">
        <v>606</v>
      </c>
      <c r="AC6" s="10">
        <v>19</v>
      </c>
      <c r="AD6" s="10">
        <v>587</v>
      </c>
    </row>
    <row r="7" spans="3:40" x14ac:dyDescent="0.3">
      <c r="C7" s="6" t="s">
        <v>0</v>
      </c>
      <c r="D7" s="7">
        <v>5335</v>
      </c>
      <c r="F7" s="6" t="s">
        <v>0</v>
      </c>
      <c r="G7" s="7">
        <f>VLOOKUP(F7,C7:D15,2,0)</f>
        <v>5335</v>
      </c>
      <c r="I7" s="5">
        <v>2005</v>
      </c>
      <c r="J7" s="8">
        <v>13371584.691399988</v>
      </c>
      <c r="K7" s="8">
        <v>5398434.9364999952</v>
      </c>
      <c r="L7" s="7">
        <v>394</v>
      </c>
      <c r="U7" s="5">
        <v>2007</v>
      </c>
      <c r="V7" s="7">
        <v>106</v>
      </c>
      <c r="W7" s="8">
        <v>1174224.5626999999</v>
      </c>
      <c r="X7" s="8">
        <v>2060430.2635000013</v>
      </c>
      <c r="Y7" s="9">
        <v>0.4301071074808544</v>
      </c>
      <c r="Z7" s="8">
        <v>886205.70080000022</v>
      </c>
      <c r="AA7" s="7">
        <v>1138</v>
      </c>
      <c r="AB7" s="10">
        <v>606</v>
      </c>
      <c r="AC7" s="10">
        <v>28</v>
      </c>
      <c r="AD7" s="10">
        <v>578</v>
      </c>
    </row>
    <row r="8" spans="3:40" x14ac:dyDescent="0.3">
      <c r="C8" s="6" t="s">
        <v>6</v>
      </c>
      <c r="D8" s="8">
        <v>18540238.932200238</v>
      </c>
      <c r="F8" s="6" t="s">
        <v>6</v>
      </c>
      <c r="G8" s="8">
        <f t="shared" ref="G8:G15" si="0">VLOOKUP(F8,C8:D16,2,0)</f>
        <v>18540238.932200238</v>
      </c>
      <c r="I8" s="5">
        <v>2006</v>
      </c>
      <c r="J8" s="8">
        <v>23350475.341399979</v>
      </c>
      <c r="K8" s="8">
        <v>9546616.1299999841</v>
      </c>
      <c r="L8" s="7">
        <v>859</v>
      </c>
      <c r="U8" s="5">
        <v>2008</v>
      </c>
      <c r="V8" s="7">
        <v>982</v>
      </c>
      <c r="W8" s="8">
        <v>2492335.0863000005</v>
      </c>
      <c r="X8" s="8">
        <v>4164447.6600000053</v>
      </c>
      <c r="Y8" s="9">
        <v>0.40152085227552076</v>
      </c>
      <c r="Z8" s="8">
        <v>1672112.5737000003</v>
      </c>
      <c r="AA8" s="7">
        <v>9997</v>
      </c>
      <c r="AB8" s="10">
        <v>606</v>
      </c>
      <c r="AC8" s="10">
        <v>93</v>
      </c>
      <c r="AD8" s="10">
        <v>513</v>
      </c>
    </row>
    <row r="9" spans="3:40" x14ac:dyDescent="0.3">
      <c r="C9" s="6" t="s">
        <v>14</v>
      </c>
      <c r="D9" s="8">
        <v>31429010.563799851</v>
      </c>
      <c r="F9" s="6" t="s">
        <v>14</v>
      </c>
      <c r="G9" s="8">
        <f t="shared" si="0"/>
        <v>31429010.563799851</v>
      </c>
      <c r="I9" s="5">
        <v>2007</v>
      </c>
      <c r="J9" s="8">
        <v>31429010.563799851</v>
      </c>
      <c r="K9" s="8">
        <v>12888771.631600074</v>
      </c>
      <c r="L9" s="7">
        <v>5335</v>
      </c>
      <c r="AK9" s="13" t="s">
        <v>8</v>
      </c>
      <c r="AL9" s="13" t="s">
        <v>9</v>
      </c>
      <c r="AM9" s="13" t="s">
        <v>18</v>
      </c>
      <c r="AN9" s="13" t="s">
        <v>12</v>
      </c>
    </row>
    <row r="10" spans="3:40" x14ac:dyDescent="0.3">
      <c r="C10" s="6" t="s">
        <v>4</v>
      </c>
      <c r="D10" s="9">
        <v>0.41009154918944379</v>
      </c>
      <c r="F10" s="6" t="s">
        <v>4</v>
      </c>
      <c r="G10" s="9">
        <f t="shared" si="0"/>
        <v>0.41009154918944379</v>
      </c>
      <c r="I10" s="5">
        <v>2008</v>
      </c>
      <c r="J10" s="8">
        <v>27070596.519999925</v>
      </c>
      <c r="K10" s="8">
        <v>10866319.511500081</v>
      </c>
      <c r="L10" s="7">
        <v>6757</v>
      </c>
      <c r="AK10" s="5" t="s">
        <v>20</v>
      </c>
      <c r="AL10" s="5">
        <f>IF(AK5=1,AG5,0)</f>
        <v>2007</v>
      </c>
      <c r="AM10" s="8">
        <f>IFERROR(VLOOKUP(AL10,LookTable,6,0),0)</f>
        <v>886205.70080000022</v>
      </c>
      <c r="AN10" s="14">
        <f>IFERROR(AM10/SUM($AM$10:$AM$11),0)</f>
        <v>0.47943835867368589</v>
      </c>
    </row>
    <row r="11" spans="3:40" x14ac:dyDescent="0.3">
      <c r="C11" s="6" t="s">
        <v>15</v>
      </c>
      <c r="D11" s="8">
        <v>12888771.631600074</v>
      </c>
      <c r="F11" s="6" t="s">
        <v>15</v>
      </c>
      <c r="G11" s="8">
        <f t="shared" si="0"/>
        <v>12888771.631600074</v>
      </c>
      <c r="AK11" s="5" t="s">
        <v>21</v>
      </c>
      <c r="AL11" s="5">
        <f>$AG$5-1</f>
        <v>2006</v>
      </c>
      <c r="AM11" s="8">
        <f>IFERROR(VLOOKUP(AL11,LookTable,6,0),0)</f>
        <v>962218.99189999979</v>
      </c>
      <c r="AN11" s="14">
        <f>IFERROR(AM11/SUM($AM$10:$AM$11),0)</f>
        <v>0.52056164132631411</v>
      </c>
    </row>
    <row r="12" spans="3:40" x14ac:dyDescent="0.3">
      <c r="C12" s="6" t="s">
        <v>7</v>
      </c>
      <c r="D12" s="7">
        <v>55821</v>
      </c>
      <c r="F12" s="6" t="s">
        <v>7</v>
      </c>
      <c r="G12" s="7">
        <f t="shared" si="0"/>
        <v>55821</v>
      </c>
    </row>
    <row r="13" spans="3:40" x14ac:dyDescent="0.3">
      <c r="C13" s="6" t="s">
        <v>1</v>
      </c>
      <c r="D13" s="10">
        <v>606</v>
      </c>
      <c r="F13" s="6" t="s">
        <v>1</v>
      </c>
      <c r="G13" s="10">
        <f t="shared" si="0"/>
        <v>606</v>
      </c>
      <c r="AK13" s="15" t="s">
        <v>22</v>
      </c>
      <c r="AL13" s="16"/>
      <c r="AM13" s="16"/>
      <c r="AN13" s="17">
        <f>AN10-AN11</f>
        <v>-4.1123282652628212E-2</v>
      </c>
    </row>
    <row r="14" spans="3:40" x14ac:dyDescent="0.3">
      <c r="C14" s="6" t="s">
        <v>2</v>
      </c>
      <c r="D14" s="10">
        <v>133</v>
      </c>
      <c r="F14" s="6" t="s">
        <v>2</v>
      </c>
      <c r="G14" s="5">
        <f t="shared" si="0"/>
        <v>133</v>
      </c>
      <c r="I14" s="5" t="str">
        <f>I6</f>
        <v>Year</v>
      </c>
      <c r="J14" s="5" t="str" cm="1">
        <f t="array" ref="J14">_xlfn.IFS($K$3=1,J6,$K$3=2,K6,$K$3=3,L6)</f>
        <v>Profit</v>
      </c>
      <c r="K14" s="5" t="str">
        <f>"Average " &amp; J14</f>
        <v>Average Profit</v>
      </c>
      <c r="L14" s="5" t="s">
        <v>11</v>
      </c>
      <c r="AC14" s="13" t="s">
        <v>23</v>
      </c>
      <c r="AD14" s="13" t="s">
        <v>9</v>
      </c>
      <c r="AE14" s="13" t="s">
        <v>25</v>
      </c>
      <c r="AF14" s="13" t="s">
        <v>12</v>
      </c>
    </row>
    <row r="15" spans="3:40" x14ac:dyDescent="0.3">
      <c r="C15" s="6" t="s">
        <v>3</v>
      </c>
      <c r="D15" s="10">
        <v>473</v>
      </c>
      <c r="F15" s="6" t="s">
        <v>3</v>
      </c>
      <c r="G15" s="5">
        <f t="shared" si="0"/>
        <v>473</v>
      </c>
      <c r="I15" s="5">
        <f t="shared" ref="I15:I18" si="1">I7</f>
        <v>2005</v>
      </c>
      <c r="J15" s="8" cm="1">
        <f t="array" ref="J15">_xlfn.IFS($K$3=1,J7,$K$3=2,K7,$K$3=3,L7)</f>
        <v>5398434.9364999952</v>
      </c>
      <c r="K15" s="8">
        <f>AVERAGE($J$15:$J$18)</f>
        <v>9675035.5524000339</v>
      </c>
      <c r="L15" s="5" t="str">
        <f>IF(J15&gt;K15,J15,"")</f>
        <v/>
      </c>
      <c r="AC15" s="5" t="s">
        <v>20</v>
      </c>
      <c r="AD15" s="5">
        <f>IF(AK5=1,AG5,0)</f>
        <v>2007</v>
      </c>
      <c r="AE15" s="8">
        <f>IFERROR(VLOOKUP(AD15,LookTable,2,0),0)</f>
        <v>106</v>
      </c>
      <c r="AF15" s="19">
        <f>IFERROR(AE15/SUM($AE$15:$AE$16),0)</f>
        <v>0.59887005649717517</v>
      </c>
      <c r="AK15" s="13" t="s">
        <v>23</v>
      </c>
      <c r="AL15" s="13" t="s">
        <v>9</v>
      </c>
      <c r="AM15" s="13" t="s">
        <v>17</v>
      </c>
      <c r="AN15" s="13" t="s">
        <v>12</v>
      </c>
    </row>
    <row r="16" spans="3:40" x14ac:dyDescent="0.3">
      <c r="I16" s="5">
        <f t="shared" si="1"/>
        <v>2006</v>
      </c>
      <c r="J16" s="8" cm="1">
        <f t="array" ref="J16">_xlfn.IFS($K$3=1,J8,$K$3=2,K8,$K$3=3,L8)</f>
        <v>9546616.1299999841</v>
      </c>
      <c r="K16" s="8">
        <f t="shared" ref="K16:K18" si="2">AVERAGE($J$15:$J$18)</f>
        <v>9675035.5524000339</v>
      </c>
      <c r="L16" s="5" t="str">
        <f t="shared" ref="L16:L18" si="3">IF(J16&gt;K16,J16,"")</f>
        <v/>
      </c>
      <c r="AC16" s="5" t="s">
        <v>21</v>
      </c>
      <c r="AD16" s="5">
        <f>$AG$5-1</f>
        <v>2006</v>
      </c>
      <c r="AE16" s="8">
        <f>IFERROR(VLOOKUP(AD16,LookTable,2,0),0)</f>
        <v>71</v>
      </c>
      <c r="AF16" s="19">
        <f>IFERROR(AE16/SUM($AE$15:$AE$16),0)</f>
        <v>0.40112994350282488</v>
      </c>
      <c r="AK16" s="5" t="s">
        <v>20</v>
      </c>
      <c r="AL16" s="5">
        <f>IF(AK5=1,AG5,0)</f>
        <v>2007</v>
      </c>
      <c r="AM16" s="8">
        <f>IFERROR(VLOOKUP(AL16,LookTable,4,0),0)</f>
        <v>2060430.2635000013</v>
      </c>
      <c r="AN16" s="14">
        <f>IFERROR(AM16/SUM($AM$16:$AM$17),0)</f>
        <v>0.46705195989061093</v>
      </c>
    </row>
    <row r="17" spans="5:40" x14ac:dyDescent="0.3">
      <c r="I17" s="5">
        <f t="shared" si="1"/>
        <v>2007</v>
      </c>
      <c r="J17" s="8" cm="1">
        <f t="array" ref="J17">_xlfn.IFS($K$3=1,J9,$K$3=2,K9,$K$3=3,L9)</f>
        <v>12888771.631600074</v>
      </c>
      <c r="K17" s="8">
        <f t="shared" si="2"/>
        <v>9675035.5524000339</v>
      </c>
      <c r="L17" s="5">
        <f t="shared" si="3"/>
        <v>12888771.631600074</v>
      </c>
      <c r="AK17" s="5" t="s">
        <v>21</v>
      </c>
      <c r="AL17" s="5">
        <f>$AG$5-1</f>
        <v>2006</v>
      </c>
      <c r="AM17" s="8">
        <f>IFERROR(VLOOKUP(AL17,LookTable,4,0),0)</f>
        <v>2351135.1306000007</v>
      </c>
      <c r="AN17" s="14">
        <f>IFERROR(AM17/SUM($AM$16:$AM$17),0)</f>
        <v>0.53294804010938912</v>
      </c>
    </row>
    <row r="18" spans="5:40" x14ac:dyDescent="0.3">
      <c r="I18" s="5">
        <f t="shared" si="1"/>
        <v>2008</v>
      </c>
      <c r="J18" s="8" cm="1">
        <f t="array" ref="J18">_xlfn.IFS($K$3=1,J10,$K$3=2,K10,$K$3=3,L10)</f>
        <v>10866319.511500081</v>
      </c>
      <c r="K18" s="8">
        <f t="shared" si="2"/>
        <v>9675035.5524000339</v>
      </c>
      <c r="L18" s="5">
        <f t="shared" si="3"/>
        <v>10866319.511500081</v>
      </c>
      <c r="AC18" s="15" t="s">
        <v>22</v>
      </c>
      <c r="AD18" s="16"/>
      <c r="AE18" s="16"/>
      <c r="AF18" s="17">
        <f>AF15-AF16</f>
        <v>0.19774011299435029</v>
      </c>
    </row>
    <row r="19" spans="5:40" x14ac:dyDescent="0.3">
      <c r="AK19" s="15" t="s">
        <v>22</v>
      </c>
      <c r="AL19" s="16"/>
      <c r="AM19" s="16"/>
      <c r="AN19" s="17">
        <f>AN16-AN17</f>
        <v>-6.5896080218778186E-2</v>
      </c>
    </row>
    <row r="21" spans="5:40" x14ac:dyDescent="0.3">
      <c r="AC21" s="13" t="s">
        <v>23</v>
      </c>
      <c r="AD21" s="13" t="s">
        <v>9</v>
      </c>
      <c r="AE21" s="13" t="s">
        <v>26</v>
      </c>
      <c r="AF21" s="13" t="s">
        <v>12</v>
      </c>
    </row>
    <row r="22" spans="5:40" x14ac:dyDescent="0.3">
      <c r="I22" t="s">
        <v>11</v>
      </c>
      <c r="K22" t="s">
        <v>13</v>
      </c>
      <c r="AC22" s="5" t="s">
        <v>20</v>
      </c>
      <c r="AD22" s="5">
        <f>IF(AK5=1,AG5,0)</f>
        <v>2007</v>
      </c>
      <c r="AE22" s="8">
        <f>IFERROR(VLOOKUP(AD22,LookTable,10,0),0)</f>
        <v>578</v>
      </c>
      <c r="AF22" s="19">
        <f>IFERROR(AE22/SUM($AE$22:$AE$23),0)</f>
        <v>0.49613733905579399</v>
      </c>
      <c r="AK22" s="13" t="s">
        <v>23</v>
      </c>
      <c r="AL22" s="13" t="s">
        <v>9</v>
      </c>
      <c r="AM22" s="13" t="s">
        <v>17</v>
      </c>
      <c r="AN22" s="13" t="s">
        <v>12</v>
      </c>
    </row>
    <row r="23" spans="5:40" x14ac:dyDescent="0.3">
      <c r="H23" t="s">
        <v>16</v>
      </c>
      <c r="I23">
        <f>SUM(L15:L18)</f>
        <v>23755091.143100157</v>
      </c>
      <c r="K23" t="str">
        <f>" of " &amp; J14 &amp; " came from the highlighted years"</f>
        <v xml:space="preserve"> of Profit came from the highlighted years</v>
      </c>
      <c r="AC23" s="5" t="s">
        <v>21</v>
      </c>
      <c r="AD23" s="5">
        <f>$AG$5-1</f>
        <v>2006</v>
      </c>
      <c r="AE23" s="8">
        <f>IFERROR(VLOOKUP(AD23,LookTable,10,0),0)</f>
        <v>587</v>
      </c>
      <c r="AF23" s="19">
        <f>IFERROR(AE23/SUM($AE$22:$AE$23),0)</f>
        <v>0.50386266094420595</v>
      </c>
      <c r="AK23" s="5" t="s">
        <v>20</v>
      </c>
      <c r="AL23" s="5">
        <f>IF(AK5=1,AG5,0)</f>
        <v>2007</v>
      </c>
      <c r="AM23" s="8">
        <f>IFERROR(VLOOKUP(AL23,LookTable,3,0),0)</f>
        <v>1174224.5626999999</v>
      </c>
      <c r="AN23" s="14">
        <f>IFERROR(AM23/SUM($AM$23:$AM$24),0)</f>
        <v>0.45811943217109868</v>
      </c>
    </row>
    <row r="24" spans="5:40" x14ac:dyDescent="0.3">
      <c r="E24" s="1"/>
      <c r="H24" t="s">
        <v>12</v>
      </c>
      <c r="I24" s="11">
        <f>I23/SUM(J15:J18)</f>
        <v>0.61382438892452851</v>
      </c>
      <c r="AK24" s="5" t="s">
        <v>21</v>
      </c>
      <c r="AL24" s="5">
        <f>$AG$5-1</f>
        <v>2006</v>
      </c>
      <c r="AM24" s="8">
        <f>IFERROR(VLOOKUP(AL24,LookTable,3,0),0)</f>
        <v>1388916.1387000009</v>
      </c>
      <c r="AN24" s="14">
        <f>IFERROR(AM24/SUM($AM$23:$AM$24),0)</f>
        <v>0.54188056782890137</v>
      </c>
    </row>
    <row r="25" spans="5:40" x14ac:dyDescent="0.3">
      <c r="AC25" s="15" t="s">
        <v>22</v>
      </c>
      <c r="AD25" s="16"/>
      <c r="AE25" s="16"/>
      <c r="AF25" s="17">
        <f>AF22-AF23</f>
        <v>-7.7253218884119623E-3</v>
      </c>
    </row>
    <row r="26" spans="5:40" x14ac:dyDescent="0.3">
      <c r="AK26" s="15" t="s">
        <v>22</v>
      </c>
      <c r="AL26" s="16"/>
      <c r="AM26" s="16"/>
      <c r="AN26" s="17">
        <f>AN23-AN24</f>
        <v>-8.3761135657802688E-2</v>
      </c>
    </row>
    <row r="29" spans="5:40" x14ac:dyDescent="0.3">
      <c r="AK29" s="13" t="s">
        <v>4</v>
      </c>
      <c r="AL29" s="13" t="s">
        <v>9</v>
      </c>
      <c r="AM29" s="13" t="s">
        <v>24</v>
      </c>
      <c r="AN29" s="13" t="s">
        <v>12</v>
      </c>
    </row>
    <row r="30" spans="5:40" x14ac:dyDescent="0.3">
      <c r="AK30" s="5" t="s">
        <v>20</v>
      </c>
      <c r="AL30" s="5">
        <f>IF(AK5=1,AG5,0)</f>
        <v>2007</v>
      </c>
      <c r="AM30" s="18">
        <f>IFERROR(VLOOKUP(AL23,LookTable,5,0),0)</f>
        <v>0.4301071074808544</v>
      </c>
      <c r="AN30" s="14">
        <f>IFERROR(AM30/SUM($AM$30:$AM$31),0)</f>
        <v>0.51242005543339797</v>
      </c>
    </row>
    <row r="31" spans="5:40" x14ac:dyDescent="0.3">
      <c r="AK31" s="5" t="s">
        <v>21</v>
      </c>
      <c r="AL31" s="5">
        <f>$AG$5-1</f>
        <v>2006</v>
      </c>
      <c r="AM31" s="18">
        <f>IFERROR(VLOOKUP(AL24,LookTable,5,0),0)</f>
        <v>0.40925720490359274</v>
      </c>
      <c r="AN31" s="14">
        <f>IFERROR(AM31/SUM($AM$30:$AM$31),0)</f>
        <v>0.48757994456660197</v>
      </c>
    </row>
    <row r="33" spans="37:40" x14ac:dyDescent="0.3">
      <c r="AK33" s="15" t="s">
        <v>22</v>
      </c>
      <c r="AL33" s="16"/>
      <c r="AM33" s="16"/>
      <c r="AN33" s="17">
        <f>AN30-AN31</f>
        <v>2.4840110866795995E-2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DEE03-73EE-4356-A149-E50607ADE11E}">
  <sheetPr codeName="Sheet3"/>
  <dimension ref="C1:AK18"/>
  <sheetViews>
    <sheetView topLeftCell="B1" zoomScale="80" zoomScaleNormal="80" workbookViewId="0">
      <selection activeCell="C12" sqref="C12"/>
    </sheetView>
  </sheetViews>
  <sheetFormatPr defaultRowHeight="14.4" x14ac:dyDescent="0.3"/>
  <cols>
    <col min="3" max="3" width="15.109375" bestFit="1" customWidth="1"/>
    <col min="4" max="4" width="7.88671875" bestFit="1" customWidth="1"/>
    <col min="5" max="7" width="8.6640625" bestFit="1" customWidth="1"/>
    <col min="8" max="9" width="15.109375" bestFit="1" customWidth="1"/>
    <col min="10" max="10" width="15.109375" customWidth="1"/>
    <col min="11" max="11" width="7.44140625" style="23" customWidth="1"/>
    <col min="12" max="12" width="12.21875" bestFit="1" customWidth="1"/>
    <col min="13" max="13" width="12.44140625" bestFit="1" customWidth="1"/>
    <col min="14" max="14" width="17.21875" bestFit="1" customWidth="1"/>
    <col min="15" max="15" width="5.77734375" customWidth="1"/>
    <col min="16" max="16" width="7.5546875" customWidth="1"/>
    <col min="17" max="17" width="10.5546875" customWidth="1"/>
    <col min="18" max="18" width="10.33203125" customWidth="1"/>
    <col min="19" max="19" width="12.109375" customWidth="1"/>
    <col min="20" max="20" width="6.6640625" bestFit="1" customWidth="1"/>
    <col min="21" max="21" width="6.44140625" bestFit="1" customWidth="1"/>
    <col min="22" max="22" width="6.109375" bestFit="1" customWidth="1"/>
    <col min="23" max="23" width="10" bestFit="1" customWidth="1"/>
    <col min="24" max="24" width="6" bestFit="1" customWidth="1"/>
    <col min="25" max="25" width="6.44140625" style="25" bestFit="1" customWidth="1"/>
    <col min="26" max="26" width="6.6640625" bestFit="1" customWidth="1"/>
    <col min="27" max="27" width="6.77734375" bestFit="1" customWidth="1"/>
    <col min="28" max="28" width="13.44140625" bestFit="1" customWidth="1"/>
    <col min="29" max="29" width="17.21875" bestFit="1" customWidth="1"/>
    <col min="30" max="30" width="10.6640625" bestFit="1" customWidth="1"/>
    <col min="31" max="31" width="6.109375" bestFit="1" customWidth="1"/>
    <col min="32" max="32" width="6.6640625" bestFit="1" customWidth="1"/>
    <col min="33" max="33" width="6.44140625" style="26" bestFit="1" customWidth="1"/>
    <col min="34" max="34" width="6.109375" bestFit="1" customWidth="1"/>
    <col min="35" max="35" width="10.44140625" bestFit="1" customWidth="1"/>
    <col min="36" max="36" width="17.21875" bestFit="1" customWidth="1"/>
    <col min="37" max="37" width="18.21875" bestFit="1" customWidth="1"/>
    <col min="38" max="45" width="9.77734375" bestFit="1" customWidth="1"/>
    <col min="46" max="54" width="8.77734375" bestFit="1" customWidth="1"/>
    <col min="55" max="76" width="9.77734375" bestFit="1" customWidth="1"/>
    <col min="77" max="85" width="8.77734375" bestFit="1" customWidth="1"/>
    <col min="86" max="106" width="9.77734375" bestFit="1" customWidth="1"/>
    <col min="107" max="115" width="8.77734375" bestFit="1" customWidth="1"/>
    <col min="116" max="137" width="9.77734375" bestFit="1" customWidth="1"/>
    <col min="138" max="146" width="8.77734375" bestFit="1" customWidth="1"/>
    <col min="147" max="167" width="9.77734375" bestFit="1" customWidth="1"/>
    <col min="168" max="176" width="8.77734375" bestFit="1" customWidth="1"/>
    <col min="177" max="198" width="9.77734375" bestFit="1" customWidth="1"/>
    <col min="199" max="207" width="8.77734375" bestFit="1" customWidth="1"/>
    <col min="208" max="229" width="9.77734375" bestFit="1" customWidth="1"/>
    <col min="230" max="238" width="8.77734375" bestFit="1" customWidth="1"/>
    <col min="239" max="268" width="9.77734375" bestFit="1" customWidth="1"/>
    <col min="269" max="290" width="10.77734375" bestFit="1" customWidth="1"/>
    <col min="291" max="299" width="9.77734375" bestFit="1" customWidth="1"/>
    <col min="300" max="320" width="10.77734375" bestFit="1" customWidth="1"/>
    <col min="321" max="329" width="9.77734375" bestFit="1" customWidth="1"/>
    <col min="330" max="351" width="10.77734375" bestFit="1" customWidth="1"/>
    <col min="352" max="360" width="8.77734375" bestFit="1" customWidth="1"/>
    <col min="361" max="382" width="9.77734375" bestFit="1" customWidth="1"/>
    <col min="383" max="391" width="8.77734375" bestFit="1" customWidth="1"/>
    <col min="392" max="410" width="9.77734375" bestFit="1" customWidth="1"/>
    <col min="411" max="419" width="8.77734375" bestFit="1" customWidth="1"/>
    <col min="420" max="441" width="9.77734375" bestFit="1" customWidth="1"/>
    <col min="442" max="450" width="8.77734375" bestFit="1" customWidth="1"/>
    <col min="451" max="471" width="9.77734375" bestFit="1" customWidth="1"/>
    <col min="472" max="480" width="8.77734375" bestFit="1" customWidth="1"/>
    <col min="481" max="502" width="9.77734375" bestFit="1" customWidth="1"/>
    <col min="503" max="511" width="8.77734375" bestFit="1" customWidth="1"/>
    <col min="512" max="532" width="9.77734375" bestFit="1" customWidth="1"/>
    <col min="533" max="541" width="8.77734375" bestFit="1" customWidth="1"/>
    <col min="542" max="563" width="9.77734375" bestFit="1" customWidth="1"/>
    <col min="564" max="572" width="8.77734375" bestFit="1" customWidth="1"/>
    <col min="573" max="594" width="9.77734375" bestFit="1" customWidth="1"/>
    <col min="595" max="603" width="8.77734375" bestFit="1" customWidth="1"/>
    <col min="604" max="633" width="9.77734375" bestFit="1" customWidth="1"/>
    <col min="634" max="655" width="10.77734375" bestFit="1" customWidth="1"/>
    <col min="656" max="664" width="9.77734375" bestFit="1" customWidth="1"/>
    <col min="665" max="685" width="10.77734375" bestFit="1" customWidth="1"/>
    <col min="686" max="694" width="9.77734375" bestFit="1" customWidth="1"/>
    <col min="695" max="716" width="10.77734375" bestFit="1" customWidth="1"/>
    <col min="717" max="725" width="8.77734375" bestFit="1" customWidth="1"/>
    <col min="726" max="747" width="9.77734375" bestFit="1" customWidth="1"/>
    <col min="748" max="756" width="8.77734375" bestFit="1" customWidth="1"/>
    <col min="757" max="775" width="9.77734375" bestFit="1" customWidth="1"/>
    <col min="776" max="784" width="8.77734375" bestFit="1" customWidth="1"/>
    <col min="785" max="806" width="9.77734375" bestFit="1" customWidth="1"/>
    <col min="807" max="815" width="8.77734375" bestFit="1" customWidth="1"/>
    <col min="816" max="836" width="9.77734375" bestFit="1" customWidth="1"/>
    <col min="837" max="845" width="8.77734375" bestFit="1" customWidth="1"/>
    <col min="846" max="867" width="9.77734375" bestFit="1" customWidth="1"/>
    <col min="868" max="876" width="8.77734375" bestFit="1" customWidth="1"/>
    <col min="877" max="897" width="9.77734375" bestFit="1" customWidth="1"/>
    <col min="898" max="906" width="8.77734375" bestFit="1" customWidth="1"/>
    <col min="907" max="928" width="9.77734375" bestFit="1" customWidth="1"/>
    <col min="929" max="937" width="8.77734375" bestFit="1" customWidth="1"/>
    <col min="938" max="959" width="9.77734375" bestFit="1" customWidth="1"/>
    <col min="960" max="968" width="8.77734375" bestFit="1" customWidth="1"/>
    <col min="969" max="998" width="9.77734375" bestFit="1" customWidth="1"/>
    <col min="999" max="1020" width="10.77734375" bestFit="1" customWidth="1"/>
    <col min="1021" max="1029" width="9.77734375" bestFit="1" customWidth="1"/>
    <col min="1030" max="1050" width="10.77734375" bestFit="1" customWidth="1"/>
    <col min="1051" max="1059" width="9.77734375" bestFit="1" customWidth="1"/>
    <col min="1060" max="1081" width="10.77734375" bestFit="1" customWidth="1"/>
    <col min="1082" max="1090" width="8.77734375" bestFit="1" customWidth="1"/>
    <col min="1091" max="1112" width="9.77734375" bestFit="1" customWidth="1"/>
    <col min="1113" max="1121" width="8.77734375" bestFit="1" customWidth="1"/>
    <col min="1122" max="1141" width="9.77734375" bestFit="1" customWidth="1"/>
    <col min="1142" max="1150" width="8.77734375" bestFit="1" customWidth="1"/>
    <col min="1151" max="1172" width="9.77734375" bestFit="1" customWidth="1"/>
    <col min="1173" max="1181" width="8.77734375" bestFit="1" customWidth="1"/>
    <col min="1182" max="1202" width="9.77734375" bestFit="1" customWidth="1"/>
    <col min="1203" max="1211" width="8.77734375" bestFit="1" customWidth="1"/>
    <col min="1212" max="1233" width="9.77734375" bestFit="1" customWidth="1"/>
    <col min="1234" max="1242" width="8.77734375" bestFit="1" customWidth="1"/>
    <col min="1243" max="1263" width="9.77734375" bestFit="1" customWidth="1"/>
    <col min="1264" max="1272" width="8.77734375" bestFit="1" customWidth="1"/>
    <col min="1273" max="1294" width="9.77734375" bestFit="1" customWidth="1"/>
    <col min="1295" max="1303" width="8.77734375" bestFit="1" customWidth="1"/>
    <col min="1304" max="1325" width="9.77734375" bestFit="1" customWidth="1"/>
    <col min="1326" max="1334" width="8.77734375" bestFit="1" customWidth="1"/>
    <col min="1335" max="1364" width="9.77734375" bestFit="1" customWidth="1"/>
    <col min="1365" max="1386" width="10.77734375" bestFit="1" customWidth="1"/>
    <col min="1387" max="1395" width="9.77734375" bestFit="1" customWidth="1"/>
    <col min="1396" max="1416" width="10.77734375" bestFit="1" customWidth="1"/>
    <col min="1417" max="1425" width="9.77734375" bestFit="1" customWidth="1"/>
    <col min="1426" max="1447" width="10.77734375" bestFit="1" customWidth="1"/>
  </cols>
  <sheetData>
    <row r="1" spans="3:37" ht="28.8" customHeight="1" x14ac:dyDescent="0.3"/>
    <row r="5" spans="3:37" x14ac:dyDescent="0.3">
      <c r="AI5" s="4" t="s">
        <v>54</v>
      </c>
      <c r="AJ5" s="5" t="s">
        <v>49</v>
      </c>
      <c r="AK5" s="5" t="s">
        <v>59</v>
      </c>
    </row>
    <row r="6" spans="3:37" x14ac:dyDescent="0.3">
      <c r="C6" s="4" t="s">
        <v>33</v>
      </c>
      <c r="D6" s="20" t="s">
        <v>15</v>
      </c>
      <c r="H6" s="5">
        <v>1</v>
      </c>
      <c r="I6" s="21">
        <f>LARGE($D$7:D18,H6)</f>
        <v>1545027.6045000008</v>
      </c>
      <c r="J6" s="5" t="str">
        <f>INDEX(C7:C7:C18,MATCH(I6,$D$7:D$18,0))</f>
        <v>Oct</v>
      </c>
      <c r="M6" s="4" t="s">
        <v>40</v>
      </c>
      <c r="N6" s="20" t="s">
        <v>49</v>
      </c>
      <c r="Q6" s="20" t="str">
        <f>M6</f>
        <v>Day Name</v>
      </c>
      <c r="R6" s="20" t="str">
        <f>N6</f>
        <v>Sum of Total Profit</v>
      </c>
      <c r="S6" s="5" t="s">
        <v>48</v>
      </c>
      <c r="AB6" s="4" t="s">
        <v>50</v>
      </c>
      <c r="AC6" s="20" t="s">
        <v>49</v>
      </c>
      <c r="AD6" s="27" t="s">
        <v>12</v>
      </c>
      <c r="AI6" s="5" t="s">
        <v>55</v>
      </c>
      <c r="AJ6" s="21">
        <v>2540022.5386999995</v>
      </c>
      <c r="AK6" s="28">
        <v>0.19707250708612864</v>
      </c>
    </row>
    <row r="7" spans="3:37" x14ac:dyDescent="0.3">
      <c r="C7" s="5" t="s">
        <v>34</v>
      </c>
      <c r="D7" s="21">
        <v>779223.9128000004</v>
      </c>
      <c r="H7" s="5">
        <v>2</v>
      </c>
      <c r="I7" s="21">
        <f>LARGE($D$7:D19,H7)</f>
        <v>1519099.1592999995</v>
      </c>
      <c r="J7" s="5" t="str">
        <f>INDEX($C$7:$C$18,MATCH(I7,D7:D18,0))</f>
        <v>Sep</v>
      </c>
      <c r="M7" s="5" t="s">
        <v>44</v>
      </c>
      <c r="N7" s="21">
        <v>1667963.7910999996</v>
      </c>
      <c r="Q7" s="5" t="str">
        <f t="shared" ref="Q7:Q13" si="0">M7</f>
        <v>Sun</v>
      </c>
      <c r="R7" s="21">
        <f t="shared" ref="R7:R13" si="1">N7</f>
        <v>1667963.7910999996</v>
      </c>
      <c r="S7" s="5" t="str" cm="1">
        <f t="array" ref="S7">IFERROR(_xlfn.IFS(R7=$W$7,R7,R7=$W$8,R7,R7=$W$9,R7),"")</f>
        <v/>
      </c>
      <c r="V7">
        <v>1</v>
      </c>
      <c r="W7">
        <f>LARGE($R$7:$R$13,V7)</f>
        <v>2104225.9184999997</v>
      </c>
      <c r="AB7" s="5" t="s">
        <v>51</v>
      </c>
      <c r="AC7" s="21">
        <v>9652044.0732000452</v>
      </c>
      <c r="AD7" s="14">
        <f>AC7/SUM($AC$7:$AC$8)</f>
        <v>0.74887230133984595</v>
      </c>
      <c r="AI7" s="5" t="s">
        <v>56</v>
      </c>
      <c r="AJ7" s="21">
        <v>2504944.5935</v>
      </c>
      <c r="AK7" s="28">
        <v>0.19435091761254397</v>
      </c>
    </row>
    <row r="8" spans="3:37" x14ac:dyDescent="0.3">
      <c r="C8" s="5" t="s">
        <v>35</v>
      </c>
      <c r="D8" s="21">
        <v>874592.92510000046</v>
      </c>
      <c r="H8" s="5">
        <v>3</v>
      </c>
      <c r="I8" s="21">
        <f>LARGE($D$7:D20,H8)</f>
        <v>1505092.9471000023</v>
      </c>
      <c r="J8" s="5" t="str">
        <f>INDEX($C$7:$C$18,MATCH(I8,D8:D19,0))</f>
        <v>Nov</v>
      </c>
      <c r="M8" s="5" t="s">
        <v>42</v>
      </c>
      <c r="N8" s="21">
        <v>1767461.3821000028</v>
      </c>
      <c r="Q8" s="5" t="str">
        <f t="shared" si="0"/>
        <v>Mon</v>
      </c>
      <c r="R8" s="21">
        <f t="shared" si="1"/>
        <v>1767461.3821000028</v>
      </c>
      <c r="S8" s="5" t="str" cm="1">
        <f t="array" ref="S8">IFERROR(_xlfn.IFS(R8=$W$7,R8,R8=$W$8,R8,R8=$W$9,R8),"")</f>
        <v/>
      </c>
      <c r="V8">
        <v>2</v>
      </c>
      <c r="W8">
        <f t="shared" ref="W8:W9" si="2">LARGE($R$7:$R$13,V8)</f>
        <v>2033755.8723000013</v>
      </c>
      <c r="AB8" s="5" t="s">
        <v>52</v>
      </c>
      <c r="AC8" s="21">
        <v>3236727.5583999977</v>
      </c>
      <c r="AD8" s="14">
        <f>$AC8/SUM($AC$7:$AC$8)</f>
        <v>0.25112769866015405</v>
      </c>
      <c r="AI8" s="5" t="s">
        <v>57</v>
      </c>
      <c r="AJ8" s="21">
        <v>3309462.9433999918</v>
      </c>
      <c r="AK8" s="28">
        <v>0.25677101262978458</v>
      </c>
    </row>
    <row r="9" spans="3:37" x14ac:dyDescent="0.3">
      <c r="C9" s="5" t="s">
        <v>36</v>
      </c>
      <c r="D9" s="21">
        <v>886205.70080000022</v>
      </c>
      <c r="M9" s="5" t="s">
        <v>46</v>
      </c>
      <c r="N9" s="21">
        <v>1825620.3897000016</v>
      </c>
      <c r="Q9" s="5" t="str">
        <f t="shared" si="0"/>
        <v>Tue</v>
      </c>
      <c r="R9" s="21">
        <f t="shared" si="1"/>
        <v>1825620.3897000016</v>
      </c>
      <c r="S9" s="21" t="str" cm="1">
        <f t="array" ref="S9">IFERROR(_xlfn.IFS(R9=$W$7,R9,R9=$W$8,R9,R9=$W$9,R9),"")</f>
        <v/>
      </c>
      <c r="V9">
        <v>3</v>
      </c>
      <c r="W9">
        <f t="shared" si="2"/>
        <v>1920980.5105999985</v>
      </c>
      <c r="AI9" s="5" t="s">
        <v>58</v>
      </c>
      <c r="AJ9" s="21">
        <v>4534341.5560000101</v>
      </c>
      <c r="AK9" s="28">
        <v>0.35180556267153718</v>
      </c>
    </row>
    <row r="10" spans="3:37" x14ac:dyDescent="0.3">
      <c r="C10" s="5" t="s">
        <v>37</v>
      </c>
      <c r="D10" s="21">
        <v>908037.57870000065</v>
      </c>
      <c r="M10" s="5" t="s">
        <v>47</v>
      </c>
      <c r="N10" s="21">
        <v>2033755.8723000013</v>
      </c>
      <c r="Q10" s="5" t="str">
        <f t="shared" si="0"/>
        <v>Wed</v>
      </c>
      <c r="R10" s="21">
        <f t="shared" si="1"/>
        <v>2033755.8723000013</v>
      </c>
      <c r="S10" s="21" cm="1">
        <f t="array" ref="S10">IFERROR(_xlfn.IFS(R10=$W$7,R10,R10=$W$8,R10,R10=$W$9,R10),"")</f>
        <v>2033755.8723000013</v>
      </c>
    </row>
    <row r="11" spans="3:37" x14ac:dyDescent="0.3">
      <c r="C11" s="5" t="s">
        <v>38</v>
      </c>
      <c r="D11" s="21">
        <v>786384.31340000022</v>
      </c>
      <c r="I11" s="22">
        <f>SUM(I6:I8)/SUM(D7:D18)</f>
        <v>0.35451165103254939</v>
      </c>
      <c r="M11" s="5" t="s">
        <v>45</v>
      </c>
      <c r="N11" s="21">
        <v>2104225.9184999997</v>
      </c>
      <c r="Q11" s="5" t="str">
        <f t="shared" si="0"/>
        <v>Thu</v>
      </c>
      <c r="R11" s="21">
        <f t="shared" si="1"/>
        <v>2104225.9184999997</v>
      </c>
      <c r="S11" s="21" cm="1">
        <f t="array" ref="S11">IFERROR(_xlfn.IFS(R11=$W$7,R11,R11=$W$8,R11,R11=$W$9,R11),"")</f>
        <v>2104225.9184999997</v>
      </c>
      <c r="AB11" t="s">
        <v>53</v>
      </c>
    </row>
    <row r="12" spans="3:37" x14ac:dyDescent="0.3">
      <c r="C12" s="5" t="s">
        <v>39</v>
      </c>
      <c r="D12" s="21">
        <v>810522.70140000037</v>
      </c>
      <c r="H12" t="str">
        <f>"In"&amp; " "&amp;Analysis!AG5</f>
        <v>In 2007</v>
      </c>
      <c r="M12" s="5" t="s">
        <v>41</v>
      </c>
      <c r="N12" s="21">
        <v>1920980.5105999985</v>
      </c>
      <c r="Q12" s="5" t="str">
        <f t="shared" si="0"/>
        <v>Fri</v>
      </c>
      <c r="R12" s="21">
        <f t="shared" si="1"/>
        <v>1920980.5105999985</v>
      </c>
      <c r="S12" s="21" cm="1">
        <f t="array" ref="S12">IFERROR(_xlfn.IFS(R12=$W$7,R12,R12=$W$8,R12,R12=$W$9,R12),"")</f>
        <v>1920980.5105999985</v>
      </c>
      <c r="AB12" s="11">
        <f>MAX(AD7:AD8)</f>
        <v>0.74887230133984595</v>
      </c>
    </row>
    <row r="13" spans="3:37" x14ac:dyDescent="0.3">
      <c r="C13" s="5" t="s">
        <v>27</v>
      </c>
      <c r="D13" s="21">
        <v>997951.95709999918</v>
      </c>
      <c r="M13" s="5" t="s">
        <v>43</v>
      </c>
      <c r="N13" s="21">
        <v>1568763.7673000004</v>
      </c>
      <c r="Q13" s="5" t="str">
        <f t="shared" si="0"/>
        <v>Sat</v>
      </c>
      <c r="R13" s="21">
        <f t="shared" si="1"/>
        <v>1568763.7673000004</v>
      </c>
      <c r="S13" s="21" t="str" cm="1">
        <f t="array" ref="S13">IFERROR(_xlfn.IFS(R13=$W$7,R13,R13=$W$8,R13,R13=$W$9,R13),"")</f>
        <v/>
      </c>
      <c r="AB13" t="str">
        <f>UPPER(INDEX(AB7:AB8,MATCH(AB12,AD7:AD8,0))) &amp; " makes up"</f>
        <v>WEEKDAY makes up</v>
      </c>
    </row>
    <row r="14" spans="3:37" x14ac:dyDescent="0.3">
      <c r="C14" s="5" t="s">
        <v>28</v>
      </c>
      <c r="D14" s="21">
        <v>792411.82699999958</v>
      </c>
    </row>
    <row r="15" spans="3:37" x14ac:dyDescent="0.3">
      <c r="C15" s="5" t="s">
        <v>32</v>
      </c>
      <c r="D15" s="21">
        <v>1519099.1592999995</v>
      </c>
      <c r="S15" s="24">
        <f>SUM(S7:S9)/SUM(R7:R13)</f>
        <v>0</v>
      </c>
    </row>
    <row r="16" spans="3:37" x14ac:dyDescent="0.3">
      <c r="C16" s="5" t="s">
        <v>31</v>
      </c>
      <c r="D16" s="21">
        <v>1545027.6045000008</v>
      </c>
    </row>
    <row r="17" spans="3:4" x14ac:dyDescent="0.3">
      <c r="C17" s="5" t="s">
        <v>30</v>
      </c>
      <c r="D17" s="21">
        <v>1484221.0044000009</v>
      </c>
    </row>
    <row r="18" spans="3:4" x14ac:dyDescent="0.3">
      <c r="C18" s="5" t="s">
        <v>29</v>
      </c>
      <c r="D18" s="21">
        <v>1505092.9471000023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5DAF9-C56B-4254-B0DB-298C4764511A}">
  <sheetPr codeName="Sheet1"/>
  <dimension ref="AA53"/>
  <sheetViews>
    <sheetView showGridLines="0" showRowColHeaders="0" tabSelected="1" zoomScale="70" zoomScaleNormal="70" workbookViewId="0">
      <selection activeCell="AG10" sqref="AG10"/>
    </sheetView>
  </sheetViews>
  <sheetFormatPr defaultRowHeight="14.4" x14ac:dyDescent="0.3"/>
  <sheetData>
    <row r="53" spans="27:27" ht="37.799999999999997" x14ac:dyDescent="1.3">
      <c r="AA53" s="2"/>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23</xdr:col>
                    <xdr:colOff>480060</xdr:colOff>
                    <xdr:row>6</xdr:row>
                    <xdr:rowOff>76200</xdr:rowOff>
                  </from>
                  <to>
                    <xdr:col>25</xdr:col>
                    <xdr:colOff>167640</xdr:colOff>
                    <xdr:row>7</xdr:row>
                    <xdr:rowOff>144780</xdr:rowOff>
                  </to>
                </anchor>
              </controlPr>
            </control>
          </mc:Choice>
        </mc:AlternateContent>
        <mc:AlternateContent xmlns:mc="http://schemas.openxmlformats.org/markup-compatibility/2006">
          <mc:Choice Requires="x14">
            <control shapeId="1029" r:id="rId5" name="Option Button 5">
              <controlPr defaultSize="0" autoFill="0" autoLine="0" autoPict="0">
                <anchor moveWithCells="1">
                  <from>
                    <xdr:col>25</xdr:col>
                    <xdr:colOff>601980</xdr:colOff>
                    <xdr:row>6</xdr:row>
                    <xdr:rowOff>76200</xdr:rowOff>
                  </from>
                  <to>
                    <xdr:col>27</xdr:col>
                    <xdr:colOff>289560</xdr:colOff>
                    <xdr:row>7</xdr:row>
                    <xdr:rowOff>144780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28</xdr:col>
                    <xdr:colOff>114300</xdr:colOff>
                    <xdr:row>6</xdr:row>
                    <xdr:rowOff>76200</xdr:rowOff>
                  </from>
                  <to>
                    <xdr:col>29</xdr:col>
                    <xdr:colOff>411480</xdr:colOff>
                    <xdr:row>7</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4DED3-471F-4B62-8FA1-AC1FA0459D3E}">
  <sheetPr codeName="Sheet4"/>
  <dimension ref="AA53"/>
  <sheetViews>
    <sheetView showGridLines="0" showRowColHeaders="0" zoomScale="70" zoomScaleNormal="70" workbookViewId="0">
      <selection activeCell="AB53" sqref="AB53"/>
    </sheetView>
  </sheetViews>
  <sheetFormatPr defaultRowHeight="14.4" x14ac:dyDescent="0.3"/>
  <sheetData>
    <row r="53" spans="27:27" ht="37.799999999999997" x14ac:dyDescent="1.3">
      <c r="AA53" s="2"/>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Option Button 1">
              <controlPr defaultSize="0" autoFill="0" autoLine="0" autoPict="0">
                <anchor moveWithCells="1">
                  <from>
                    <xdr:col>23</xdr:col>
                    <xdr:colOff>480060</xdr:colOff>
                    <xdr:row>6</xdr:row>
                    <xdr:rowOff>76200</xdr:rowOff>
                  </from>
                  <to>
                    <xdr:col>25</xdr:col>
                    <xdr:colOff>167640</xdr:colOff>
                    <xdr:row>7</xdr:row>
                    <xdr:rowOff>144780</xdr:rowOff>
                  </to>
                </anchor>
              </controlPr>
            </control>
          </mc:Choice>
        </mc:AlternateContent>
        <mc:AlternateContent xmlns:mc="http://schemas.openxmlformats.org/markup-compatibility/2006">
          <mc:Choice Requires="x14">
            <control shapeId="7170" r:id="rId5" name="Option Button 2">
              <controlPr defaultSize="0" autoFill="0" autoLine="0" autoPict="0">
                <anchor moveWithCells="1">
                  <from>
                    <xdr:col>25</xdr:col>
                    <xdr:colOff>601980</xdr:colOff>
                    <xdr:row>6</xdr:row>
                    <xdr:rowOff>76200</xdr:rowOff>
                  </from>
                  <to>
                    <xdr:col>27</xdr:col>
                    <xdr:colOff>289560</xdr:colOff>
                    <xdr:row>7</xdr:row>
                    <xdr:rowOff>144780</xdr:rowOff>
                  </to>
                </anchor>
              </controlPr>
            </control>
          </mc:Choice>
        </mc:AlternateContent>
        <mc:AlternateContent xmlns:mc="http://schemas.openxmlformats.org/markup-compatibility/2006">
          <mc:Choice Requires="x14">
            <control shapeId="7171" r:id="rId6" name="Option Button 3">
              <controlPr defaultSize="0" autoFill="0" autoLine="0" autoPict="0">
                <anchor moveWithCells="1">
                  <from>
                    <xdr:col>28</xdr:col>
                    <xdr:colOff>114300</xdr:colOff>
                    <xdr:row>6</xdr:row>
                    <xdr:rowOff>76200</xdr:rowOff>
                  </from>
                  <to>
                    <xdr:col>29</xdr:col>
                    <xdr:colOff>411480</xdr:colOff>
                    <xdr:row>7</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F4A938E5-75B7-45EF-8D2F-AD321C22BAB1}">
  <ds:schemaRefs/>
</ds:datastoreItem>
</file>

<file path=customXml/itemProps2.xml><?xml version="1.0" encoding="utf-8"?>
<ds:datastoreItem xmlns:ds="http://schemas.openxmlformats.org/officeDocument/2006/customXml" ds:itemID="{4FBD5F8E-CB6B-4A65-851D-AE97FA38966C}">
  <ds:schemaRefs/>
</ds:datastoreItem>
</file>

<file path=customXml/itemProps3.xml><?xml version="1.0" encoding="utf-8"?>
<ds:datastoreItem xmlns:ds="http://schemas.openxmlformats.org/officeDocument/2006/customXml" ds:itemID="{88FB0DB5-FCFD-4B3E-B6B8-605FA468AFCB}">
  <ds:schemaRefs/>
</ds:datastoreItem>
</file>

<file path=customXml/itemProps4.xml><?xml version="1.0" encoding="utf-8"?>
<ds:datastoreItem xmlns:ds="http://schemas.openxmlformats.org/officeDocument/2006/customXml" ds:itemID="{CB92232B-732C-41D7-8B31-0B7E41B3F3B6}">
  <ds:schemaRefs/>
</ds:datastoreItem>
</file>

<file path=customXml/itemProps5.xml><?xml version="1.0" encoding="utf-8"?>
<ds:datastoreItem xmlns:ds="http://schemas.openxmlformats.org/officeDocument/2006/customXml" ds:itemID="{F81893CB-CFDC-44E2-B561-4ED431EA7CC8}">
  <ds:schemaRefs/>
</ds:datastoreItem>
</file>

<file path=customXml/itemProps6.xml><?xml version="1.0" encoding="utf-8"?>
<ds:datastoreItem xmlns:ds="http://schemas.openxmlformats.org/officeDocument/2006/customXml" ds:itemID="{401F05A6-E44E-493E-9890-300580DF09EA}">
  <ds:schemaRefs/>
</ds:datastoreItem>
</file>

<file path=customXml/itemProps7.xml><?xml version="1.0" encoding="utf-8"?>
<ds:datastoreItem xmlns:ds="http://schemas.openxmlformats.org/officeDocument/2006/customXml" ds:itemID="{1198D6C1-783C-400D-8AF7-550FF16165A5}">
  <ds:schemaRefs/>
</ds:datastoreItem>
</file>

<file path=customXml/itemProps8.xml><?xml version="1.0" encoding="utf-8"?>
<ds:datastoreItem xmlns:ds="http://schemas.openxmlformats.org/officeDocument/2006/customXml" ds:itemID="{0D3D61AB-83A7-4A74-9579-17CCC9289079}">
  <ds:schemaRefs/>
</ds:datastoreItem>
</file>

<file path=customXml/itemProps9.xml><?xml version="1.0" encoding="utf-8"?>
<ds:datastoreItem xmlns:ds="http://schemas.openxmlformats.org/officeDocument/2006/customXml" ds:itemID="{5271D2E3-6C84-4986-9A9E-9B5BA899A913}">
  <ds:schemaRefs/>
</ds:datastoreItem>
</file>

<file path=customXml/itemProps10.xml><?xml version="1.0" encoding="utf-8"?>
<ds:datastoreItem xmlns:ds="http://schemas.openxmlformats.org/officeDocument/2006/customXml" ds:itemID="{8B103A20-BFFD-4D06-A8E0-A1B043FF9C3A}">
  <ds:schemaRefs/>
</ds:datastoreItem>
</file>

<file path=customXml/itemProps11.xml><?xml version="1.0" encoding="utf-8"?>
<ds:datastoreItem xmlns:ds="http://schemas.openxmlformats.org/officeDocument/2006/customXml" ds:itemID="{5F2B20BF-88AF-422E-A654-92FB0B0BD981}">
  <ds:schemaRefs/>
</ds:datastoreItem>
</file>

<file path=customXml/itemProps12.xml><?xml version="1.0" encoding="utf-8"?>
<ds:datastoreItem xmlns:ds="http://schemas.openxmlformats.org/officeDocument/2006/customXml" ds:itemID="{0DACE4D9-B51E-4546-9434-7365B7B48BEC}">
  <ds:schemaRefs/>
</ds:datastoreItem>
</file>

<file path=customXml/itemProps13.xml><?xml version="1.0" encoding="utf-8"?>
<ds:datastoreItem xmlns:ds="http://schemas.openxmlformats.org/officeDocument/2006/customXml" ds:itemID="{46EBC66A-D67C-426D-86ED-00CB9B75CE6B}">
  <ds:schemaRefs/>
</ds:datastoreItem>
</file>

<file path=customXml/itemProps14.xml><?xml version="1.0" encoding="utf-8"?>
<ds:datastoreItem xmlns:ds="http://schemas.openxmlformats.org/officeDocument/2006/customXml" ds:itemID="{57EB70FD-ABF7-48B4-B954-C61827DA5C1D}">
  <ds:schemaRefs/>
</ds:datastoreItem>
</file>

<file path=customXml/itemProps15.xml><?xml version="1.0" encoding="utf-8"?>
<ds:datastoreItem xmlns:ds="http://schemas.openxmlformats.org/officeDocument/2006/customXml" ds:itemID="{D27411B1-1FBD-43DF-83BC-DE88BE38C42B}">
  <ds:schemaRefs/>
</ds:datastoreItem>
</file>

<file path=customXml/itemProps16.xml><?xml version="1.0" encoding="utf-8"?>
<ds:datastoreItem xmlns:ds="http://schemas.openxmlformats.org/officeDocument/2006/customXml" ds:itemID="{FA41E406-C975-452E-986E-BDE281FF9E9E}">
  <ds:schemaRefs/>
</ds:datastoreItem>
</file>

<file path=customXml/itemProps17.xml><?xml version="1.0" encoding="utf-8"?>
<ds:datastoreItem xmlns:ds="http://schemas.openxmlformats.org/officeDocument/2006/customXml" ds:itemID="{1F2C82B9-166F-4AC7-B618-BBE26E8BDC15}">
  <ds:schemaRefs/>
</ds:datastoreItem>
</file>

<file path=customXml/itemProps18.xml><?xml version="1.0" encoding="utf-8"?>
<ds:datastoreItem xmlns:ds="http://schemas.openxmlformats.org/officeDocument/2006/customXml" ds:itemID="{545B845B-2859-467F-AAED-24C13DBD204E}">
  <ds:schemaRefs/>
</ds:datastoreItem>
</file>

<file path=customXml/itemProps19.xml><?xml version="1.0" encoding="utf-8"?>
<ds:datastoreItem xmlns:ds="http://schemas.openxmlformats.org/officeDocument/2006/customXml" ds:itemID="{887FAEF2-5223-44B1-ACAD-496A4B9D52C2}">
  <ds:schemaRefs/>
</ds:datastoreItem>
</file>

<file path=customXml/itemProps20.xml><?xml version="1.0" encoding="utf-8"?>
<ds:datastoreItem xmlns:ds="http://schemas.openxmlformats.org/officeDocument/2006/customXml" ds:itemID="{DC967683-7825-4B87-B585-2358A6C6E111}">
  <ds:schemaRefs/>
</ds:datastoreItem>
</file>

<file path=customXml/itemProps21.xml><?xml version="1.0" encoding="utf-8"?>
<ds:datastoreItem xmlns:ds="http://schemas.openxmlformats.org/officeDocument/2006/customXml" ds:itemID="{402F094C-871B-45D8-9B0B-8C3B1F5A5E6A}">
  <ds:schemaRefs/>
</ds:datastoreItem>
</file>

<file path=customXml/itemProps22.xml><?xml version="1.0" encoding="utf-8"?>
<ds:datastoreItem xmlns:ds="http://schemas.openxmlformats.org/officeDocument/2006/customXml" ds:itemID="{BCF867FD-62BF-404F-A53C-47B70570316C}">
  <ds:schemaRefs/>
</ds:datastoreItem>
</file>

<file path=customXml/itemProps23.xml><?xml version="1.0" encoding="utf-8"?>
<ds:datastoreItem xmlns:ds="http://schemas.openxmlformats.org/officeDocument/2006/customXml" ds:itemID="{19F8B692-6A46-4511-B4CB-B2AB31FBECD1}">
  <ds:schemaRefs>
    <ds:schemaRef ds:uri="http://schemas.microsoft.com/DataMashup"/>
  </ds:schemaRefs>
</ds:datastoreItem>
</file>

<file path=customXml/itemProps24.xml><?xml version="1.0" encoding="utf-8"?>
<ds:datastoreItem xmlns:ds="http://schemas.openxmlformats.org/officeDocument/2006/customXml" ds:itemID="{AF580FD8-C276-49CB-B71A-DF311D605E33}">
  <ds:schemaRefs/>
</ds:datastoreItem>
</file>

<file path=customXml/itemProps25.xml><?xml version="1.0" encoding="utf-8"?>
<ds:datastoreItem xmlns:ds="http://schemas.openxmlformats.org/officeDocument/2006/customXml" ds:itemID="{FA666969-6982-43A5-8A0A-E85CAA75524C}">
  <ds:schemaRefs/>
</ds:datastoreItem>
</file>

<file path=customXml/itemProps26.xml><?xml version="1.0" encoding="utf-8"?>
<ds:datastoreItem xmlns:ds="http://schemas.openxmlformats.org/officeDocument/2006/customXml" ds:itemID="{0EC00887-6C38-4E3D-B961-902DBFA76E95}">
  <ds:schemaRefs/>
</ds:datastoreItem>
</file>

<file path=customXml/itemProps27.xml><?xml version="1.0" encoding="utf-8"?>
<ds:datastoreItem xmlns:ds="http://schemas.openxmlformats.org/officeDocument/2006/customXml" ds:itemID="{96E5BB0D-D527-4FFA-87B3-596EE67469A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Analysis</vt:lpstr>
      <vt:lpstr>Analysis (2)</vt:lpstr>
      <vt:lpstr>Time series Dashboard</vt:lpstr>
      <vt:lpstr>Dashboard (2)</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azeez israel</dc:creator>
  <cp:lastModifiedBy>azeez israel</cp:lastModifiedBy>
  <cp:lastPrinted>2025-06-12T18:56:33Z</cp:lastPrinted>
  <dcterms:created xsi:type="dcterms:W3CDTF">2025-06-04T02:21:03Z</dcterms:created>
  <dcterms:modified xsi:type="dcterms:W3CDTF">2025-06-13T22:01:47Z</dcterms:modified>
</cp:coreProperties>
</file>