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Rifky\Pribadi\S2 Budi Luhur\Pascasarjana\Tesis\BAHAN\"/>
    </mc:Choice>
  </mc:AlternateContent>
  <xr:revisionPtr revIDLastSave="0" documentId="13_ncr:1_{3311E5D5-CE15-457C-9951-184187C8973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AHP fix" sheetId="5" r:id="rId1"/>
    <sheet name="Sheet3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5" i="5" l="1"/>
  <c r="M16" i="5"/>
  <c r="M17" i="5"/>
  <c r="M18" i="5"/>
  <c r="M19" i="5"/>
  <c r="M20" i="5"/>
  <c r="M14" i="5"/>
  <c r="J15" i="5" l="1"/>
  <c r="J16" i="5"/>
  <c r="J17" i="5"/>
  <c r="J18" i="5"/>
  <c r="J19" i="5"/>
  <c r="J20" i="5"/>
  <c r="J14" i="5"/>
  <c r="G15" i="5"/>
  <c r="G16" i="5"/>
  <c r="G17" i="5"/>
  <c r="G18" i="5"/>
  <c r="G19" i="5"/>
  <c r="G20" i="5"/>
  <c r="F15" i="5"/>
  <c r="F16" i="5"/>
  <c r="F17" i="5"/>
  <c r="F18" i="5"/>
  <c r="F19" i="5"/>
  <c r="F20" i="5"/>
  <c r="E15" i="5"/>
  <c r="E16" i="5"/>
  <c r="E17" i="5"/>
  <c r="E18" i="5"/>
  <c r="E19" i="5"/>
  <c r="E20" i="5"/>
  <c r="D15" i="5"/>
  <c r="D16" i="5"/>
  <c r="D17" i="5"/>
  <c r="D18" i="5"/>
  <c r="D19" i="5"/>
  <c r="D20" i="5"/>
  <c r="C15" i="5"/>
  <c r="C16" i="5"/>
  <c r="C17" i="5"/>
  <c r="C18" i="5"/>
  <c r="C19" i="5"/>
  <c r="C20" i="5"/>
  <c r="B15" i="5"/>
  <c r="B16" i="5"/>
  <c r="B17" i="5"/>
  <c r="B18" i="5"/>
  <c r="B19" i="5"/>
  <c r="B20" i="5"/>
  <c r="B14" i="5"/>
  <c r="B9" i="5" l="1"/>
  <c r="C9" i="5" l="1"/>
  <c r="I24" i="6" l="1"/>
  <c r="I23" i="6"/>
  <c r="I22" i="6"/>
  <c r="I21" i="6"/>
  <c r="D9" i="5" l="1"/>
  <c r="E9" i="5"/>
  <c r="F9" i="5"/>
  <c r="G9" i="5"/>
  <c r="H9" i="5"/>
  <c r="H14" i="5" s="1"/>
  <c r="I15" i="5" l="1"/>
  <c r="H15" i="5"/>
  <c r="H16" i="5"/>
  <c r="H17" i="5"/>
  <c r="H18" i="5"/>
  <c r="H19" i="5"/>
  <c r="H20" i="5"/>
  <c r="I16" i="5"/>
  <c r="I20" i="5"/>
  <c r="D14" i="5"/>
  <c r="E14" i="5"/>
  <c r="F14" i="5"/>
  <c r="G14" i="5"/>
  <c r="L20" i="5" l="1"/>
  <c r="L16" i="5"/>
  <c r="L15" i="5"/>
  <c r="C14" i="5"/>
  <c r="I19" i="5" l="1"/>
  <c r="I18" i="5"/>
  <c r="I17" i="5"/>
  <c r="I14" i="5"/>
  <c r="L14" i="5"/>
  <c r="L18" i="5"/>
  <c r="L19" i="5"/>
  <c r="L17" i="5"/>
  <c r="K17" i="5" l="1"/>
  <c r="K14" i="5"/>
  <c r="K18" i="5"/>
  <c r="K15" i="5"/>
  <c r="K19" i="5"/>
  <c r="K20" i="5"/>
  <c r="K16" i="5"/>
  <c r="K21" i="5" l="1"/>
  <c r="K22" i="5"/>
  <c r="K23" i="5" l="1"/>
  <c r="K24" i="5" s="1"/>
</calcChain>
</file>

<file path=xl/sharedStrings.xml><?xml version="1.0" encoding="utf-8"?>
<sst xmlns="http://schemas.openxmlformats.org/spreadsheetml/2006/main" count="257" uniqueCount="125">
  <si>
    <t>Kode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</si>
  <si>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</si>
  <si>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</si>
  <si>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</si>
  <si>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</si>
  <si>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</si>
  <si>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</si>
  <si>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</si>
  <si>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</si>
  <si>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</si>
  <si>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</si>
  <si>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Layanan Pelanggan</t>
  </si>
  <si>
    <t>Waktu Pengiriman</t>
  </si>
  <si>
    <t>Penanganan Barang</t>
  </si>
  <si>
    <t>Hasil Packaging</t>
  </si>
  <si>
    <t>Pengalaman Perusahaan</t>
  </si>
  <si>
    <t>Jangkauan</t>
  </si>
  <si>
    <t>Jenis Armada</t>
  </si>
  <si>
    <t>Berat Barang</t>
  </si>
  <si>
    <t>Jenis Service Pengiriman</t>
  </si>
  <si>
    <t>Asuransi Paket</t>
  </si>
  <si>
    <t>Total</t>
  </si>
  <si>
    <t>Kriteria</t>
  </si>
  <si>
    <t>Alternatif</t>
  </si>
  <si>
    <t>JNE</t>
  </si>
  <si>
    <t>SI Cepat</t>
  </si>
  <si>
    <t>Tiki</t>
  </si>
  <si>
    <t>J&amp;T</t>
  </si>
  <si>
    <t>Lion Parcel</t>
  </si>
  <si>
    <t>Pos</t>
  </si>
  <si>
    <t>A1</t>
  </si>
  <si>
    <t>A2</t>
  </si>
  <si>
    <t>A3</t>
  </si>
  <si>
    <t>A4</t>
  </si>
  <si>
    <t>A5</t>
  </si>
  <si>
    <t>A6</t>
  </si>
  <si>
    <t>Tidak Baik</t>
  </si>
  <si>
    <t>Kurang Baik</t>
  </si>
  <si>
    <t>Cukup</t>
  </si>
  <si>
    <t>Baik</t>
  </si>
  <si>
    <t>Sangat Baik</t>
  </si>
  <si>
    <t>Bobot</t>
  </si>
  <si>
    <t>benefit</t>
  </si>
  <si>
    <t>cost</t>
  </si>
  <si>
    <t>CM (Consistency Measure)</t>
  </si>
  <si>
    <t>Prioritas / bobot</t>
  </si>
  <si>
    <t xml:space="preserve">Jumlah </t>
  </si>
  <si>
    <t>CI</t>
  </si>
  <si>
    <t>ratio index</t>
  </si>
  <si>
    <t>CR</t>
  </si>
  <si>
    <t>kriteria</t>
  </si>
  <si>
    <t>Perilaku</t>
  </si>
  <si>
    <t>Nilai</t>
  </si>
  <si>
    <t>waktu pengiriman</t>
  </si>
  <si>
    <t>Waktu</t>
  </si>
  <si>
    <t xml:space="preserve">Nilai </t>
  </si>
  <si>
    <t xml:space="preserve">penanganan barang </t>
  </si>
  <si>
    <t xml:space="preserve">hasil packaging </t>
  </si>
  <si>
    <t>Jenis Packaging</t>
  </si>
  <si>
    <t>Keterangan</t>
  </si>
  <si>
    <t>Kardus, koran , styrofoam</t>
  </si>
  <si>
    <t>Kardus, koran</t>
  </si>
  <si>
    <t>koran, styrofoam</t>
  </si>
  <si>
    <t xml:space="preserve">pengalaman perusahaan </t>
  </si>
  <si>
    <t>jne</t>
  </si>
  <si>
    <t>26 novembar 1990</t>
  </si>
  <si>
    <t>21 Februari 2014</t>
  </si>
  <si>
    <t>si cepat</t>
  </si>
  <si>
    <t>20 Agustus 2015</t>
  </si>
  <si>
    <t>14 Februari 2013</t>
  </si>
  <si>
    <t>17 Februari 2012</t>
  </si>
  <si>
    <t>&gt;=50</t>
  </si>
  <si>
    <t>30-49</t>
  </si>
  <si>
    <t>10-29</t>
  </si>
  <si>
    <t>6-10</t>
  </si>
  <si>
    <t>keterangan</t>
  </si>
  <si>
    <t>sangat jauh</t>
  </si>
  <si>
    <t>jauh</t>
  </si>
  <si>
    <t>dekat</t>
  </si>
  <si>
    <t>sangat dekat</t>
  </si>
  <si>
    <t>Darat</t>
  </si>
  <si>
    <t xml:space="preserve">Darat </t>
  </si>
  <si>
    <t>Darat Udara</t>
  </si>
  <si>
    <t>Darat Udara Laut</t>
  </si>
  <si>
    <t>Jumlah berat barat</t>
  </si>
  <si>
    <t xml:space="preserve">keterangan </t>
  </si>
  <si>
    <t>&lt;5</t>
  </si>
  <si>
    <t>11-15</t>
  </si>
  <si>
    <t>16-20</t>
  </si>
  <si>
    <t>&gt;20</t>
  </si>
  <si>
    <t>Sangat Mahal</t>
  </si>
  <si>
    <t>Mahal</t>
  </si>
  <si>
    <t>Murah</t>
  </si>
  <si>
    <t>Sangat Murah</t>
  </si>
  <si>
    <t>1 Hari</t>
  </si>
  <si>
    <t>4-5 hari</t>
  </si>
  <si>
    <t>1  Hari</t>
  </si>
  <si>
    <t>Kardus , styrofoam</t>
  </si>
  <si>
    <t>30-49 Tahun</t>
  </si>
  <si>
    <t>&gt;=5 Tahun</t>
  </si>
  <si>
    <t>Baik, Jujur</t>
  </si>
  <si>
    <t xml:space="preserve"> </t>
  </si>
  <si>
    <t>&gt;=50 Tahun</t>
  </si>
  <si>
    <t>2-3 Hari</t>
  </si>
  <si>
    <t>6-10 Tahun</t>
  </si>
  <si>
    <t>Baik, Jujur, Teliti</t>
  </si>
  <si>
    <t>Jujur, Teliti</t>
  </si>
  <si>
    <t>Baik, Teliti</t>
  </si>
  <si>
    <t>&gt;7 Hari</t>
  </si>
  <si>
    <t>4-5 Hari</t>
  </si>
  <si>
    <t>&gt;7 hari</t>
  </si>
  <si>
    <t>6-7 Hari</t>
  </si>
  <si>
    <t>&lt;=5</t>
  </si>
  <si>
    <t>Jauh</t>
  </si>
  <si>
    <t>Darat, Laut</t>
  </si>
  <si>
    <t>Darat, Udara</t>
  </si>
  <si>
    <t>Udara, Laut</t>
  </si>
  <si>
    <t>Darat, Udara, Laut</t>
  </si>
  <si>
    <t>Harga</t>
  </si>
  <si>
    <t>Fasilitas</t>
  </si>
  <si>
    <t>Jarak Tempuh</t>
  </si>
  <si>
    <t>Kelas Hotel</t>
  </si>
  <si>
    <t>Durasi Perjalanan</t>
  </si>
  <si>
    <t>Travel Umroh</t>
  </si>
  <si>
    <t>Down Payment (DP)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</si>
</sst>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rgb="FF4D51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166" fontId="2" fillId="0" borderId="1" xfId="0" applyNumberFormat="1" applyFont="1" applyBorder="1"/>
    <xf numFmtId="2" fontId="2" fillId="0" borderId="1" xfId="0" applyNumberFormat="1" applyFont="1" applyBorder="1"/>
    <xf numFmtId="2" fontId="5" fillId="0" borderId="1" xfId="0" applyNumberFormat="1" applyFont="1" applyBorder="1"/>
    <xf numFmtId="0" fontId="1" fillId="0" borderId="1" xfId="0" applyFont="1" applyFill="1" applyBorder="1"/>
    <xf numFmtId="166" fontId="2" fillId="0" borderId="1" xfId="0" applyNumberFormat="1" applyFont="1" applyFill="1" applyBorder="1"/>
    <xf numFmtId="0" fontId="2" fillId="0" borderId="0" xfId="0" applyFont="1"/>
    <xf numFmtId="0" fontId="4" fillId="0" borderId="0" xfId="0" applyFont="1"/>
    <xf numFmtId="49" fontId="0" fillId="0" borderId="0" xfId="0" applyNumberFormat="1"/>
    <xf numFmtId="49" fontId="2" fillId="0" borderId="1" xfId="0" applyNumberFormat="1" applyFont="1" applyBorder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/>
    <xf numFmtId="15" fontId="7" fillId="0" borderId="0" xfId="0" applyNumberFormat="1" applyFont="1"/>
    <xf numFmtId="49" fontId="6" fillId="0" borderId="0" xfId="0" applyNumberFormat="1" applyFont="1"/>
    <xf numFmtId="0" fontId="7" fillId="0" borderId="0" xfId="0" applyFont="1"/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/>
    <xf numFmtId="49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49" fontId="2" fillId="0" borderId="1" xfId="0" applyNumberFormat="1" applyFont="1" applyFill="1" applyBorder="1" applyAlignment="1"/>
    <xf numFmtId="2" fontId="5" fillId="0" borderId="0" xfId="0" applyNumberFormat="1" applyFont="1" applyBorder="1"/>
    <xf numFmtId="2" fontId="0" fillId="0" borderId="0" xfId="0" applyNumberFormat="1" applyBorder="1"/>
    <xf numFmtId="166" fontId="0" fillId="0" borderId="0" xfId="0" applyNumberForma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tabSelected="1" topLeftCell="A10" zoomScale="70" zoomScaleNormal="70" workbookViewId="0">
      <selection activeCell="P15" sqref="P15"/>
    </sheetView>
  </sheetViews>
  <sheetFormatPr defaultRowHeight="14.5" x14ac:dyDescent="0.35"/>
  <cols>
    <col min="1" max="1" width="23.26953125" customWidth="1"/>
    <col min="2" max="9" width="10.54296875" customWidth="1"/>
    <col min="10" max="10" width="15.54296875" customWidth="1"/>
    <col min="11" max="11" width="27.90625" bestFit="1" customWidth="1"/>
  </cols>
  <sheetData>
    <row r="1" spans="1:13" x14ac:dyDescent="0.35">
      <c r="A1" s="16" t="s">
        <v>22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34"/>
    </row>
    <row r="2" spans="1:13" x14ac:dyDescent="0.35">
      <c r="A2" s="12" t="s">
        <v>118</v>
      </c>
      <c r="B2" s="12">
        <v>1</v>
      </c>
      <c r="C2" s="12">
        <v>1</v>
      </c>
      <c r="D2" s="12">
        <v>0.33333333333333331</v>
      </c>
      <c r="E2" s="12">
        <v>1</v>
      </c>
      <c r="F2" s="12">
        <v>1</v>
      </c>
      <c r="G2" s="12">
        <v>0.33333333333333331</v>
      </c>
      <c r="H2" s="12">
        <v>0.33333333333333331</v>
      </c>
      <c r="I2" s="35"/>
    </row>
    <row r="3" spans="1:13" x14ac:dyDescent="0.35">
      <c r="A3" s="12" t="s">
        <v>119</v>
      </c>
      <c r="B3" s="12">
        <v>1</v>
      </c>
      <c r="C3" s="12">
        <v>1</v>
      </c>
      <c r="D3" s="12">
        <v>0.33333333333333331</v>
      </c>
      <c r="E3" s="12">
        <v>0.33333333333333331</v>
      </c>
      <c r="F3" s="12">
        <v>1</v>
      </c>
      <c r="G3" s="12">
        <v>0.33333333333333331</v>
      </c>
      <c r="H3" s="12">
        <v>0.33333333333333331</v>
      </c>
      <c r="I3" s="35"/>
    </row>
    <row r="4" spans="1:13" x14ac:dyDescent="0.35">
      <c r="A4" s="12" t="s">
        <v>120</v>
      </c>
      <c r="B4" s="12">
        <v>3</v>
      </c>
      <c r="C4" s="12">
        <v>3</v>
      </c>
      <c r="D4" s="12">
        <v>1</v>
      </c>
      <c r="E4" s="12">
        <v>3</v>
      </c>
      <c r="F4" s="12">
        <v>3</v>
      </c>
      <c r="G4" s="12">
        <v>0.33333333333333331</v>
      </c>
      <c r="H4" s="12">
        <v>0.33333333333333331</v>
      </c>
      <c r="I4" s="35"/>
    </row>
    <row r="5" spans="1:13" x14ac:dyDescent="0.35">
      <c r="A5" s="12" t="s">
        <v>121</v>
      </c>
      <c r="B5" s="12">
        <v>1</v>
      </c>
      <c r="C5" s="12">
        <v>3</v>
      </c>
      <c r="D5" s="12">
        <v>0.33333333333333331</v>
      </c>
      <c r="E5" s="12">
        <v>1</v>
      </c>
      <c r="F5" s="12">
        <v>3</v>
      </c>
      <c r="G5" s="12">
        <v>0.33333333333333331</v>
      </c>
      <c r="H5" s="12">
        <v>0.33333333333333331</v>
      </c>
      <c r="I5" s="35"/>
    </row>
    <row r="6" spans="1:13" x14ac:dyDescent="0.35">
      <c r="A6" s="12" t="s">
        <v>122</v>
      </c>
      <c r="B6" s="12">
        <v>1</v>
      </c>
      <c r="C6" s="12">
        <v>1</v>
      </c>
      <c r="D6" s="12">
        <v>0.33333333333333331</v>
      </c>
      <c r="E6" s="12">
        <v>0.33333333333333331</v>
      </c>
      <c r="F6" s="12">
        <v>1</v>
      </c>
      <c r="G6" s="12">
        <v>0.25</v>
      </c>
      <c r="H6" s="12">
        <v>0.33333333333333331</v>
      </c>
      <c r="I6" s="35"/>
    </row>
    <row r="7" spans="1:13" x14ac:dyDescent="0.35">
      <c r="A7" s="12" t="s">
        <v>123</v>
      </c>
      <c r="B7" s="12">
        <v>3</v>
      </c>
      <c r="C7" s="12">
        <v>3</v>
      </c>
      <c r="D7" s="12">
        <v>3</v>
      </c>
      <c r="E7" s="12">
        <v>3</v>
      </c>
      <c r="F7" s="12">
        <v>4</v>
      </c>
      <c r="G7" s="12">
        <v>1</v>
      </c>
      <c r="H7" s="12">
        <v>3</v>
      </c>
      <c r="I7" s="35"/>
    </row>
    <row r="8" spans="1:13" x14ac:dyDescent="0.35">
      <c r="A8" s="12" t="s">
        <v>124</v>
      </c>
      <c r="B8" s="12">
        <v>3</v>
      </c>
      <c r="C8" s="12">
        <v>3</v>
      </c>
      <c r="D8" s="12">
        <v>3</v>
      </c>
      <c r="E8" s="12">
        <v>3</v>
      </c>
      <c r="F8" s="12">
        <v>3</v>
      </c>
      <c r="G8" s="12">
        <v>0.33333333333333331</v>
      </c>
      <c r="H8" s="12">
        <v>1</v>
      </c>
      <c r="I8" s="35"/>
    </row>
    <row r="9" spans="1:13" x14ac:dyDescent="0.35">
      <c r="A9" s="12" t="s">
        <v>21</v>
      </c>
      <c r="B9" s="13">
        <f t="shared" ref="B9:H9" si="0">SUM(B2:B8)</f>
        <v>13</v>
      </c>
      <c r="C9" s="12">
        <f t="shared" si="0"/>
        <v>15</v>
      </c>
      <c r="D9" s="11">
        <f t="shared" si="0"/>
        <v>8.3333333333333321</v>
      </c>
      <c r="E9" s="11">
        <f t="shared" si="0"/>
        <v>11.666666666666666</v>
      </c>
      <c r="F9" s="11">
        <f t="shared" si="0"/>
        <v>16</v>
      </c>
      <c r="G9" s="11">
        <f t="shared" si="0"/>
        <v>2.9166666666666665</v>
      </c>
      <c r="H9" s="11">
        <f t="shared" si="0"/>
        <v>5.6666666666666661</v>
      </c>
      <c r="I9" s="36"/>
    </row>
    <row r="13" spans="1:13" ht="15.5" x14ac:dyDescent="0.35">
      <c r="A13" s="2" t="s">
        <v>22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/>
      <c r="J13" s="17" t="s">
        <v>45</v>
      </c>
      <c r="K13" s="17" t="s">
        <v>44</v>
      </c>
    </row>
    <row r="14" spans="1:13" ht="15.5" x14ac:dyDescent="0.35">
      <c r="A14" s="12" t="s">
        <v>118</v>
      </c>
      <c r="B14" s="14">
        <f t="shared" ref="B14:H20" si="1">B2/B$9</f>
        <v>7.6923076923076927E-2</v>
      </c>
      <c r="C14" s="14">
        <f t="shared" si="1"/>
        <v>6.6666666666666666E-2</v>
      </c>
      <c r="D14" s="14">
        <f t="shared" si="1"/>
        <v>0.04</v>
      </c>
      <c r="E14" s="14">
        <f t="shared" si="1"/>
        <v>8.5714285714285715E-2</v>
      </c>
      <c r="F14" s="14">
        <f t="shared" si="1"/>
        <v>6.25E-2</v>
      </c>
      <c r="G14" s="14">
        <f t="shared" si="1"/>
        <v>0.11428571428571428</v>
      </c>
      <c r="H14" s="15">
        <f>H2/H$9</f>
        <v>5.8823529411764712E-2</v>
      </c>
      <c r="I14" s="15">
        <f>SUM(B14:H14)</f>
        <v>0.50491327300150823</v>
      </c>
      <c r="J14" s="18">
        <f>AVERAGE(B14:H14)</f>
        <v>7.2130467571644027E-2</v>
      </c>
      <c r="K14" s="18">
        <f t="shared" ref="K14:K20" si="2">MMULT(B2:H2,$J$14:$J$20/J14)</f>
        <v>7.4403923522464579</v>
      </c>
      <c r="L14" s="9">
        <f t="shared" ref="L14:L20" si="3">SUM(B14:H14)</f>
        <v>0.50491327300150823</v>
      </c>
      <c r="M14" s="10">
        <f>L14/7</f>
        <v>7.2130467571644027E-2</v>
      </c>
    </row>
    <row r="15" spans="1:13" ht="15.5" x14ac:dyDescent="0.35">
      <c r="A15" s="12" t="s">
        <v>119</v>
      </c>
      <c r="B15" s="14">
        <f t="shared" ref="B15:G15" si="4">B3/B$9</f>
        <v>7.6923076923076927E-2</v>
      </c>
      <c r="C15" s="14">
        <f t="shared" si="4"/>
        <v>6.6666666666666666E-2</v>
      </c>
      <c r="D15" s="14">
        <f t="shared" si="4"/>
        <v>0.04</v>
      </c>
      <c r="E15" s="14">
        <f t="shared" si="4"/>
        <v>2.8571428571428571E-2</v>
      </c>
      <c r="F15" s="14">
        <f t="shared" si="4"/>
        <v>6.25E-2</v>
      </c>
      <c r="G15" s="14">
        <f t="shared" si="4"/>
        <v>0.11428571428571428</v>
      </c>
      <c r="H15" s="14">
        <f t="shared" si="1"/>
        <v>5.8823529411764712E-2</v>
      </c>
      <c r="I15" s="15">
        <f t="shared" ref="I15:I20" si="5">SUM(B15:H15)</f>
        <v>0.44777041585865113</v>
      </c>
      <c r="J15" s="18">
        <f t="shared" ref="J15:J20" si="6">AVERAGE(B15:H15)</f>
        <v>6.3967202265521592E-2</v>
      </c>
      <c r="K15" s="18">
        <f t="shared" si="2"/>
        <v>7.2535425947468903</v>
      </c>
      <c r="L15" s="9">
        <f t="shared" si="3"/>
        <v>0.44777041585865113</v>
      </c>
      <c r="M15" s="10">
        <f t="shared" ref="M15:M20" si="7">L15/7</f>
        <v>6.3967202265521592E-2</v>
      </c>
    </row>
    <row r="16" spans="1:13" ht="15.5" x14ac:dyDescent="0.35">
      <c r="A16" s="12" t="s">
        <v>120</v>
      </c>
      <c r="B16" s="14">
        <f t="shared" ref="B16:G16" si="8">B4/B$9</f>
        <v>0.23076923076923078</v>
      </c>
      <c r="C16" s="14">
        <f t="shared" si="8"/>
        <v>0.2</v>
      </c>
      <c r="D16" s="14">
        <f t="shared" si="8"/>
        <v>0.12000000000000002</v>
      </c>
      <c r="E16" s="14">
        <f t="shared" si="8"/>
        <v>0.25714285714285717</v>
      </c>
      <c r="F16" s="14">
        <f t="shared" si="8"/>
        <v>0.1875</v>
      </c>
      <c r="G16" s="14">
        <f t="shared" si="8"/>
        <v>0.11428571428571428</v>
      </c>
      <c r="H16" s="14">
        <f t="shared" si="1"/>
        <v>5.8823529411764712E-2</v>
      </c>
      <c r="I16" s="15">
        <f t="shared" si="5"/>
        <v>1.1685213316095671</v>
      </c>
      <c r="J16" s="18">
        <f t="shared" si="6"/>
        <v>0.16693161880136673</v>
      </c>
      <c r="K16" s="18">
        <f t="shared" si="2"/>
        <v>7.536041835792485</v>
      </c>
      <c r="L16" s="9">
        <f t="shared" si="3"/>
        <v>1.1685213316095671</v>
      </c>
      <c r="M16" s="10">
        <f t="shared" si="7"/>
        <v>0.16693161880136673</v>
      </c>
    </row>
    <row r="17" spans="1:13" ht="15.5" x14ac:dyDescent="0.35">
      <c r="A17" s="12" t="s">
        <v>121</v>
      </c>
      <c r="B17" s="14">
        <f t="shared" ref="B17:G17" si="9">B5/B$9</f>
        <v>7.6923076923076927E-2</v>
      </c>
      <c r="C17" s="14">
        <f t="shared" si="9"/>
        <v>0.2</v>
      </c>
      <c r="D17" s="14">
        <f t="shared" si="9"/>
        <v>0.04</v>
      </c>
      <c r="E17" s="14">
        <f t="shared" si="9"/>
        <v>8.5714285714285715E-2</v>
      </c>
      <c r="F17" s="14">
        <f t="shared" si="9"/>
        <v>0.1875</v>
      </c>
      <c r="G17" s="14">
        <f t="shared" si="9"/>
        <v>0.11428571428571428</v>
      </c>
      <c r="H17" s="14">
        <f t="shared" si="1"/>
        <v>5.8823529411764712E-2</v>
      </c>
      <c r="I17" s="15">
        <f t="shared" si="5"/>
        <v>0.76324660633484165</v>
      </c>
      <c r="J17" s="18">
        <f t="shared" si="6"/>
        <v>0.10903522947640595</v>
      </c>
      <c r="K17" s="18">
        <f t="shared" si="2"/>
        <v>7.1938631835476405</v>
      </c>
      <c r="L17" s="9">
        <f t="shared" si="3"/>
        <v>0.76324660633484165</v>
      </c>
      <c r="M17" s="10">
        <f t="shared" si="7"/>
        <v>0.10903522947640595</v>
      </c>
    </row>
    <row r="18" spans="1:13" ht="15.5" x14ac:dyDescent="0.35">
      <c r="A18" s="12" t="s">
        <v>122</v>
      </c>
      <c r="B18" s="14">
        <f t="shared" ref="B18:G18" si="10">B6/B$9</f>
        <v>7.6923076923076927E-2</v>
      </c>
      <c r="C18" s="14">
        <f t="shared" si="10"/>
        <v>6.6666666666666666E-2</v>
      </c>
      <c r="D18" s="14">
        <f t="shared" si="10"/>
        <v>0.04</v>
      </c>
      <c r="E18" s="14">
        <f t="shared" si="10"/>
        <v>2.8571428571428571E-2</v>
      </c>
      <c r="F18" s="14">
        <f t="shared" si="10"/>
        <v>6.25E-2</v>
      </c>
      <c r="G18" s="14">
        <f t="shared" si="10"/>
        <v>8.5714285714285715E-2</v>
      </c>
      <c r="H18" s="15">
        <f t="shared" si="1"/>
        <v>5.8823529411764712E-2</v>
      </c>
      <c r="I18" s="15">
        <f t="shared" si="5"/>
        <v>0.4191989872872226</v>
      </c>
      <c r="J18" s="18">
        <f t="shared" si="6"/>
        <v>5.9885569612460374E-2</v>
      </c>
      <c r="K18" s="18">
        <f t="shared" si="2"/>
        <v>7.3165094879086503</v>
      </c>
      <c r="L18" s="9">
        <f t="shared" si="3"/>
        <v>0.4191989872872226</v>
      </c>
      <c r="M18" s="10">
        <f t="shared" si="7"/>
        <v>5.9885569612460374E-2</v>
      </c>
    </row>
    <row r="19" spans="1:13" ht="15.5" x14ac:dyDescent="0.35">
      <c r="A19" s="12" t="s">
        <v>123</v>
      </c>
      <c r="B19" s="14">
        <f t="shared" ref="B19:G19" si="11">B7/B$9</f>
        <v>0.23076923076923078</v>
      </c>
      <c r="C19" s="14">
        <f t="shared" si="11"/>
        <v>0.2</v>
      </c>
      <c r="D19" s="14">
        <f t="shared" si="11"/>
        <v>0.36000000000000004</v>
      </c>
      <c r="E19" s="14">
        <f t="shared" si="11"/>
        <v>0.25714285714285717</v>
      </c>
      <c r="F19" s="14">
        <f t="shared" si="11"/>
        <v>0.25</v>
      </c>
      <c r="G19" s="14">
        <f t="shared" si="11"/>
        <v>0.34285714285714286</v>
      </c>
      <c r="H19" s="14">
        <f t="shared" si="1"/>
        <v>0.52941176470588236</v>
      </c>
      <c r="I19" s="15">
        <f t="shared" si="5"/>
        <v>2.1701809954751132</v>
      </c>
      <c r="J19" s="18">
        <f t="shared" si="6"/>
        <v>0.31002585649644476</v>
      </c>
      <c r="K19" s="18">
        <f t="shared" si="2"/>
        <v>7.8697753929035592</v>
      </c>
      <c r="L19" s="9">
        <f t="shared" si="3"/>
        <v>2.1701809954751132</v>
      </c>
      <c r="M19" s="10">
        <f t="shared" si="7"/>
        <v>0.31002585649644476</v>
      </c>
    </row>
    <row r="20" spans="1:13" ht="15.5" x14ac:dyDescent="0.35">
      <c r="A20" s="12" t="s">
        <v>124</v>
      </c>
      <c r="B20" s="14">
        <f t="shared" ref="B20:G20" si="12">B8/B$9</f>
        <v>0.23076923076923078</v>
      </c>
      <c r="C20" s="14">
        <f t="shared" si="12"/>
        <v>0.2</v>
      </c>
      <c r="D20" s="14">
        <f t="shared" si="12"/>
        <v>0.36000000000000004</v>
      </c>
      <c r="E20" s="14">
        <f t="shared" si="12"/>
        <v>0.25714285714285717</v>
      </c>
      <c r="F20" s="14">
        <f t="shared" si="12"/>
        <v>0.1875</v>
      </c>
      <c r="G20" s="14">
        <f t="shared" si="12"/>
        <v>0.11428571428571428</v>
      </c>
      <c r="H20" s="14">
        <f t="shared" si="1"/>
        <v>0.17647058823529413</v>
      </c>
      <c r="I20" s="15">
        <f t="shared" si="5"/>
        <v>1.5261683904330965</v>
      </c>
      <c r="J20" s="18">
        <f t="shared" si="6"/>
        <v>0.21802405577615663</v>
      </c>
      <c r="K20" s="18">
        <f t="shared" si="2"/>
        <v>7.9680027276779901</v>
      </c>
      <c r="L20" s="9">
        <f t="shared" si="3"/>
        <v>1.5261683904330965</v>
      </c>
      <c r="M20" s="10">
        <f t="shared" si="7"/>
        <v>0.21802405577615663</v>
      </c>
    </row>
    <row r="21" spans="1:13" ht="15.5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2" t="s">
        <v>21</v>
      </c>
      <c r="K21" s="14">
        <f>SUM(K14:K20)</f>
        <v>52.578127574823675</v>
      </c>
    </row>
    <row r="22" spans="1:13" ht="15.5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2" t="s">
        <v>46</v>
      </c>
      <c r="K22" s="18">
        <f>COUNT(K14:K20)</f>
        <v>7</v>
      </c>
    </row>
    <row r="23" spans="1:13" x14ac:dyDescent="0.35">
      <c r="J23" t="s">
        <v>47</v>
      </c>
      <c r="K23" s="10">
        <f>((K21/K22)-K22)/(K22-1)</f>
        <v>8.5193513686277964E-2</v>
      </c>
    </row>
    <row r="24" spans="1:13" x14ac:dyDescent="0.35">
      <c r="J24" t="s">
        <v>49</v>
      </c>
      <c r="K24" s="10">
        <f>K23/K28</f>
        <v>6.4540540671422703E-2</v>
      </c>
    </row>
    <row r="28" spans="1:13" x14ac:dyDescent="0.35">
      <c r="J28" t="s">
        <v>48</v>
      </c>
      <c r="K28">
        <v>1.32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71"/>
  <sheetViews>
    <sheetView zoomScale="70" zoomScaleNormal="70" workbookViewId="0">
      <selection activeCell="A60" sqref="A60"/>
    </sheetView>
  </sheetViews>
  <sheetFormatPr defaultRowHeight="14.5" x14ac:dyDescent="0.35"/>
  <cols>
    <col min="1" max="1" width="23.81640625" bestFit="1" customWidth="1"/>
    <col min="2" max="2" width="12" bestFit="1" customWidth="1"/>
    <col min="3" max="3" width="23.453125" bestFit="1" customWidth="1"/>
    <col min="5" max="5" width="12" bestFit="1" customWidth="1"/>
    <col min="6" max="6" width="25.81640625" bestFit="1" customWidth="1"/>
    <col min="7" max="7" width="18.81640625" bestFit="1" customWidth="1"/>
    <col min="10" max="10" width="10.7265625" bestFit="1" customWidth="1"/>
    <col min="11" max="11" width="17.81640625" bestFit="1" customWidth="1"/>
    <col min="12" max="12" width="7.54296875" customWidth="1"/>
    <col min="13" max="13" width="13" bestFit="1" customWidth="1"/>
    <col min="14" max="14" width="26.7265625" bestFit="1" customWidth="1"/>
    <col min="15" max="15" width="6.54296875" customWidth="1"/>
    <col min="16" max="16" width="13" bestFit="1" customWidth="1"/>
    <col min="17" max="17" width="17.81640625" bestFit="1" customWidth="1"/>
    <col min="19" max="19" width="13" bestFit="1" customWidth="1"/>
    <col min="20" max="20" width="7" customWidth="1"/>
  </cols>
  <sheetData>
    <row r="1" spans="1:20" ht="15.5" x14ac:dyDescent="0.35">
      <c r="A1" t="s">
        <v>50</v>
      </c>
      <c r="J1" s="37" t="s">
        <v>23</v>
      </c>
      <c r="K1" s="5" t="s">
        <v>42</v>
      </c>
      <c r="L1" s="5" t="s">
        <v>42</v>
      </c>
      <c r="M1" s="5" t="s">
        <v>42</v>
      </c>
      <c r="N1" s="5" t="s">
        <v>42</v>
      </c>
      <c r="O1" s="5" t="s">
        <v>42</v>
      </c>
      <c r="P1" s="5" t="s">
        <v>42</v>
      </c>
      <c r="Q1" s="5" t="s">
        <v>42</v>
      </c>
      <c r="R1" s="5" t="s">
        <v>42</v>
      </c>
      <c r="S1" s="5" t="s">
        <v>43</v>
      </c>
      <c r="T1" s="5" t="s">
        <v>43</v>
      </c>
    </row>
    <row r="2" spans="1:20" ht="15.5" x14ac:dyDescent="0.35">
      <c r="A2" s="20" t="s">
        <v>11</v>
      </c>
      <c r="D2" t="s">
        <v>53</v>
      </c>
      <c r="J2" s="37"/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  <c r="P2" s="6" t="s">
        <v>6</v>
      </c>
      <c r="Q2" s="6" t="s">
        <v>7</v>
      </c>
      <c r="R2" s="6" t="s">
        <v>8</v>
      </c>
      <c r="S2" s="6" t="s">
        <v>9</v>
      </c>
      <c r="T2" s="6" t="s">
        <v>10</v>
      </c>
    </row>
    <row r="3" spans="1:20" ht="15.5" x14ac:dyDescent="0.35">
      <c r="A3" s="4" t="s">
        <v>51</v>
      </c>
      <c r="B3" s="4" t="s">
        <v>52</v>
      </c>
      <c r="D3" s="4" t="s">
        <v>54</v>
      </c>
      <c r="E3" s="4" t="s">
        <v>55</v>
      </c>
      <c r="J3" s="23" t="s">
        <v>30</v>
      </c>
      <c r="K3" s="4" t="s">
        <v>105</v>
      </c>
      <c r="L3" s="4" t="s">
        <v>96</v>
      </c>
      <c r="M3" s="23" t="s">
        <v>39</v>
      </c>
      <c r="N3" s="4" t="s">
        <v>60</v>
      </c>
      <c r="O3" s="30" t="s">
        <v>98</v>
      </c>
      <c r="P3" s="31" t="s">
        <v>79</v>
      </c>
      <c r="Q3" s="33" t="s">
        <v>83</v>
      </c>
      <c r="R3" s="22" t="s">
        <v>86</v>
      </c>
      <c r="S3" s="23" t="s">
        <v>39</v>
      </c>
      <c r="T3" s="29" t="s">
        <v>90</v>
      </c>
    </row>
    <row r="4" spans="1:20" ht="15.5" x14ac:dyDescent="0.35">
      <c r="A4" s="4" t="s">
        <v>105</v>
      </c>
      <c r="B4" s="4">
        <v>30</v>
      </c>
      <c r="D4" s="22" t="s">
        <v>94</v>
      </c>
      <c r="E4" s="23" t="s">
        <v>40</v>
      </c>
      <c r="J4" s="23" t="s">
        <v>31</v>
      </c>
      <c r="K4" s="4" t="s">
        <v>107</v>
      </c>
      <c r="L4" s="22" t="s">
        <v>95</v>
      </c>
      <c r="M4" s="23" t="s">
        <v>37</v>
      </c>
      <c r="N4" s="4" t="s">
        <v>62</v>
      </c>
      <c r="O4" s="22" t="s">
        <v>104</v>
      </c>
      <c r="P4" s="31" t="s">
        <v>77</v>
      </c>
      <c r="Q4" s="33" t="s">
        <v>80</v>
      </c>
      <c r="R4" s="22" t="s">
        <v>87</v>
      </c>
      <c r="S4" s="23" t="s">
        <v>37</v>
      </c>
      <c r="T4" s="29" t="s">
        <v>93</v>
      </c>
    </row>
    <row r="5" spans="1:20" ht="15.5" x14ac:dyDescent="0.35">
      <c r="A5" s="4" t="s">
        <v>106</v>
      </c>
      <c r="B5" s="4">
        <v>25</v>
      </c>
      <c r="D5" s="22" t="s">
        <v>103</v>
      </c>
      <c r="E5" s="23" t="s">
        <v>39</v>
      </c>
      <c r="J5" s="23" t="s">
        <v>32</v>
      </c>
      <c r="K5" s="4" t="s">
        <v>106</v>
      </c>
      <c r="L5" s="22" t="s">
        <v>95</v>
      </c>
      <c r="M5" s="23" t="s">
        <v>39</v>
      </c>
      <c r="N5" s="4" t="s">
        <v>97</v>
      </c>
      <c r="O5" s="30" t="s">
        <v>102</v>
      </c>
      <c r="P5" s="31" t="s">
        <v>76</v>
      </c>
      <c r="Q5" s="33" t="s">
        <v>82</v>
      </c>
      <c r="R5" s="22" t="s">
        <v>87</v>
      </c>
      <c r="S5" s="23" t="s">
        <v>39</v>
      </c>
      <c r="T5" s="29" t="s">
        <v>92</v>
      </c>
    </row>
    <row r="6" spans="1:20" ht="15.5" x14ac:dyDescent="0.35">
      <c r="A6" s="4" t="s">
        <v>100</v>
      </c>
      <c r="B6" s="4">
        <v>20</v>
      </c>
      <c r="D6" s="22" t="s">
        <v>109</v>
      </c>
      <c r="E6" s="23" t="s">
        <v>38</v>
      </c>
      <c r="J6" s="23" t="s">
        <v>33</v>
      </c>
      <c r="K6" s="4" t="s">
        <v>106</v>
      </c>
      <c r="L6" s="22" t="s">
        <v>103</v>
      </c>
      <c r="M6" s="23" t="s">
        <v>39</v>
      </c>
      <c r="N6" s="4" t="s">
        <v>61</v>
      </c>
      <c r="O6" s="22" t="s">
        <v>99</v>
      </c>
      <c r="P6" s="31" t="s">
        <v>78</v>
      </c>
      <c r="Q6" s="4" t="s">
        <v>82</v>
      </c>
      <c r="R6" s="22" t="s">
        <v>74</v>
      </c>
      <c r="S6" s="23" t="s">
        <v>39</v>
      </c>
      <c r="T6" s="4" t="s">
        <v>91</v>
      </c>
    </row>
    <row r="7" spans="1:20" ht="15.5" x14ac:dyDescent="0.35">
      <c r="A7" s="4" t="s">
        <v>107</v>
      </c>
      <c r="B7" s="4">
        <v>15</v>
      </c>
      <c r="D7" s="22" t="s">
        <v>111</v>
      </c>
      <c r="E7" s="23" t="s">
        <v>37</v>
      </c>
      <c r="J7" s="23" t="s">
        <v>34</v>
      </c>
      <c r="K7" s="4" t="s">
        <v>107</v>
      </c>
      <c r="L7" s="22" t="s">
        <v>108</v>
      </c>
      <c r="M7" s="23" t="s">
        <v>39</v>
      </c>
      <c r="N7" s="4" t="s">
        <v>97</v>
      </c>
      <c r="O7" s="22" t="s">
        <v>104</v>
      </c>
      <c r="P7" s="31" t="s">
        <v>76</v>
      </c>
      <c r="Q7" s="4" t="s">
        <v>82</v>
      </c>
      <c r="R7" s="22" t="s">
        <v>74</v>
      </c>
      <c r="S7" s="23" t="s">
        <v>39</v>
      </c>
      <c r="T7" s="29" t="s">
        <v>92</v>
      </c>
    </row>
    <row r="8" spans="1:20" ht="15.5" x14ac:dyDescent="0.35">
      <c r="A8" s="4"/>
      <c r="B8" s="4"/>
      <c r="D8" s="22" t="s">
        <v>110</v>
      </c>
      <c r="E8" s="23" t="s">
        <v>36</v>
      </c>
      <c r="F8" s="1" t="s">
        <v>22</v>
      </c>
      <c r="G8" s="1" t="s">
        <v>0</v>
      </c>
      <c r="H8" s="1" t="s">
        <v>41</v>
      </c>
      <c r="J8" s="23" t="s">
        <v>35</v>
      </c>
      <c r="K8" s="4" t="s">
        <v>107</v>
      </c>
      <c r="L8" s="22" t="s">
        <v>108</v>
      </c>
      <c r="M8" s="23" t="s">
        <v>38</v>
      </c>
      <c r="N8" s="4" t="s">
        <v>61</v>
      </c>
      <c r="O8" s="22" t="s">
        <v>104</v>
      </c>
      <c r="P8" s="31" t="s">
        <v>76</v>
      </c>
      <c r="Q8" s="4" t="s">
        <v>82</v>
      </c>
      <c r="R8" s="22" t="s">
        <v>87</v>
      </c>
      <c r="S8" s="23" t="s">
        <v>39</v>
      </c>
      <c r="T8" s="4" t="s">
        <v>91</v>
      </c>
    </row>
    <row r="9" spans="1:20" x14ac:dyDescent="0.35">
      <c r="D9" s="21"/>
      <c r="E9" s="21"/>
      <c r="F9" s="1" t="s">
        <v>11</v>
      </c>
      <c r="G9" s="1" t="s">
        <v>1</v>
      </c>
      <c r="H9" s="11">
        <v>0.13544036845507429</v>
      </c>
    </row>
    <row r="10" spans="1:20" x14ac:dyDescent="0.35">
      <c r="F10" s="1" t="s">
        <v>12</v>
      </c>
      <c r="G10" s="1" t="s">
        <v>2</v>
      </c>
      <c r="H10" s="11">
        <v>0.12544036845507431</v>
      </c>
    </row>
    <row r="11" spans="1:20" ht="15.5" x14ac:dyDescent="0.35">
      <c r="A11" s="19" t="s">
        <v>56</v>
      </c>
      <c r="F11" s="1" t="s">
        <v>13</v>
      </c>
      <c r="G11" s="1" t="s">
        <v>3</v>
      </c>
      <c r="H11" s="11">
        <v>0.10570997629821158</v>
      </c>
    </row>
    <row r="12" spans="1:20" ht="15.5" x14ac:dyDescent="0.35">
      <c r="A12" s="4" t="s">
        <v>56</v>
      </c>
      <c r="B12" s="4" t="s">
        <v>55</v>
      </c>
      <c r="F12" s="1" t="s">
        <v>14</v>
      </c>
      <c r="G12" s="1" t="s">
        <v>4</v>
      </c>
      <c r="H12" s="11">
        <v>0.10385100193923721</v>
      </c>
    </row>
    <row r="13" spans="1:20" ht="15.5" x14ac:dyDescent="0.35">
      <c r="A13" s="23" t="s">
        <v>40</v>
      </c>
      <c r="B13" s="8">
        <v>30</v>
      </c>
      <c r="F13" s="1" t="s">
        <v>15</v>
      </c>
      <c r="G13" s="1" t="s">
        <v>5</v>
      </c>
      <c r="H13" s="11">
        <v>0.11154330963154491</v>
      </c>
    </row>
    <row r="14" spans="1:20" ht="15.5" x14ac:dyDescent="0.35">
      <c r="A14" s="23" t="s">
        <v>39</v>
      </c>
      <c r="B14" s="8">
        <v>25</v>
      </c>
      <c r="F14" s="1" t="s">
        <v>16</v>
      </c>
      <c r="G14" s="1" t="s">
        <v>6</v>
      </c>
      <c r="H14" s="11">
        <v>0.12480338289161819</v>
      </c>
    </row>
    <row r="15" spans="1:20" ht="15.5" x14ac:dyDescent="0.35">
      <c r="A15" s="23" t="s">
        <v>38</v>
      </c>
      <c r="B15" s="8">
        <v>20</v>
      </c>
      <c r="F15" s="1" t="s">
        <v>17</v>
      </c>
      <c r="G15" s="1" t="s">
        <v>7</v>
      </c>
      <c r="H15" s="11">
        <v>9.1196670976082736E-2</v>
      </c>
      <c r="N15" s="37" t="s">
        <v>23</v>
      </c>
    </row>
    <row r="16" spans="1:20" ht="15.5" x14ac:dyDescent="0.35">
      <c r="A16" s="23" t="s">
        <v>37</v>
      </c>
      <c r="B16" s="8">
        <v>15</v>
      </c>
      <c r="F16" s="1" t="s">
        <v>18</v>
      </c>
      <c r="G16" s="1" t="s">
        <v>8</v>
      </c>
      <c r="H16" s="11">
        <v>7.816095669036846E-2</v>
      </c>
      <c r="N16" s="37"/>
    </row>
    <row r="17" spans="1:14" ht="15.5" x14ac:dyDescent="0.35">
      <c r="A17" s="23" t="s">
        <v>36</v>
      </c>
      <c r="B17" s="8">
        <v>10</v>
      </c>
      <c r="F17" s="1" t="s">
        <v>19</v>
      </c>
      <c r="G17" s="1" t="s">
        <v>9</v>
      </c>
      <c r="H17" s="11">
        <v>6.9218648998060767E-2</v>
      </c>
      <c r="L17" t="s">
        <v>101</v>
      </c>
      <c r="N17" s="7" t="s">
        <v>24</v>
      </c>
    </row>
    <row r="18" spans="1:14" ht="15.5" x14ac:dyDescent="0.35">
      <c r="F18" s="1" t="s">
        <v>20</v>
      </c>
      <c r="G18" s="1" t="s">
        <v>10</v>
      </c>
      <c r="H18" s="11">
        <v>5.4635315664727437E-2</v>
      </c>
      <c r="N18" s="7" t="s">
        <v>25</v>
      </c>
    </row>
    <row r="19" spans="1:14" ht="15.5" x14ac:dyDescent="0.35">
      <c r="N19" s="7" t="s">
        <v>26</v>
      </c>
    </row>
    <row r="20" spans="1:14" ht="15.5" x14ac:dyDescent="0.35">
      <c r="A20" s="19" t="s">
        <v>57</v>
      </c>
      <c r="N20" s="7" t="s">
        <v>27</v>
      </c>
    </row>
    <row r="21" spans="1:14" ht="15.5" x14ac:dyDescent="0.35">
      <c r="A21" s="4" t="s">
        <v>58</v>
      </c>
      <c r="B21" s="4" t="s">
        <v>59</v>
      </c>
      <c r="F21" t="s">
        <v>64</v>
      </c>
      <c r="G21" s="21" t="s">
        <v>65</v>
      </c>
      <c r="I21">
        <f>2020-1990</f>
        <v>30</v>
      </c>
      <c r="N21" s="7" t="s">
        <v>28</v>
      </c>
    </row>
    <row r="22" spans="1:14" ht="15.5" x14ac:dyDescent="0.35">
      <c r="A22" s="4" t="s">
        <v>60</v>
      </c>
      <c r="B22" s="23" t="s">
        <v>40</v>
      </c>
      <c r="C22">
        <v>30</v>
      </c>
      <c r="F22" t="s">
        <v>67</v>
      </c>
      <c r="G22" s="27" t="s">
        <v>66</v>
      </c>
      <c r="I22">
        <f>2020-2014</f>
        <v>6</v>
      </c>
      <c r="N22" s="7" t="s">
        <v>29</v>
      </c>
    </row>
    <row r="23" spans="1:14" ht="15.5" x14ac:dyDescent="0.35">
      <c r="A23" s="4" t="s">
        <v>97</v>
      </c>
      <c r="B23" s="23" t="s">
        <v>39</v>
      </c>
      <c r="C23">
        <v>25</v>
      </c>
      <c r="F23" t="s">
        <v>27</v>
      </c>
      <c r="G23" s="27" t="s">
        <v>68</v>
      </c>
      <c r="I23">
        <f>2020-2015</f>
        <v>5</v>
      </c>
    </row>
    <row r="24" spans="1:14" ht="15.5" x14ac:dyDescent="0.35">
      <c r="A24" s="4" t="s">
        <v>61</v>
      </c>
      <c r="B24" s="23" t="s">
        <v>38</v>
      </c>
      <c r="C24">
        <v>20</v>
      </c>
      <c r="F24" s="7" t="s">
        <v>26</v>
      </c>
      <c r="G24" s="26">
        <v>25812</v>
      </c>
      <c r="I24">
        <f>2020-1970</f>
        <v>50</v>
      </c>
    </row>
    <row r="25" spans="1:14" ht="15.5" x14ac:dyDescent="0.35">
      <c r="A25" s="4" t="s">
        <v>62</v>
      </c>
      <c r="B25" s="23" t="s">
        <v>37</v>
      </c>
      <c r="C25">
        <v>15</v>
      </c>
      <c r="F25" s="7" t="s">
        <v>28</v>
      </c>
      <c r="G25" s="25" t="s">
        <v>69</v>
      </c>
      <c r="I25">
        <v>7</v>
      </c>
    </row>
    <row r="26" spans="1:14" ht="15.5" x14ac:dyDescent="0.35">
      <c r="B26" s="24"/>
      <c r="F26" s="7" t="s">
        <v>29</v>
      </c>
      <c r="G26" s="28" t="s">
        <v>70</v>
      </c>
      <c r="I26">
        <v>8</v>
      </c>
    </row>
    <row r="28" spans="1:14" ht="15.5" x14ac:dyDescent="0.35">
      <c r="A28" s="4" t="s">
        <v>63</v>
      </c>
      <c r="B28" s="29" t="s">
        <v>75</v>
      </c>
    </row>
    <row r="29" spans="1:14" ht="15.5" x14ac:dyDescent="0.35">
      <c r="A29" s="30" t="s">
        <v>71</v>
      </c>
      <c r="B29" s="23" t="s">
        <v>40</v>
      </c>
    </row>
    <row r="30" spans="1:14" ht="15.5" x14ac:dyDescent="0.35">
      <c r="A30" s="30" t="s">
        <v>72</v>
      </c>
      <c r="B30" s="23" t="s">
        <v>39</v>
      </c>
    </row>
    <row r="31" spans="1:14" ht="15.5" x14ac:dyDescent="0.35">
      <c r="A31" s="22" t="s">
        <v>73</v>
      </c>
      <c r="B31" s="23" t="s">
        <v>38</v>
      </c>
    </row>
    <row r="32" spans="1:14" ht="15.5" x14ac:dyDescent="0.35">
      <c r="A32" s="22" t="s">
        <v>74</v>
      </c>
      <c r="B32" s="23" t="s">
        <v>37</v>
      </c>
    </row>
    <row r="33" spans="1:2" ht="15.5" x14ac:dyDescent="0.35">
      <c r="A33" s="22" t="s">
        <v>112</v>
      </c>
      <c r="B33" s="23" t="s">
        <v>36</v>
      </c>
    </row>
    <row r="34" spans="1:2" x14ac:dyDescent="0.35">
      <c r="A34" s="21"/>
    </row>
    <row r="35" spans="1:2" x14ac:dyDescent="0.35">
      <c r="A35" s="21"/>
    </row>
    <row r="36" spans="1:2" ht="15.5" x14ac:dyDescent="0.35">
      <c r="A36" s="31" t="s">
        <v>16</v>
      </c>
      <c r="B36" s="29" t="s">
        <v>55</v>
      </c>
    </row>
    <row r="37" spans="1:2" ht="15.5" x14ac:dyDescent="0.35">
      <c r="A37" s="31" t="s">
        <v>76</v>
      </c>
      <c r="B37" s="3">
        <v>15</v>
      </c>
    </row>
    <row r="38" spans="1:2" ht="15.5" x14ac:dyDescent="0.35">
      <c r="A38" s="31" t="s">
        <v>113</v>
      </c>
      <c r="B38" s="3">
        <v>20</v>
      </c>
    </row>
    <row r="39" spans="1:2" ht="15.5" x14ac:dyDescent="0.35">
      <c r="A39" s="31" t="s">
        <v>78</v>
      </c>
      <c r="B39" s="3">
        <v>25</v>
      </c>
    </row>
    <row r="40" spans="1:2" ht="15.5" x14ac:dyDescent="0.35">
      <c r="A40" s="31" t="s">
        <v>79</v>
      </c>
      <c r="B40" s="3">
        <v>30</v>
      </c>
    </row>
    <row r="43" spans="1:2" ht="15.5" x14ac:dyDescent="0.35">
      <c r="A43" s="33" t="s">
        <v>17</v>
      </c>
      <c r="B43" s="32" t="s">
        <v>52</v>
      </c>
    </row>
    <row r="44" spans="1:2" ht="15.5" x14ac:dyDescent="0.35">
      <c r="A44" s="33" t="s">
        <v>81</v>
      </c>
      <c r="B44" s="8">
        <v>10</v>
      </c>
    </row>
    <row r="45" spans="1:2" ht="15.5" x14ac:dyDescent="0.35">
      <c r="A45" s="33" t="s">
        <v>114</v>
      </c>
      <c r="B45" s="8">
        <v>15</v>
      </c>
    </row>
    <row r="46" spans="1:2" ht="15.5" x14ac:dyDescent="0.35">
      <c r="A46" s="33" t="s">
        <v>115</v>
      </c>
      <c r="B46" s="8">
        <v>20</v>
      </c>
    </row>
    <row r="47" spans="1:2" ht="15.5" x14ac:dyDescent="0.35">
      <c r="A47" s="33" t="s">
        <v>116</v>
      </c>
      <c r="B47" s="8">
        <v>25</v>
      </c>
    </row>
    <row r="48" spans="1:2" ht="15.5" x14ac:dyDescent="0.35">
      <c r="A48" s="33" t="s">
        <v>117</v>
      </c>
      <c r="B48" s="8">
        <v>30</v>
      </c>
    </row>
    <row r="50" spans="1:2" ht="15.5" x14ac:dyDescent="0.35">
      <c r="A50" s="33" t="s">
        <v>84</v>
      </c>
      <c r="B50" s="4" t="s">
        <v>85</v>
      </c>
    </row>
    <row r="51" spans="1:2" ht="15.5" x14ac:dyDescent="0.35">
      <c r="A51" s="22" t="s">
        <v>86</v>
      </c>
      <c r="B51" s="23" t="s">
        <v>40</v>
      </c>
    </row>
    <row r="52" spans="1:2" ht="15.5" x14ac:dyDescent="0.35">
      <c r="A52" s="22" t="s">
        <v>74</v>
      </c>
      <c r="B52" s="23" t="s">
        <v>39</v>
      </c>
    </row>
    <row r="53" spans="1:2" ht="15.5" x14ac:dyDescent="0.35">
      <c r="A53" s="22" t="s">
        <v>87</v>
      </c>
      <c r="B53" s="23" t="s">
        <v>38</v>
      </c>
    </row>
    <row r="54" spans="1:2" ht="15.5" x14ac:dyDescent="0.35">
      <c r="A54" s="22" t="s">
        <v>88</v>
      </c>
      <c r="B54" s="23" t="s">
        <v>37</v>
      </c>
    </row>
    <row r="55" spans="1:2" ht="15.5" x14ac:dyDescent="0.35">
      <c r="A55" s="22" t="s">
        <v>89</v>
      </c>
      <c r="B55" s="23" t="s">
        <v>36</v>
      </c>
    </row>
    <row r="56" spans="1:2" x14ac:dyDescent="0.35">
      <c r="A56" s="21"/>
      <c r="B56" s="21"/>
    </row>
    <row r="57" spans="1:2" x14ac:dyDescent="0.35">
      <c r="A57" s="21"/>
      <c r="B57" s="21"/>
    </row>
    <row r="59" spans="1:2" ht="15.5" x14ac:dyDescent="0.35">
      <c r="A59" s="4" t="s">
        <v>19</v>
      </c>
      <c r="B59" s="8" t="s">
        <v>55</v>
      </c>
    </row>
    <row r="60" spans="1:2" ht="15.5" x14ac:dyDescent="0.35">
      <c r="A60" s="23" t="s">
        <v>40</v>
      </c>
      <c r="B60" s="8">
        <v>30</v>
      </c>
    </row>
    <row r="61" spans="1:2" ht="15.5" x14ac:dyDescent="0.35">
      <c r="A61" s="23" t="s">
        <v>39</v>
      </c>
      <c r="B61" s="8">
        <v>25</v>
      </c>
    </row>
    <row r="62" spans="1:2" ht="15.5" x14ac:dyDescent="0.35">
      <c r="A62" s="23" t="s">
        <v>38</v>
      </c>
      <c r="B62" s="8">
        <v>20</v>
      </c>
    </row>
    <row r="63" spans="1:2" ht="15.5" x14ac:dyDescent="0.35">
      <c r="A63" s="23" t="s">
        <v>37</v>
      </c>
      <c r="B63" s="8">
        <v>15</v>
      </c>
    </row>
    <row r="64" spans="1:2" ht="15.5" x14ac:dyDescent="0.35">
      <c r="A64" s="23" t="s">
        <v>36</v>
      </c>
      <c r="B64" s="8">
        <v>10</v>
      </c>
    </row>
    <row r="67" spans="1:2" ht="15.5" x14ac:dyDescent="0.35">
      <c r="A67" s="29" t="s">
        <v>20</v>
      </c>
      <c r="B67" s="8" t="s">
        <v>52</v>
      </c>
    </row>
    <row r="68" spans="1:2" ht="15.5" x14ac:dyDescent="0.35">
      <c r="A68" s="29" t="s">
        <v>90</v>
      </c>
      <c r="B68" s="8">
        <v>30</v>
      </c>
    </row>
    <row r="69" spans="1:2" ht="15.5" x14ac:dyDescent="0.35">
      <c r="A69" s="29" t="s">
        <v>91</v>
      </c>
      <c r="B69" s="8">
        <v>20</v>
      </c>
    </row>
    <row r="70" spans="1:2" ht="15.5" x14ac:dyDescent="0.35">
      <c r="A70" s="29" t="s">
        <v>92</v>
      </c>
      <c r="B70" s="8">
        <v>15</v>
      </c>
    </row>
    <row r="71" spans="1:2" ht="15.5" x14ac:dyDescent="0.35">
      <c r="A71" s="29" t="s">
        <v>93</v>
      </c>
      <c r="B71" s="8">
        <v>10</v>
      </c>
    </row>
  </sheetData>
  <mergeCells count="2">
    <mergeCell ref="J1:J2"/>
    <mergeCell ref="N15:N16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 fix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fazar</dc:creator>
  <cp:lastModifiedBy>6282213192276</cp:lastModifiedBy>
  <dcterms:created xsi:type="dcterms:W3CDTF">2021-01-08T20:29:44Z</dcterms:created>
  <dcterms:modified xsi:type="dcterms:W3CDTF">2021-02-27T00:10:08Z</dcterms:modified>
</cp:coreProperties>
</file>