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E818CF0-EE4C-40EC-B13A-5FAB505FC544}" xr6:coauthVersionLast="37" xr6:coauthVersionMax="37" xr10:uidLastSave="{00000000-0000-0000-0000-000000000000}"/>
  <bookViews>
    <workbookView xWindow="0" yWindow="0" windowWidth="15345" windowHeight="4470" xr2:uid="{A374BC0F-02F7-4F3F-B4A7-263D93DE03EB}"/>
  </bookViews>
  <sheets>
    <sheet name="Topsis" sheetId="2" r:id="rId1"/>
    <sheet name="AHP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C93" i="2"/>
  <c r="C92" i="2"/>
  <c r="C94" i="2"/>
  <c r="C95" i="2"/>
  <c r="C97" i="2"/>
  <c r="C98" i="2"/>
  <c r="C99" i="2"/>
  <c r="C100" i="2"/>
  <c r="C101" i="2"/>
  <c r="C91" i="2"/>
  <c r="F86" i="2"/>
  <c r="F85" i="2"/>
  <c r="F84" i="2"/>
  <c r="F83" i="2"/>
  <c r="F82" i="2"/>
  <c r="F81" i="2"/>
  <c r="F80" i="2"/>
  <c r="F79" i="2"/>
  <c r="F78" i="2"/>
  <c r="F77" i="2"/>
  <c r="F76" i="2"/>
  <c r="C86" i="2"/>
  <c r="C85" i="2"/>
  <c r="C84" i="2"/>
  <c r="C83" i="2"/>
  <c r="C82" i="2"/>
  <c r="C81" i="2"/>
  <c r="C80" i="2"/>
  <c r="C79" i="2"/>
  <c r="C78" i="2"/>
  <c r="C77" i="2"/>
  <c r="C76" i="2"/>
  <c r="D73" i="2"/>
  <c r="E73" i="2"/>
  <c r="F73" i="2"/>
  <c r="D74" i="2"/>
  <c r="E74" i="2"/>
  <c r="F74" i="2"/>
  <c r="C74" i="2"/>
  <c r="C73" i="2"/>
  <c r="F67" i="2"/>
  <c r="F66" i="2"/>
  <c r="F65" i="2"/>
  <c r="F64" i="2"/>
  <c r="F63" i="2"/>
  <c r="F62" i="2"/>
  <c r="F61" i="2"/>
  <c r="F60" i="2"/>
  <c r="F59" i="2"/>
  <c r="F58" i="2"/>
  <c r="F57" i="2"/>
  <c r="E57" i="2"/>
  <c r="D60" i="2"/>
  <c r="D59" i="2"/>
  <c r="C60" i="2"/>
  <c r="C58" i="2"/>
  <c r="C57" i="2"/>
  <c r="E58" i="2"/>
  <c r="E67" i="2"/>
  <c r="E66" i="2"/>
  <c r="E65" i="2"/>
  <c r="E64" i="2"/>
  <c r="E63" i="2"/>
  <c r="E62" i="2"/>
  <c r="E61" i="2"/>
  <c r="E60" i="2"/>
  <c r="E59" i="2"/>
  <c r="D67" i="2"/>
  <c r="D64" i="2"/>
  <c r="D65" i="2"/>
  <c r="D66" i="2"/>
  <c r="D63" i="2"/>
  <c r="D62" i="2"/>
  <c r="D61" i="2"/>
  <c r="D58" i="2"/>
  <c r="D57" i="2"/>
  <c r="C67" i="2"/>
  <c r="C66" i="2"/>
  <c r="C64" i="2"/>
  <c r="C63" i="2"/>
  <c r="C62" i="2"/>
  <c r="C59" i="2"/>
  <c r="C61" i="2"/>
  <c r="C65" i="2" s="1"/>
  <c r="Q32" i="1"/>
  <c r="Q31" i="1"/>
  <c r="Q30" i="1"/>
  <c r="Q29" i="1"/>
  <c r="O29" i="1"/>
  <c r="I48" i="2"/>
  <c r="I47" i="2"/>
  <c r="I46" i="2"/>
  <c r="I45" i="2"/>
  <c r="I44" i="2"/>
  <c r="I43" i="2"/>
  <c r="I42" i="2"/>
  <c r="I41" i="2"/>
  <c r="I40" i="2"/>
  <c r="I39" i="2"/>
  <c r="I38" i="2"/>
  <c r="G48" i="2"/>
  <c r="G47" i="2"/>
  <c r="G46" i="2"/>
  <c r="G45" i="2"/>
  <c r="G44" i="2"/>
  <c r="G43" i="2"/>
  <c r="G42" i="2"/>
  <c r="G41" i="2"/>
  <c r="G40" i="2"/>
  <c r="G39" i="2"/>
  <c r="G38" i="2"/>
  <c r="E48" i="2"/>
  <c r="E47" i="2"/>
  <c r="E46" i="2"/>
  <c r="E45" i="2"/>
  <c r="E44" i="2"/>
  <c r="E43" i="2"/>
  <c r="E42" i="2"/>
  <c r="E41" i="2"/>
  <c r="E40" i="2"/>
  <c r="E39" i="2"/>
  <c r="E38" i="2"/>
  <c r="C48" i="2"/>
  <c r="C47" i="2"/>
  <c r="C46" i="2"/>
  <c r="C45" i="2"/>
  <c r="C44" i="2"/>
  <c r="C43" i="2"/>
  <c r="C42" i="2"/>
  <c r="C41" i="2"/>
  <c r="C40" i="2"/>
  <c r="C39" i="2"/>
  <c r="C38" i="2"/>
  <c r="C34" i="2"/>
  <c r="C33" i="2"/>
  <c r="C36" i="2"/>
  <c r="C35" i="2"/>
  <c r="K29" i="1" l="1"/>
  <c r="K31" i="1"/>
  <c r="K30" i="1"/>
  <c r="P29" i="1"/>
  <c r="K37" i="1" s="1"/>
  <c r="K38" i="1" s="1"/>
  <c r="L68" i="1"/>
  <c r="K83" i="1"/>
  <c r="K84" i="1" l="1"/>
  <c r="O78" i="1"/>
  <c r="O77" i="1"/>
  <c r="O76" i="1"/>
  <c r="O75" i="1"/>
  <c r="O74" i="1"/>
  <c r="O73" i="1"/>
  <c r="O72" i="1"/>
  <c r="O71" i="1"/>
  <c r="O70" i="1"/>
  <c r="O69" i="1"/>
  <c r="O68" i="1"/>
  <c r="L29" i="1"/>
  <c r="N78" i="1"/>
  <c r="N77" i="1"/>
  <c r="N76" i="1"/>
  <c r="N75" i="1"/>
  <c r="N74" i="1"/>
  <c r="N73" i="1"/>
  <c r="N72" i="1"/>
  <c r="N71" i="1"/>
  <c r="N70" i="1"/>
  <c r="N69" i="1"/>
  <c r="N68" i="1"/>
  <c r="M78" i="1"/>
  <c r="M77" i="1"/>
  <c r="M76" i="1"/>
  <c r="M75" i="1"/>
  <c r="M74" i="1"/>
  <c r="M73" i="1"/>
  <c r="M72" i="1"/>
  <c r="M71" i="1"/>
  <c r="M70" i="1"/>
  <c r="M69" i="1"/>
  <c r="M68" i="1"/>
  <c r="L78" i="1"/>
  <c r="L77" i="1"/>
  <c r="L76" i="1"/>
  <c r="L75" i="1"/>
  <c r="L74" i="1"/>
  <c r="L73" i="1"/>
  <c r="L72" i="1"/>
  <c r="L71" i="1"/>
  <c r="L70" i="1"/>
  <c r="L69" i="1"/>
  <c r="K93" i="1" l="1"/>
  <c r="K92" i="1"/>
  <c r="K91" i="1"/>
  <c r="K90" i="1"/>
  <c r="K89" i="1"/>
  <c r="K88" i="1"/>
  <c r="K87" i="1"/>
  <c r="K86" i="1"/>
  <c r="K85" i="1"/>
  <c r="N53" i="1"/>
  <c r="N54" i="1"/>
  <c r="N52" i="1"/>
  <c r="M53" i="1"/>
  <c r="M54" i="1"/>
  <c r="M52" i="1"/>
  <c r="L53" i="1"/>
  <c r="K53" i="1"/>
  <c r="K54" i="1"/>
  <c r="L54" i="1"/>
  <c r="K52" i="1"/>
  <c r="L52" i="1"/>
  <c r="J54" i="1"/>
  <c r="J53" i="1"/>
  <c r="J52" i="1"/>
  <c r="E61" i="1"/>
  <c r="F61" i="1"/>
  <c r="D61" i="1"/>
  <c r="E60" i="1"/>
  <c r="D60" i="1"/>
  <c r="D59" i="1"/>
  <c r="D53" i="1"/>
  <c r="E54" i="1"/>
  <c r="D54" i="1"/>
  <c r="K39" i="1"/>
  <c r="D36" i="1"/>
  <c r="G39" i="1"/>
  <c r="N32" i="1" s="1"/>
  <c r="F38" i="1"/>
  <c r="E38" i="1"/>
  <c r="D38" i="1"/>
  <c r="E37" i="1"/>
  <c r="E39" i="1" s="1"/>
  <c r="D37" i="1"/>
  <c r="N29" i="1" l="1"/>
  <c r="N31" i="1"/>
  <c r="L32" i="1"/>
  <c r="L30" i="1"/>
  <c r="L31" i="1"/>
  <c r="D39" i="1"/>
  <c r="K32" i="1" s="1"/>
  <c r="F39" i="1"/>
  <c r="N30" i="1"/>
  <c r="M31" i="1" l="1"/>
  <c r="M29" i="1"/>
  <c r="M30" i="1"/>
  <c r="M32" i="1"/>
  <c r="O32" i="1" s="1"/>
  <c r="P32" i="1" s="1"/>
  <c r="O31" i="1"/>
  <c r="P31" i="1" s="1"/>
  <c r="O30" i="1" l="1"/>
  <c r="P30" i="1" s="1"/>
</calcChain>
</file>

<file path=xl/sharedStrings.xml><?xml version="1.0" encoding="utf-8"?>
<sst xmlns="http://schemas.openxmlformats.org/spreadsheetml/2006/main" count="313" uniqueCount="150">
  <si>
    <t>Nama: Yuninda Intan</t>
  </si>
  <si>
    <t>NIM: 21051214025</t>
  </si>
  <si>
    <t>Kelas: 2021 A</t>
  </si>
  <si>
    <t>Keterangan</t>
  </si>
  <si>
    <t>Kedua elemen sama pentingnya</t>
  </si>
  <si>
    <t>Elemen yang satu sedikit lebih penting daripada elemen yang lainnya</t>
  </si>
  <si>
    <t>Elemen yang satu lebih penting daripada yang lainnya</t>
  </si>
  <si>
    <t>Satu elemen jelas lebih mutlak penting daripada elemen lainnya</t>
  </si>
  <si>
    <t>Satu elemen mutlak penting daripada elemen lainnya</t>
  </si>
  <si>
    <t>Nilai-nilai antara dua nilai pertimbangan-pertimbangan yang berdekatan</t>
  </si>
  <si>
    <t>Skala Penilaian Perbandingan Berpasangan</t>
  </si>
  <si>
    <t>Intensitas Kepentingan</t>
  </si>
  <si>
    <t>2,4,6,8</t>
  </si>
  <si>
    <t>Variabel</t>
  </si>
  <si>
    <t>Nilai Perbandingan</t>
  </si>
  <si>
    <t>Kriteria</t>
  </si>
  <si>
    <t>Pengetahuan</t>
  </si>
  <si>
    <t>Motivasi</t>
  </si>
  <si>
    <t>Komunikasi</t>
  </si>
  <si>
    <t>Disiplin</t>
  </si>
  <si>
    <t>v</t>
  </si>
  <si>
    <t xml:space="preserve"> </t>
  </si>
  <si>
    <t>1/3</t>
  </si>
  <si>
    <t>1/4</t>
  </si>
  <si>
    <t>1/5</t>
  </si>
  <si>
    <t>1/2</t>
  </si>
  <si>
    <t>Matriks Perbandingan Berpasangan</t>
  </si>
  <si>
    <t>Matriks Kriteria</t>
  </si>
  <si>
    <t>Jumlah</t>
  </si>
  <si>
    <t>Normalisasi</t>
  </si>
  <si>
    <t xml:space="preserve">Normalisasi </t>
  </si>
  <si>
    <t>Menghitung Perbandingan Berpasangan Antar Kriteria</t>
  </si>
  <si>
    <t>Menentukan Nilai Eigen/Priority Weight</t>
  </si>
  <si>
    <t>RI =</t>
  </si>
  <si>
    <t>ʎ maks =</t>
  </si>
  <si>
    <t>CI =</t>
  </si>
  <si>
    <t>CR =</t>
  </si>
  <si>
    <t>Menentukan nilai eigen maks</t>
  </si>
  <si>
    <t>tabel indeks RI</t>
  </si>
  <si>
    <t xml:space="preserve">Menghitung Nilai Eigen Setiap Hirarki / Menghitung Nilai Masing-Masing Kriteria </t>
  </si>
  <si>
    <t>Pembobotan</t>
  </si>
  <si>
    <t>Sangat Baik</t>
  </si>
  <si>
    <t>Baik</t>
  </si>
  <si>
    <t>Cukup</t>
  </si>
  <si>
    <t>Matriks Hirarki</t>
  </si>
  <si>
    <t>Jumlah Matriks Hirarki</t>
  </si>
  <si>
    <t xml:space="preserve">Jumlah </t>
  </si>
  <si>
    <t>Rata-rata/eigen</t>
  </si>
  <si>
    <t>Menghitung Hasil Seleksi</t>
  </si>
  <si>
    <t>No</t>
  </si>
  <si>
    <t>Nama</t>
  </si>
  <si>
    <t>Iptek (Pengetahuan)</t>
  </si>
  <si>
    <t>Abdul Mimar</t>
  </si>
  <si>
    <t>Arif Samsul</t>
  </si>
  <si>
    <t>Elsa Erlianty</t>
  </si>
  <si>
    <t>Rendi Firmansyah</t>
  </si>
  <si>
    <t>Santi Juliawati</t>
  </si>
  <si>
    <t>Ade Zaenal Mutaqin</t>
  </si>
  <si>
    <t>M. Fitra</t>
  </si>
  <si>
    <t>Gina Rahayu</t>
  </si>
  <si>
    <t>Dede Alamsyah</t>
  </si>
  <si>
    <t>Arif Saepul Rohman</t>
  </si>
  <si>
    <t>Soni Muhammad Sidik</t>
  </si>
  <si>
    <t>Ketentuan Nilai</t>
  </si>
  <si>
    <t>Skala Kriteria</t>
  </si>
  <si>
    <t>Nilai</t>
  </si>
  <si>
    <t>&gt; 80</t>
  </si>
  <si>
    <r>
      <t xml:space="preserve">70 &lt; Baik </t>
    </r>
    <r>
      <rPr>
        <sz val="11"/>
        <color theme="1"/>
        <rFont val="Calibri"/>
        <family val="2"/>
      </rPr>
      <t>≤ 80</t>
    </r>
  </si>
  <si>
    <t>≤ 70</t>
  </si>
  <si>
    <t>Lebih besar dari
80</t>
  </si>
  <si>
    <t>Lebih besar dari
70 dan kurang
dari atau sama
dengan 80</t>
  </si>
  <si>
    <t>Kurang dari 70</t>
  </si>
  <si>
    <t>Hasil Seleksi Calon Teknisi</t>
  </si>
  <si>
    <t>Nilai Eigen Masing-Masing Calon Teknisi</t>
  </si>
  <si>
    <t>Rangking Calon Teknisi Lab</t>
  </si>
  <si>
    <t>0.633</t>
  </si>
  <si>
    <t>Elsa Elianty</t>
  </si>
  <si>
    <t>Ade Zaenal</t>
  </si>
  <si>
    <t>Calon Teknisi</t>
  </si>
  <si>
    <t>A1</t>
  </si>
  <si>
    <t>A2</t>
  </si>
  <si>
    <t>A3</t>
  </si>
  <si>
    <t>A4</t>
  </si>
  <si>
    <t>→</t>
  </si>
  <si>
    <t>R11</t>
  </si>
  <si>
    <t>R21</t>
  </si>
  <si>
    <t>R31</t>
  </si>
  <si>
    <t>R41</t>
  </si>
  <si>
    <t>R51</t>
  </si>
  <si>
    <t>R61</t>
  </si>
  <si>
    <t>R71</t>
  </si>
  <si>
    <t>R81</t>
  </si>
  <si>
    <t>R91</t>
  </si>
  <si>
    <t>R101</t>
  </si>
  <si>
    <t>R111</t>
  </si>
  <si>
    <t>R12</t>
  </si>
  <si>
    <t>R13</t>
  </si>
  <si>
    <t>R14</t>
  </si>
  <si>
    <t>R22</t>
  </si>
  <si>
    <t>R23</t>
  </si>
  <si>
    <t>R24</t>
  </si>
  <si>
    <t>R32</t>
  </si>
  <si>
    <t>R42</t>
  </si>
  <si>
    <t>R52</t>
  </si>
  <si>
    <t>R62</t>
  </si>
  <si>
    <t>R72</t>
  </si>
  <si>
    <t>R82</t>
  </si>
  <si>
    <t>R92</t>
  </si>
  <si>
    <t>R33</t>
  </si>
  <si>
    <t>R34</t>
  </si>
  <si>
    <t>R43</t>
  </si>
  <si>
    <t>R44</t>
  </si>
  <si>
    <t>R53</t>
  </si>
  <si>
    <t>R54</t>
  </si>
  <si>
    <t>R63</t>
  </si>
  <si>
    <t>R64</t>
  </si>
  <si>
    <t>R73</t>
  </si>
  <si>
    <t>R74</t>
  </si>
  <si>
    <t>R83</t>
  </si>
  <si>
    <t>R84</t>
  </si>
  <si>
    <t>R93</t>
  </si>
  <si>
    <t>R94</t>
  </si>
  <si>
    <t>R102</t>
  </si>
  <si>
    <t>R103</t>
  </si>
  <si>
    <t>R104</t>
  </si>
  <si>
    <t>R112</t>
  </si>
  <si>
    <t>R113</t>
  </si>
  <si>
    <t>R114</t>
  </si>
  <si>
    <t>Normalisasi Data</t>
  </si>
  <si>
    <t>Normalisasi Bobot</t>
  </si>
  <si>
    <t>Jumlah/Vektor</t>
  </si>
  <si>
    <t>Eigen Value</t>
  </si>
  <si>
    <t>Eigenvektor/Rata-rata</t>
  </si>
  <si>
    <t>Solusi Ideal</t>
  </si>
  <si>
    <t>Ranking Solusi</t>
  </si>
  <si>
    <t>Ci</t>
  </si>
  <si>
    <t>Ranking</t>
  </si>
  <si>
    <t>Bobot Setiap Kriteria (W) =</t>
  </si>
  <si>
    <t>A1 =</t>
  </si>
  <si>
    <t>A2 =</t>
  </si>
  <si>
    <t>A3 =</t>
  </si>
  <si>
    <t>A4 =</t>
  </si>
  <si>
    <t>X1 =</t>
  </si>
  <si>
    <t>X2 =</t>
  </si>
  <si>
    <t>X3 =</t>
  </si>
  <si>
    <t>X4 =</t>
  </si>
  <si>
    <t>W =</t>
  </si>
  <si>
    <r>
      <t>y</t>
    </r>
    <r>
      <rPr>
        <sz val="8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</t>
    </r>
  </si>
  <si>
    <t>A+ =</t>
  </si>
  <si>
    <t>A-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</si>
</sst>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22"/>
      <color theme="1"/>
      <name val="Calibri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164" fontId="0" fillId="0" borderId="2" xfId="0" quotePrefix="1" applyNumberFormat="1" applyBorder="1" applyAlignment="1">
      <alignment horizontal="right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Border="1"/>
    <xf numFmtId="0" fontId="0" fillId="0" borderId="0" xfId="0" applyAlignment="1"/>
    <xf numFmtId="0" fontId="2" fillId="0" borderId="0" xfId="0" applyFont="1" applyFill="1" applyBorder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 applyFill="1" applyBorder="1" applyAlignment="1"/>
    <xf numFmtId="164" fontId="2" fillId="0" borderId="0" xfId="0" applyNumberFormat="1" applyFont="1"/>
    <xf numFmtId="0" fontId="2" fillId="4" borderId="0" xfId="0" applyFont="1" applyFill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0" xfId="0" applyNumberFormat="1"/>
    <xf numFmtId="0" fontId="0" fillId="6" borderId="0" xfId="0" applyFill="1"/>
    <xf numFmtId="0" fontId="0" fillId="0" borderId="4" xfId="0" applyFill="1" applyBorder="1"/>
    <xf numFmtId="0" fontId="0" fillId="0" borderId="2" xfId="0" applyFill="1" applyBorder="1" applyAlignment="1"/>
    <xf numFmtId="164" fontId="0" fillId="0" borderId="2" xfId="0" applyNumberForma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Fill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/>
    <xf numFmtId="0" fontId="0" fillId="0" borderId="0" xfId="0" applyFill="1"/>
    <xf numFmtId="164" fontId="0" fillId="0" borderId="0" xfId="0" applyNumberFormat="1" applyFill="1"/>
    <xf numFmtId="0" fontId="3" fillId="0" borderId="0" xfId="0" applyFont="1"/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2861</xdr:colOff>
      <xdr:row>74</xdr:row>
      <xdr:rowOff>188785</xdr:rowOff>
    </xdr:from>
    <xdr:ext cx="377568" cy="197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BB6C149-C8F4-4216-8617-98D8D1A4EF13}"/>
                </a:ext>
              </a:extLst>
            </xdr:cNvPr>
            <xdr:cNvSpPr txBox="1"/>
          </xdr:nvSpPr>
          <xdr:spPr>
            <a:xfrm>
              <a:off x="612118" y="18915564"/>
              <a:ext cx="377568" cy="1973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</m:sup>
                  </m:sSubSup>
                </m:oMath>
              </a14:m>
              <a:r>
                <a:rPr lang="en-US" sz="1100"/>
                <a:t>=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BB6C149-C8F4-4216-8617-98D8D1A4EF13}"/>
                </a:ext>
              </a:extLst>
            </xdr:cNvPr>
            <xdr:cNvSpPr txBox="1"/>
          </xdr:nvSpPr>
          <xdr:spPr>
            <a:xfrm>
              <a:off x="612118" y="18915564"/>
              <a:ext cx="377568" cy="1973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𝐷_𝑖^+</a:t>
              </a:r>
              <a:r>
                <a:rPr lang="en-US" sz="1100"/>
                <a:t>=</a:t>
              </a:r>
            </a:p>
          </xdr:txBody>
        </xdr:sp>
      </mc:Fallback>
    </mc:AlternateContent>
    <xdr:clientData/>
  </xdr:oneCellAnchor>
  <xdr:oneCellAnchor>
    <xdr:from>
      <xdr:col>3</xdr:col>
      <xdr:colOff>976513</xdr:colOff>
      <xdr:row>75</xdr:row>
      <xdr:rowOff>4021</xdr:rowOff>
    </xdr:from>
    <xdr:ext cx="1664873" cy="196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6D1E16-2651-40CB-B949-5D305C9C7D03}"/>
                </a:ext>
              </a:extLst>
            </xdr:cNvPr>
            <xdr:cNvSpPr txBox="1"/>
          </xdr:nvSpPr>
          <xdr:spPr>
            <a:xfrm>
              <a:off x="3529853" y="18957971"/>
              <a:ext cx="1664873" cy="19608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</m:sup>
                  </m:sSubSup>
                </m:oMath>
              </a14:m>
              <a:r>
                <a:rPr lang="en-US" sz="1100"/>
                <a:t> =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6D1E16-2651-40CB-B949-5D305C9C7D03}"/>
                </a:ext>
              </a:extLst>
            </xdr:cNvPr>
            <xdr:cNvSpPr txBox="1"/>
          </xdr:nvSpPr>
          <xdr:spPr>
            <a:xfrm>
              <a:off x="3529853" y="18957971"/>
              <a:ext cx="1664873" cy="19608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𝐷_𝑖^−</a:t>
              </a:r>
              <a:r>
                <a:rPr lang="en-US" sz="11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603907</xdr:colOff>
      <xdr:row>89</xdr:row>
      <xdr:rowOff>185801</xdr:rowOff>
    </xdr:from>
    <xdr:ext cx="398202" cy="197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3BECBAF-E44F-4C3B-BAB4-712B7CE16BE4}"/>
                </a:ext>
              </a:extLst>
            </xdr:cNvPr>
            <xdr:cNvSpPr txBox="1"/>
          </xdr:nvSpPr>
          <xdr:spPr>
            <a:xfrm>
              <a:off x="603907" y="21577364"/>
              <a:ext cx="398202" cy="1973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</m:sup>
                  </m:sSubSup>
                </m:oMath>
              </a14:m>
              <a:r>
                <a:rPr lang="en-US" sz="1100"/>
                <a:t> =</a:t>
              </a: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3BECBAF-E44F-4C3B-BAB4-712B7CE16BE4}"/>
                </a:ext>
              </a:extLst>
            </xdr:cNvPr>
            <xdr:cNvSpPr txBox="1"/>
          </xdr:nvSpPr>
          <xdr:spPr>
            <a:xfrm>
              <a:off x="603907" y="21577364"/>
              <a:ext cx="398202" cy="1973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𝐶_𝑖^+</a:t>
              </a:r>
              <a:r>
                <a:rPr lang="en-US" sz="1100"/>
                <a:t> =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F7CB-B9F4-4D82-BB81-BC6789DB9D7B}">
  <dimension ref="B3:P101"/>
  <sheetViews>
    <sheetView tabSelected="1" topLeftCell="A3" zoomScale="80" zoomScaleNormal="115" workbookViewId="0">
      <selection activeCell="H86" sqref="H86"/>
    </sheetView>
  </sheetViews>
  <sheetFormatPr defaultRowHeight="15" x14ac:dyDescent="0.25"/>
  <cols>
    <col min="2" max="2" width="5.7109375" bestFit="1" customWidth="1"/>
    <col min="3" max="3" width="23.42578125" bestFit="1" customWidth="1"/>
    <col min="4" max="4" width="14.5703125" bestFit="1" customWidth="1"/>
    <col min="5" max="5" width="24.85546875" bestFit="1" customWidth="1"/>
    <col min="6" max="6" width="15.28515625" bestFit="1" customWidth="1"/>
    <col min="7" max="7" width="22.42578125" bestFit="1" customWidth="1"/>
    <col min="8" max="8" width="23" bestFit="1" customWidth="1"/>
    <col min="12" max="12" width="23" bestFit="1" customWidth="1"/>
    <col min="13" max="13" width="20.85546875" bestFit="1" customWidth="1"/>
  </cols>
  <sheetData>
    <row r="3" spans="2:16" ht="18.75" x14ac:dyDescent="0.3">
      <c r="B3" s="46" t="s">
        <v>78</v>
      </c>
      <c r="C3" s="46"/>
      <c r="D3" s="46"/>
    </row>
    <row r="4" spans="2:16" x14ac:dyDescent="0.25">
      <c r="B4" s="30" t="s">
        <v>138</v>
      </c>
      <c r="C4" t="s">
        <v>51</v>
      </c>
      <c r="E4" s="30" t="s">
        <v>137</v>
      </c>
      <c r="F4" s="8">
        <v>0.54</v>
      </c>
    </row>
    <row r="5" spans="2:16" x14ac:dyDescent="0.25">
      <c r="B5" s="30" t="s">
        <v>139</v>
      </c>
      <c r="C5" t="s">
        <v>17</v>
      </c>
      <c r="F5" s="8">
        <v>0.21</v>
      </c>
    </row>
    <row r="6" spans="2:16" x14ac:dyDescent="0.25">
      <c r="B6" s="30" t="s">
        <v>140</v>
      </c>
      <c r="C6" t="s">
        <v>18</v>
      </c>
      <c r="F6" s="8">
        <v>0.16200000000000001</v>
      </c>
    </row>
    <row r="7" spans="2:16" x14ac:dyDescent="0.25">
      <c r="B7" s="30" t="s">
        <v>141</v>
      </c>
      <c r="C7" t="s">
        <v>19</v>
      </c>
      <c r="F7" s="8">
        <v>8.6999999999999994E-2</v>
      </c>
    </row>
    <row r="9" spans="2:16" x14ac:dyDescent="0.25">
      <c r="B9" s="26" t="s">
        <v>49</v>
      </c>
      <c r="C9" s="17" t="s">
        <v>64</v>
      </c>
      <c r="D9" s="17" t="s">
        <v>65</v>
      </c>
      <c r="E9" s="17" t="s">
        <v>3</v>
      </c>
    </row>
    <row r="10" spans="2:16" x14ac:dyDescent="0.25">
      <c r="B10" s="26">
        <v>1</v>
      </c>
      <c r="C10" s="17" t="s">
        <v>43</v>
      </c>
      <c r="D10" s="17" t="s">
        <v>68</v>
      </c>
      <c r="E10" s="17" t="s">
        <v>71</v>
      </c>
    </row>
    <row r="11" spans="2:16" ht="60" x14ac:dyDescent="0.25">
      <c r="B11" s="26">
        <v>2</v>
      </c>
      <c r="C11" s="17" t="s">
        <v>42</v>
      </c>
      <c r="D11" s="17" t="s">
        <v>67</v>
      </c>
      <c r="E11" s="18" t="s">
        <v>70</v>
      </c>
    </row>
    <row r="12" spans="2:16" ht="45" x14ac:dyDescent="0.25">
      <c r="B12" s="26">
        <v>3</v>
      </c>
      <c r="C12" s="17" t="s">
        <v>41</v>
      </c>
      <c r="D12" s="17" t="s">
        <v>66</v>
      </c>
      <c r="E12" s="18" t="s">
        <v>69</v>
      </c>
    </row>
    <row r="16" spans="2:16" x14ac:dyDescent="0.25">
      <c r="B16" s="26" t="s">
        <v>49</v>
      </c>
      <c r="C16" s="26" t="s">
        <v>50</v>
      </c>
      <c r="D16" s="26" t="s">
        <v>79</v>
      </c>
      <c r="E16" s="26" t="s">
        <v>80</v>
      </c>
      <c r="F16" s="26" t="s">
        <v>81</v>
      </c>
      <c r="G16" s="26" t="s">
        <v>82</v>
      </c>
      <c r="K16" s="26" t="s">
        <v>49</v>
      </c>
      <c r="L16" s="26" t="s">
        <v>50</v>
      </c>
      <c r="M16" s="26" t="s">
        <v>79</v>
      </c>
      <c r="N16" s="26" t="s">
        <v>80</v>
      </c>
      <c r="O16" s="26" t="s">
        <v>81</v>
      </c>
      <c r="P16" s="26" t="s">
        <v>82</v>
      </c>
    </row>
    <row r="17" spans="2:16" x14ac:dyDescent="0.25">
      <c r="B17" s="26">
        <v>1</v>
      </c>
      <c r="C17" s="26" t="s">
        <v>52</v>
      </c>
      <c r="D17" s="26">
        <v>70</v>
      </c>
      <c r="E17" s="26">
        <v>90</v>
      </c>
      <c r="F17" s="26">
        <v>90</v>
      </c>
      <c r="G17" s="26">
        <v>80</v>
      </c>
      <c r="K17" s="26">
        <v>1</v>
      </c>
      <c r="L17" s="26" t="s">
        <v>52</v>
      </c>
      <c r="M17" s="28">
        <v>1</v>
      </c>
      <c r="N17" s="28">
        <v>3</v>
      </c>
      <c r="O17" s="28">
        <v>3</v>
      </c>
      <c r="P17" s="28">
        <v>2</v>
      </c>
    </row>
    <row r="18" spans="2:16" x14ac:dyDescent="0.25">
      <c r="B18" s="26">
        <v>2</v>
      </c>
      <c r="C18" s="26" t="s">
        <v>53</v>
      </c>
      <c r="D18" s="26">
        <v>80</v>
      </c>
      <c r="E18" s="26">
        <v>70</v>
      </c>
      <c r="F18" s="26">
        <v>70</v>
      </c>
      <c r="G18" s="26">
        <v>80</v>
      </c>
      <c r="K18" s="26">
        <v>2</v>
      </c>
      <c r="L18" s="26" t="s">
        <v>53</v>
      </c>
      <c r="M18" s="28">
        <v>2</v>
      </c>
      <c r="N18" s="28">
        <v>3</v>
      </c>
      <c r="O18" s="28">
        <v>3</v>
      </c>
      <c r="P18" s="28">
        <v>2</v>
      </c>
    </row>
    <row r="19" spans="2:16" x14ac:dyDescent="0.25">
      <c r="B19" s="26">
        <v>3</v>
      </c>
      <c r="C19" s="26" t="s">
        <v>54</v>
      </c>
      <c r="D19" s="26">
        <v>70</v>
      </c>
      <c r="E19" s="26">
        <v>70</v>
      </c>
      <c r="F19" s="26">
        <v>75</v>
      </c>
      <c r="G19" s="26">
        <v>80</v>
      </c>
      <c r="K19" s="26">
        <v>3</v>
      </c>
      <c r="L19" s="26" t="s">
        <v>54</v>
      </c>
      <c r="M19" s="28">
        <v>1</v>
      </c>
      <c r="N19" s="28">
        <v>1</v>
      </c>
      <c r="O19" s="28">
        <v>2</v>
      </c>
      <c r="P19" s="28">
        <v>2</v>
      </c>
    </row>
    <row r="20" spans="2:16" x14ac:dyDescent="0.25">
      <c r="B20" s="26">
        <v>4</v>
      </c>
      <c r="C20" s="26" t="s">
        <v>55</v>
      </c>
      <c r="D20" s="26">
        <v>80</v>
      </c>
      <c r="E20" s="26">
        <v>60</v>
      </c>
      <c r="F20" s="26">
        <v>70</v>
      </c>
      <c r="G20" s="26">
        <v>75</v>
      </c>
      <c r="K20" s="26">
        <v>4</v>
      </c>
      <c r="L20" s="26" t="s">
        <v>55</v>
      </c>
      <c r="M20" s="28">
        <v>2</v>
      </c>
      <c r="N20" s="28">
        <v>1</v>
      </c>
      <c r="O20" s="28">
        <v>1</v>
      </c>
      <c r="P20" s="28">
        <v>2</v>
      </c>
    </row>
    <row r="21" spans="2:16" ht="28.5" x14ac:dyDescent="0.45">
      <c r="B21" s="26">
        <v>5</v>
      </c>
      <c r="C21" s="26" t="s">
        <v>56</v>
      </c>
      <c r="D21" s="26">
        <v>70</v>
      </c>
      <c r="E21" s="26">
        <v>70</v>
      </c>
      <c r="F21" s="26">
        <v>75</v>
      </c>
      <c r="G21" s="26">
        <v>80</v>
      </c>
      <c r="I21" s="27" t="s">
        <v>83</v>
      </c>
      <c r="K21" s="26">
        <v>5</v>
      </c>
      <c r="L21" s="26" t="s">
        <v>56</v>
      </c>
      <c r="M21" s="28">
        <v>1</v>
      </c>
      <c r="N21" s="28">
        <v>1</v>
      </c>
      <c r="O21" s="28">
        <v>2</v>
      </c>
      <c r="P21" s="28">
        <v>2</v>
      </c>
    </row>
    <row r="22" spans="2:16" x14ac:dyDescent="0.25">
      <c r="B22" s="26">
        <v>6</v>
      </c>
      <c r="C22" s="26" t="s">
        <v>57</v>
      </c>
      <c r="D22" s="26">
        <v>65</v>
      </c>
      <c r="E22" s="26">
        <v>70</v>
      </c>
      <c r="F22" s="26">
        <v>65</v>
      </c>
      <c r="G22" s="26">
        <v>70</v>
      </c>
      <c r="K22" s="26">
        <v>6</v>
      </c>
      <c r="L22" s="26" t="s">
        <v>57</v>
      </c>
      <c r="M22" s="28">
        <v>1</v>
      </c>
      <c r="N22" s="28">
        <v>1</v>
      </c>
      <c r="O22" s="28">
        <v>1</v>
      </c>
      <c r="P22" s="28">
        <v>1</v>
      </c>
    </row>
    <row r="23" spans="2:16" x14ac:dyDescent="0.25">
      <c r="B23" s="26">
        <v>7</v>
      </c>
      <c r="C23" s="26" t="s">
        <v>58</v>
      </c>
      <c r="D23" s="26">
        <v>90</v>
      </c>
      <c r="E23" s="26">
        <v>90</v>
      </c>
      <c r="F23" s="26">
        <v>90</v>
      </c>
      <c r="G23" s="26">
        <v>80</v>
      </c>
      <c r="K23" s="26">
        <v>7</v>
      </c>
      <c r="L23" s="26" t="s">
        <v>58</v>
      </c>
      <c r="M23" s="28">
        <v>3</v>
      </c>
      <c r="N23" s="28">
        <v>3</v>
      </c>
      <c r="O23" s="28">
        <v>3</v>
      </c>
      <c r="P23" s="28">
        <v>2</v>
      </c>
    </row>
    <row r="24" spans="2:16" x14ac:dyDescent="0.25">
      <c r="B24" s="26">
        <v>8</v>
      </c>
      <c r="C24" s="26" t="s">
        <v>59</v>
      </c>
      <c r="D24" s="26">
        <v>95</v>
      </c>
      <c r="E24" s="26">
        <v>85</v>
      </c>
      <c r="F24" s="26">
        <v>80</v>
      </c>
      <c r="G24" s="26">
        <v>80</v>
      </c>
      <c r="K24" s="26">
        <v>8</v>
      </c>
      <c r="L24" s="26" t="s">
        <v>59</v>
      </c>
      <c r="M24" s="28">
        <v>3</v>
      </c>
      <c r="N24" s="28">
        <v>2</v>
      </c>
      <c r="O24" s="28">
        <v>2</v>
      </c>
      <c r="P24" s="28">
        <v>2</v>
      </c>
    </row>
    <row r="25" spans="2:16" x14ac:dyDescent="0.25">
      <c r="B25" s="26">
        <v>9</v>
      </c>
      <c r="C25" s="26" t="s">
        <v>60</v>
      </c>
      <c r="D25" s="26">
        <v>90</v>
      </c>
      <c r="E25" s="26">
        <v>90</v>
      </c>
      <c r="F25" s="26">
        <v>90</v>
      </c>
      <c r="G25" s="26">
        <v>85</v>
      </c>
      <c r="K25" s="26">
        <v>9</v>
      </c>
      <c r="L25" s="26" t="s">
        <v>60</v>
      </c>
      <c r="M25" s="28">
        <v>3</v>
      </c>
      <c r="N25" s="28">
        <v>3</v>
      </c>
      <c r="O25" s="28">
        <v>3</v>
      </c>
      <c r="P25" s="28">
        <v>3</v>
      </c>
    </row>
    <row r="26" spans="2:16" x14ac:dyDescent="0.25">
      <c r="B26" s="26">
        <v>10</v>
      </c>
      <c r="C26" s="26" t="s">
        <v>61</v>
      </c>
      <c r="D26" s="26">
        <v>90</v>
      </c>
      <c r="E26" s="26">
        <v>85</v>
      </c>
      <c r="F26" s="26">
        <v>70</v>
      </c>
      <c r="G26" s="26">
        <v>80</v>
      </c>
      <c r="K26" s="26">
        <v>10</v>
      </c>
      <c r="L26" s="26" t="s">
        <v>61</v>
      </c>
      <c r="M26" s="28">
        <v>3</v>
      </c>
      <c r="N26" s="28">
        <v>1</v>
      </c>
      <c r="O26" s="28">
        <v>1</v>
      </c>
      <c r="P26" s="28">
        <v>2</v>
      </c>
    </row>
    <row r="27" spans="2:16" x14ac:dyDescent="0.25">
      <c r="B27" s="26">
        <v>11</v>
      </c>
      <c r="C27" s="26" t="s">
        <v>62</v>
      </c>
      <c r="D27" s="26">
        <v>80</v>
      </c>
      <c r="E27" s="26">
        <v>90</v>
      </c>
      <c r="F27" s="26">
        <v>90</v>
      </c>
      <c r="G27" s="26">
        <v>85</v>
      </c>
      <c r="K27" s="26">
        <v>11</v>
      </c>
      <c r="L27" s="26" t="s">
        <v>62</v>
      </c>
      <c r="M27" s="28">
        <v>2</v>
      </c>
      <c r="N27" s="28">
        <v>3</v>
      </c>
      <c r="O27" s="28">
        <v>3</v>
      </c>
      <c r="P27" s="28">
        <v>3</v>
      </c>
    </row>
    <row r="31" spans="2:16" ht="18.75" x14ac:dyDescent="0.3">
      <c r="B31" s="47" t="s">
        <v>128</v>
      </c>
      <c r="C31" s="47"/>
      <c r="D31" s="47"/>
    </row>
    <row r="33" spans="2:9" x14ac:dyDescent="0.25">
      <c r="B33" s="30" t="s">
        <v>142</v>
      </c>
      <c r="C33" s="8">
        <f>SQRT(M17^2+M18^2+M19^2+M20^2+M21^2+M22^2+M23^2+M24^2+M25^2+M26^2+M27^2)</f>
        <v>7.2111025509279782</v>
      </c>
    </row>
    <row r="34" spans="2:9" x14ac:dyDescent="0.25">
      <c r="B34" s="30" t="s">
        <v>143</v>
      </c>
      <c r="C34" s="8">
        <f>SQRT(N17^2+N18^2+N19^2+N20^2+N21^2+N22^2+N23^2+N24^2+N25^2+N26^2+N27^2)</f>
        <v>7.3484692283495345</v>
      </c>
    </row>
    <row r="35" spans="2:9" x14ac:dyDescent="0.25">
      <c r="B35" s="30" t="s">
        <v>144</v>
      </c>
      <c r="C35" s="8">
        <f>SQRT(O17^2+O18^2+O19^2+O20^2+O21^2+O22^2+O23^2+O24^2+O25^2+O26^2+O27^2)</f>
        <v>7.745966692414834</v>
      </c>
    </row>
    <row r="36" spans="2:9" x14ac:dyDescent="0.25">
      <c r="B36" s="30" t="s">
        <v>145</v>
      </c>
      <c r="C36" s="8">
        <f>SQRT(P17^2+P18^2+P19^2+P20^2+P21^2+P22^2+P23^2+P24^2+P25^2+P26^2+P27^2)</f>
        <v>7.1414284285428504</v>
      </c>
    </row>
    <row r="38" spans="2:9" x14ac:dyDescent="0.25">
      <c r="B38" s="30" t="s">
        <v>84</v>
      </c>
      <c r="C38" s="8">
        <f>M17/C33</f>
        <v>0.13867504905630729</v>
      </c>
      <c r="D38" s="30" t="s">
        <v>95</v>
      </c>
      <c r="E38" s="8">
        <f>N17/C34</f>
        <v>0.40824829046386302</v>
      </c>
      <c r="F38" s="30" t="s">
        <v>96</v>
      </c>
      <c r="G38" s="8">
        <f>O17/C35</f>
        <v>0.3872983346207417</v>
      </c>
      <c r="H38" s="30" t="s">
        <v>97</v>
      </c>
      <c r="I38" s="8">
        <f>P17/C36</f>
        <v>0.28005601680560194</v>
      </c>
    </row>
    <row r="39" spans="2:9" x14ac:dyDescent="0.25">
      <c r="B39" s="30" t="s">
        <v>85</v>
      </c>
      <c r="C39" s="8">
        <f>M18/C33</f>
        <v>0.27735009811261457</v>
      </c>
      <c r="D39" s="30" t="s">
        <v>98</v>
      </c>
      <c r="E39" s="8">
        <f>N18/C34</f>
        <v>0.40824829046386302</v>
      </c>
      <c r="F39" s="30" t="s">
        <v>99</v>
      </c>
      <c r="G39" s="8">
        <f>O18/C34</f>
        <v>0.40824829046386302</v>
      </c>
      <c r="H39" s="30" t="s">
        <v>100</v>
      </c>
      <c r="I39" s="8">
        <f>P18/C36</f>
        <v>0.28005601680560194</v>
      </c>
    </row>
    <row r="40" spans="2:9" x14ac:dyDescent="0.25">
      <c r="B40" s="30" t="s">
        <v>86</v>
      </c>
      <c r="C40" s="8">
        <f>M19/C33</f>
        <v>0.13867504905630729</v>
      </c>
      <c r="D40" s="30" t="s">
        <v>101</v>
      </c>
      <c r="E40" s="8">
        <f>O19/C34</f>
        <v>0.27216552697590868</v>
      </c>
      <c r="F40" s="30" t="s">
        <v>108</v>
      </c>
      <c r="G40" s="8">
        <f>O19/C35</f>
        <v>0.2581988897471611</v>
      </c>
      <c r="H40" s="30" t="s">
        <v>109</v>
      </c>
      <c r="I40" s="8">
        <f>P19/C36</f>
        <v>0.28005601680560194</v>
      </c>
    </row>
    <row r="41" spans="2:9" x14ac:dyDescent="0.25">
      <c r="B41" s="30" t="s">
        <v>87</v>
      </c>
      <c r="C41" s="8">
        <f>M20/C33</f>
        <v>0.27735009811261457</v>
      </c>
      <c r="D41" s="30" t="s">
        <v>102</v>
      </c>
      <c r="E41" s="8">
        <f>N20/C34</f>
        <v>0.13608276348795434</v>
      </c>
      <c r="F41" s="30" t="s">
        <v>110</v>
      </c>
      <c r="G41" s="8">
        <f>O20/C35</f>
        <v>0.12909944487358055</v>
      </c>
      <c r="H41" s="30" t="s">
        <v>111</v>
      </c>
      <c r="I41" s="8">
        <f>P20/C36</f>
        <v>0.28005601680560194</v>
      </c>
    </row>
    <row r="42" spans="2:9" x14ac:dyDescent="0.25">
      <c r="B42" s="30" t="s">
        <v>88</v>
      </c>
      <c r="C42" s="8">
        <f>M21/C33</f>
        <v>0.13867504905630729</v>
      </c>
      <c r="D42" s="30" t="s">
        <v>103</v>
      </c>
      <c r="E42" s="8">
        <f>N21/C34</f>
        <v>0.13608276348795434</v>
      </c>
      <c r="F42" s="30" t="s">
        <v>112</v>
      </c>
      <c r="G42" s="8">
        <f>O21/C35</f>
        <v>0.2581988897471611</v>
      </c>
      <c r="H42" s="30" t="s">
        <v>113</v>
      </c>
      <c r="I42" s="8">
        <f>P21/C36</f>
        <v>0.28005601680560194</v>
      </c>
    </row>
    <row r="43" spans="2:9" x14ac:dyDescent="0.25">
      <c r="B43" s="30" t="s">
        <v>89</v>
      </c>
      <c r="C43" s="8">
        <f>M22/C33</f>
        <v>0.13867504905630729</v>
      </c>
      <c r="D43" s="30" t="s">
        <v>104</v>
      </c>
      <c r="E43" s="8">
        <f>O22/C34</f>
        <v>0.13608276348795434</v>
      </c>
      <c r="F43" s="30" t="s">
        <v>114</v>
      </c>
      <c r="G43" s="8">
        <f>O22/C35</f>
        <v>0.12909944487358055</v>
      </c>
      <c r="H43" s="30" t="s">
        <v>115</v>
      </c>
      <c r="I43" s="8">
        <f>P22/C36</f>
        <v>0.14002800840280097</v>
      </c>
    </row>
    <row r="44" spans="2:9" x14ac:dyDescent="0.25">
      <c r="B44" s="30" t="s">
        <v>90</v>
      </c>
      <c r="C44" s="8">
        <f>M23/C33</f>
        <v>0.41602514716892186</v>
      </c>
      <c r="D44" s="30" t="s">
        <v>105</v>
      </c>
      <c r="E44" s="8">
        <f>N23/C34</f>
        <v>0.40824829046386302</v>
      </c>
      <c r="F44" s="30" t="s">
        <v>116</v>
      </c>
      <c r="G44" s="8">
        <f>O23/C35</f>
        <v>0.3872983346207417</v>
      </c>
      <c r="H44" s="30" t="s">
        <v>117</v>
      </c>
      <c r="I44" s="8">
        <f>P23/C36</f>
        <v>0.28005601680560194</v>
      </c>
    </row>
    <row r="45" spans="2:9" x14ac:dyDescent="0.25">
      <c r="B45" s="30" t="s">
        <v>91</v>
      </c>
      <c r="C45" s="8">
        <f>M24/C33</f>
        <v>0.41602514716892186</v>
      </c>
      <c r="D45" s="30" t="s">
        <v>106</v>
      </c>
      <c r="E45" s="8">
        <f>N24/C34</f>
        <v>0.27216552697590868</v>
      </c>
      <c r="F45" s="30" t="s">
        <v>118</v>
      </c>
      <c r="G45" s="8">
        <f>O24/C35</f>
        <v>0.2581988897471611</v>
      </c>
      <c r="H45" s="30" t="s">
        <v>119</v>
      </c>
      <c r="I45" s="8">
        <f>P24/C36</f>
        <v>0.28005601680560194</v>
      </c>
    </row>
    <row r="46" spans="2:9" x14ac:dyDescent="0.25">
      <c r="B46" s="30" t="s">
        <v>92</v>
      </c>
      <c r="C46" s="8">
        <f>M25/C33</f>
        <v>0.41602514716892186</v>
      </c>
      <c r="D46" s="30" t="s">
        <v>107</v>
      </c>
      <c r="E46" s="8">
        <f>O25/C34</f>
        <v>0.40824829046386302</v>
      </c>
      <c r="F46" s="30" t="s">
        <v>120</v>
      </c>
      <c r="G46" s="8">
        <f>O25/C35</f>
        <v>0.3872983346207417</v>
      </c>
      <c r="H46" s="30" t="s">
        <v>121</v>
      </c>
      <c r="I46" s="8">
        <f>P25/C36</f>
        <v>0.42008402520840293</v>
      </c>
    </row>
    <row r="47" spans="2:9" x14ac:dyDescent="0.25">
      <c r="B47" s="30" t="s">
        <v>93</v>
      </c>
      <c r="C47" s="8">
        <f>M26/C33</f>
        <v>0.41602514716892186</v>
      </c>
      <c r="D47" s="30" t="s">
        <v>122</v>
      </c>
      <c r="E47" s="8">
        <f>N26/C34</f>
        <v>0.13608276348795434</v>
      </c>
      <c r="F47" s="30" t="s">
        <v>123</v>
      </c>
      <c r="G47" s="8">
        <f>O26/C35</f>
        <v>0.12909944487358055</v>
      </c>
      <c r="H47" s="30" t="s">
        <v>124</v>
      </c>
      <c r="I47" s="8">
        <f>P26/C36</f>
        <v>0.28005601680560194</v>
      </c>
    </row>
    <row r="48" spans="2:9" x14ac:dyDescent="0.25">
      <c r="B48" s="30" t="s">
        <v>94</v>
      </c>
      <c r="C48" s="8">
        <f>M27/C33</f>
        <v>0.27735009811261457</v>
      </c>
      <c r="D48" s="30" t="s">
        <v>125</v>
      </c>
      <c r="E48" s="8">
        <f>N27/C34</f>
        <v>0.40824829046386302</v>
      </c>
      <c r="F48" s="30" t="s">
        <v>126</v>
      </c>
      <c r="G48" s="8">
        <f>O27/C35</f>
        <v>0.3872983346207417</v>
      </c>
      <c r="H48" s="30" t="s">
        <v>127</v>
      </c>
      <c r="I48" s="8">
        <f>P27/C36</f>
        <v>0.42008402520840293</v>
      </c>
    </row>
    <row r="51" spans="2:6" ht="18.75" x14ac:dyDescent="0.3">
      <c r="B51" s="47" t="s">
        <v>129</v>
      </c>
      <c r="C51" s="47"/>
      <c r="D51" s="47"/>
    </row>
    <row r="52" spans="2:6" x14ac:dyDescent="0.25">
      <c r="B52" s="30" t="s">
        <v>146</v>
      </c>
      <c r="C52" s="8">
        <v>0.54</v>
      </c>
    </row>
    <row r="53" spans="2:6" x14ac:dyDescent="0.25">
      <c r="C53" s="8">
        <v>0.21</v>
      </c>
    </row>
    <row r="54" spans="2:6" x14ac:dyDescent="0.25">
      <c r="C54" s="8">
        <v>0.16200000000000001</v>
      </c>
    </row>
    <row r="55" spans="2:6" x14ac:dyDescent="0.25">
      <c r="C55" s="8">
        <v>8.6999999999999994E-2</v>
      </c>
    </row>
    <row r="57" spans="2:6" x14ac:dyDescent="0.25">
      <c r="B57" s="30" t="s">
        <v>147</v>
      </c>
      <c r="C57" s="8">
        <f>C38*C52</f>
        <v>7.4884526490405945E-2</v>
      </c>
      <c r="D57" s="8">
        <f>E38*C53</f>
        <v>8.5732140997411235E-2</v>
      </c>
      <c r="E57" s="8">
        <f>G38*C54</f>
        <v>6.2742330208560154E-2</v>
      </c>
      <c r="F57" s="8">
        <f>I38*C55</f>
        <v>2.4364873462087367E-2</v>
      </c>
    </row>
    <row r="58" spans="2:6" x14ac:dyDescent="0.25">
      <c r="C58" s="8">
        <f>C39*C52</f>
        <v>0.14976905298081189</v>
      </c>
      <c r="D58" s="8">
        <f>E39*C53</f>
        <v>8.5732140997411235E-2</v>
      </c>
      <c r="E58" s="8">
        <f>G39*C54</f>
        <v>6.6136223055145812E-2</v>
      </c>
      <c r="F58" s="8">
        <f>I39*C55</f>
        <v>2.4364873462087367E-2</v>
      </c>
    </row>
    <row r="59" spans="2:6" x14ac:dyDescent="0.25">
      <c r="C59" s="8">
        <f>C40*C52</f>
        <v>7.4884526490405945E-2</v>
      </c>
      <c r="D59" s="8">
        <f>E40*C53</f>
        <v>5.7154760664940824E-2</v>
      </c>
      <c r="E59" s="8">
        <f>G40*C54</f>
        <v>4.1828220139040098E-2</v>
      </c>
      <c r="F59" s="8">
        <f>I40*C55</f>
        <v>2.4364873462087367E-2</v>
      </c>
    </row>
    <row r="60" spans="2:6" x14ac:dyDescent="0.25">
      <c r="C60" s="8">
        <f>C41*C52</f>
        <v>0.14976905298081189</v>
      </c>
      <c r="D60" s="8">
        <f>E41*C53</f>
        <v>2.8577380332470412E-2</v>
      </c>
      <c r="E60" s="8">
        <f>G41*C54</f>
        <v>2.0914110069520049E-2</v>
      </c>
      <c r="F60" s="8">
        <f>I41*C55</f>
        <v>2.4364873462087367E-2</v>
      </c>
    </row>
    <row r="61" spans="2:6" x14ac:dyDescent="0.25">
      <c r="C61" s="8">
        <f t="shared" ref="C61" si="0">C42*C57</f>
        <v>1.0384615384615386E-2</v>
      </c>
      <c r="D61" s="8">
        <f>E42*C53</f>
        <v>2.8577380332470412E-2</v>
      </c>
      <c r="E61" s="8">
        <f>G42*C54</f>
        <v>4.1828220139040098E-2</v>
      </c>
      <c r="F61" s="8">
        <f>I42*C55</f>
        <v>2.4364873462087367E-2</v>
      </c>
    </row>
    <row r="62" spans="2:6" x14ac:dyDescent="0.25">
      <c r="C62" s="8">
        <f>C43*C52</f>
        <v>7.4884526490405945E-2</v>
      </c>
      <c r="D62" s="8">
        <f>E43*C53</f>
        <v>2.8577380332470412E-2</v>
      </c>
      <c r="E62" s="8">
        <f>G43*C54</f>
        <v>2.0914110069520049E-2</v>
      </c>
      <c r="F62" s="8">
        <f>I43*C55</f>
        <v>1.2182436731043684E-2</v>
      </c>
    </row>
    <row r="63" spans="2:6" x14ac:dyDescent="0.25">
      <c r="C63" s="8">
        <f>C44*C52</f>
        <v>0.22465357947121781</v>
      </c>
      <c r="D63" s="8">
        <f>E44*C53</f>
        <v>8.5732140997411235E-2</v>
      </c>
      <c r="E63" s="8">
        <f>G44*C54</f>
        <v>6.2742330208560154E-2</v>
      </c>
      <c r="F63" s="8">
        <f>I44*C55</f>
        <v>2.4364873462087367E-2</v>
      </c>
    </row>
    <row r="64" spans="2:6" x14ac:dyDescent="0.25">
      <c r="C64" s="8">
        <f>C45*C52</f>
        <v>0.22465357947121781</v>
      </c>
      <c r="D64" s="8">
        <f>E45*C53</f>
        <v>5.7154760664940824E-2</v>
      </c>
      <c r="E64" s="8">
        <f>G45*C54</f>
        <v>4.1828220139040098E-2</v>
      </c>
      <c r="F64" s="8">
        <f>I45*C55</f>
        <v>2.4364873462087367E-2</v>
      </c>
    </row>
    <row r="65" spans="2:8" x14ac:dyDescent="0.25">
      <c r="C65" s="8">
        <f t="shared" ref="C65" si="1">C46*C61</f>
        <v>4.320261143677266E-3</v>
      </c>
      <c r="D65" s="8">
        <f>E46*C53</f>
        <v>8.5732140997411235E-2</v>
      </c>
      <c r="E65" s="8">
        <f>G46*C54</f>
        <v>6.2742330208560154E-2</v>
      </c>
      <c r="F65" s="8">
        <f>I46*C55</f>
        <v>3.6547310193131052E-2</v>
      </c>
    </row>
    <row r="66" spans="2:8" x14ac:dyDescent="0.25">
      <c r="C66" s="8">
        <f>C47*C52</f>
        <v>0.22465357947121781</v>
      </c>
      <c r="D66" s="8">
        <f>E47*C53</f>
        <v>2.8577380332470412E-2</v>
      </c>
      <c r="E66" s="8">
        <f>G47*C54</f>
        <v>2.0914110069520049E-2</v>
      </c>
      <c r="F66" s="8">
        <f>I47*C55</f>
        <v>2.4364873462087367E-2</v>
      </c>
    </row>
    <row r="67" spans="2:8" x14ac:dyDescent="0.25">
      <c r="C67" s="8">
        <f>C48*C52</f>
        <v>0.14976905298081189</v>
      </c>
      <c r="D67" s="8">
        <f>E48*C53</f>
        <v>8.5732140997411235E-2</v>
      </c>
      <c r="E67" s="8">
        <f>G48*C54</f>
        <v>6.2742330208560154E-2</v>
      </c>
      <c r="F67" s="8">
        <f>I48*C55</f>
        <v>3.6547310193131052E-2</v>
      </c>
    </row>
    <row r="70" spans="2:8" ht="18.75" x14ac:dyDescent="0.3">
      <c r="B70" s="47" t="s">
        <v>133</v>
      </c>
      <c r="C70" s="47"/>
      <c r="D70" s="47"/>
      <c r="E70" s="39"/>
      <c r="F70" s="39"/>
      <c r="G70" s="39"/>
      <c r="H70" s="39"/>
    </row>
    <row r="71" spans="2:8" x14ac:dyDescent="0.25">
      <c r="B71" s="39"/>
      <c r="C71" s="39"/>
      <c r="D71" s="39"/>
      <c r="E71" s="39"/>
      <c r="F71" s="39"/>
      <c r="G71" s="39"/>
      <c r="H71" s="39"/>
    </row>
    <row r="72" spans="2:8" x14ac:dyDescent="0.25">
      <c r="B72" s="39"/>
      <c r="C72" s="39"/>
      <c r="D72" s="39"/>
      <c r="E72" s="39"/>
      <c r="F72" s="39"/>
      <c r="G72" s="39"/>
      <c r="H72" s="39"/>
    </row>
    <row r="73" spans="2:8" x14ac:dyDescent="0.25">
      <c r="B73" s="30" t="s">
        <v>148</v>
      </c>
      <c r="C73" s="40">
        <f>MAX(C57:C67)</f>
        <v>0.22465357947121781</v>
      </c>
      <c r="D73" s="40">
        <f t="shared" ref="D73:F73" si="2">MAX(D57:D67)</f>
        <v>8.5732140997411235E-2</v>
      </c>
      <c r="E73" s="40">
        <f t="shared" si="2"/>
        <v>6.6136223055145812E-2</v>
      </c>
      <c r="F73" s="40">
        <f t="shared" si="2"/>
        <v>3.6547310193131052E-2</v>
      </c>
      <c r="G73" s="39"/>
      <c r="H73" s="39"/>
    </row>
    <row r="74" spans="2:8" x14ac:dyDescent="0.25">
      <c r="B74" s="30" t="s">
        <v>149</v>
      </c>
      <c r="C74" s="40">
        <f>MIN(C57:C67)</f>
        <v>4.320261143677266E-3</v>
      </c>
      <c r="D74" s="40">
        <f t="shared" ref="D74:F74" si="3">MIN(D57:D67)</f>
        <v>2.8577380332470412E-2</v>
      </c>
      <c r="E74" s="40">
        <f t="shared" si="3"/>
        <v>2.0914110069520049E-2</v>
      </c>
      <c r="F74" s="40">
        <f t="shared" si="3"/>
        <v>1.2182436731043684E-2</v>
      </c>
      <c r="G74" s="39"/>
      <c r="H74" s="39"/>
    </row>
    <row r="75" spans="2:8" x14ac:dyDescent="0.25">
      <c r="B75" s="39"/>
      <c r="C75" s="39"/>
      <c r="D75" s="39"/>
      <c r="E75" s="39"/>
      <c r="F75" s="39"/>
      <c r="G75" s="39"/>
      <c r="H75" s="39"/>
    </row>
    <row r="76" spans="2:8" x14ac:dyDescent="0.25">
      <c r="B76" s="39"/>
      <c r="C76" s="39">
        <f>SQRT((C57-C73)^2+(D57-D73)^2+(E57-E73)^2+(F57-F73)^2)</f>
        <v>0.15030202761150369</v>
      </c>
      <c r="D76" s="39"/>
      <c r="E76" s="39"/>
      <c r="F76" s="39">
        <f>SQRT((C57-C74)^2+(D57-D74)^2+(E57-E74)^2+(F57-F74)^2)</f>
        <v>0.10071739658716404</v>
      </c>
      <c r="G76" s="39"/>
      <c r="H76" s="39"/>
    </row>
    <row r="77" spans="2:8" x14ac:dyDescent="0.25">
      <c r="B77" s="41"/>
      <c r="C77" s="39">
        <f>SQRT((C58-C73)^2+(D58-D73)^2+(E58-E73)^2+(F58-F73)^2)</f>
        <v>7.5868992825779538E-2</v>
      </c>
      <c r="D77" s="39"/>
      <c r="E77" s="39"/>
      <c r="F77" s="39">
        <f>SQRT((C58-C74)^2+(D58-D74)^2+(E58-E74)^2+(F58-F74)^2)</f>
        <v>0.16314248061476622</v>
      </c>
      <c r="G77" s="39"/>
      <c r="H77" s="39"/>
    </row>
    <row r="78" spans="2:8" x14ac:dyDescent="0.25">
      <c r="B78" s="39"/>
      <c r="C78" s="39">
        <f>SQRT((C59-C73)^2+(D59-D73)^2+(E59-E73)^2+(F59-F73)^2)</f>
        <v>0.15487648842839633</v>
      </c>
      <c r="D78" s="39"/>
      <c r="E78" s="39"/>
      <c r="F78" s="39">
        <f>SQRT((C59-C74)^2+(D59-D74)^2+(E59-E74)^2+(F59-F74)^2)</f>
        <v>7.9886131307606092E-2</v>
      </c>
      <c r="G78" s="39"/>
      <c r="H78" s="39"/>
    </row>
    <row r="79" spans="2:8" x14ac:dyDescent="0.25">
      <c r="B79" s="39"/>
      <c r="C79" s="39">
        <f>SQRT((C60-C73)^2+(D60-D73)^2+(E60-E73)^2+(F60-F73)^2)</f>
        <v>0.10520366078207335</v>
      </c>
      <c r="D79" s="39"/>
      <c r="E79" s="39"/>
      <c r="F79" s="39">
        <f>SQRT((C60-C74)^2+(D60-D74)^2+(E60-E74)^2+(F60-F74)^2)</f>
        <v>0.14595808580406913</v>
      </c>
      <c r="G79" s="39"/>
      <c r="H79" s="39"/>
    </row>
    <row r="80" spans="2:8" x14ac:dyDescent="0.25">
      <c r="B80" s="39"/>
      <c r="C80" s="39">
        <f>SQRT((C61-C73)^2+(D61-D73)^2+(E61-E73)^2+(F61-F73)^2)</f>
        <v>0.2234214546723024</v>
      </c>
      <c r="D80" s="39"/>
      <c r="E80" s="39"/>
      <c r="F80" s="39">
        <f>SQRT((C61-C74)^2+(D61-D74)^2+(E61-E74)^2+(F61-F74)^2)</f>
        <v>2.495171651541165E-2</v>
      </c>
      <c r="G80" s="39"/>
      <c r="H80" s="39"/>
    </row>
    <row r="81" spans="2:12" x14ac:dyDescent="0.25">
      <c r="B81" s="39"/>
      <c r="C81" s="39">
        <f>SQRT((C62-C73)^2+(D62-D73)^2+(E62-E73)^2+(F62-F73)^2)</f>
        <v>0.16833336704035873</v>
      </c>
      <c r="D81" s="39"/>
      <c r="E81" s="39"/>
      <c r="F81" s="39">
        <f>SQRT((C62-C74)^2+(D62-D74)^2+(E62-E74)^2+(F62-F74)^2)</f>
        <v>7.0564265346728675E-2</v>
      </c>
      <c r="G81" s="39"/>
      <c r="H81" s="39"/>
    </row>
    <row r="82" spans="2:12" x14ac:dyDescent="0.25">
      <c r="C82" s="39">
        <f>SQRT((C63-C73)^2+(D63-D73)^2+(E63-E73)^2+(F63-F73)^2)</f>
        <v>1.2646354152876932E-2</v>
      </c>
      <c r="F82" s="39">
        <f>SQRT((C63-C74)^2+(D63-D74)^2+(E63-E74)^2+(F63-F74)^2)</f>
        <v>0.23175730753656476</v>
      </c>
    </row>
    <row r="83" spans="2:12" x14ac:dyDescent="0.25">
      <c r="C83" s="39">
        <f>SQRT((C64-C73)^2+(D64-D73)^2+(E64-E73)^2+(F64-F73)^2)</f>
        <v>3.9445626337300733E-2</v>
      </c>
      <c r="F83" s="39">
        <f>SQRT((C64-C74)^2+(D64-D74)^2+(E64-E74)^2+(F64-F74)^2)</f>
        <v>0.22349328758734088</v>
      </c>
    </row>
    <row r="84" spans="2:12" x14ac:dyDescent="0.25">
      <c r="C84" s="39">
        <f>SQRT((C65-C73)^2+(D65-D73)^2+(E65-E73)^2+(F65-F73)^2)</f>
        <v>0.22035945560351936</v>
      </c>
      <c r="F84" s="39">
        <f>SQRT((C65-C74)^2+(D65-D74)^2+(E65-E74)^2+(F65-F74)^2)</f>
        <v>7.489935731026133E-2</v>
      </c>
    </row>
    <row r="85" spans="2:12" x14ac:dyDescent="0.25">
      <c r="C85" s="39">
        <f>SQRT((C66-C73)^2+(D66-D73)^2+(E66-E73)^2+(F66-F73)^2)</f>
        <v>7.3892610823121221E-2</v>
      </c>
      <c r="F85" s="39">
        <f>SQRT((C66-C74)^2+(D66-D74)^2+(E66-E74)^2+(F66-F74)^2)</f>
        <v>0.22066985052319948</v>
      </c>
    </row>
    <row r="86" spans="2:12" x14ac:dyDescent="0.25">
      <c r="C86" s="39">
        <f>SQRT((C67-C73)^2+(D67-D73)^2+(E67-E73)^2+(F67-F73)^2)</f>
        <v>7.4961395506930179E-2</v>
      </c>
      <c r="F86" s="39">
        <f>SQRT((C67-C74)^2+(D67-D74)^2+(E67-E74)^2+(F67-F74)^2)</f>
        <v>0.16360093145325402</v>
      </c>
    </row>
    <row r="89" spans="2:12" ht="18.75" x14ac:dyDescent="0.3">
      <c r="B89" s="47" t="s">
        <v>134</v>
      </c>
      <c r="C89" s="47"/>
      <c r="D89" s="47"/>
      <c r="F89" s="26" t="s">
        <v>49</v>
      </c>
      <c r="G89" s="26" t="s">
        <v>50</v>
      </c>
      <c r="H89" s="26" t="s">
        <v>135</v>
      </c>
      <c r="I89" s="26" t="s">
        <v>136</v>
      </c>
    </row>
    <row r="90" spans="2:12" x14ac:dyDescent="0.25">
      <c r="F90" s="26">
        <v>1</v>
      </c>
      <c r="G90" s="26" t="s">
        <v>52</v>
      </c>
      <c r="H90" s="3">
        <v>1.1503000000000001</v>
      </c>
      <c r="I90" s="26">
        <v>5</v>
      </c>
    </row>
    <row r="91" spans="2:12" x14ac:dyDescent="0.25">
      <c r="C91" s="29">
        <f>F76/F76+C76</f>
        <v>1.1503020276115037</v>
      </c>
      <c r="F91" s="26">
        <v>2</v>
      </c>
      <c r="G91" s="26" t="s">
        <v>53</v>
      </c>
      <c r="H91" s="3">
        <v>1.0759000000000001</v>
      </c>
      <c r="I91" s="26">
        <v>7</v>
      </c>
    </row>
    <row r="92" spans="2:12" x14ac:dyDescent="0.25">
      <c r="C92" s="29">
        <f>F77/F77+C77</f>
        <v>1.0758689928257796</v>
      </c>
      <c r="F92" s="26">
        <v>3</v>
      </c>
      <c r="G92" s="26" t="s">
        <v>54</v>
      </c>
      <c r="H92" s="3">
        <v>1.1549</v>
      </c>
      <c r="I92" s="28">
        <v>4</v>
      </c>
    </row>
    <row r="93" spans="2:12" x14ac:dyDescent="0.25">
      <c r="C93" s="29">
        <f>F78/F78+C78</f>
        <v>1.1548764884283964</v>
      </c>
      <c r="F93" s="26">
        <v>4</v>
      </c>
      <c r="G93" s="26" t="s">
        <v>55</v>
      </c>
      <c r="H93" s="3">
        <v>1.1052</v>
      </c>
      <c r="I93" s="26">
        <v>6</v>
      </c>
    </row>
    <row r="94" spans="2:12" x14ac:dyDescent="0.25">
      <c r="C94" s="29">
        <f t="shared" ref="C94:C101" si="4">F79/F79+C79</f>
        <v>1.1052036607820734</v>
      </c>
      <c r="F94" s="26">
        <v>5</v>
      </c>
      <c r="G94" s="26" t="s">
        <v>56</v>
      </c>
      <c r="H94" s="3">
        <v>1.2234</v>
      </c>
      <c r="I94" s="42">
        <v>1</v>
      </c>
    </row>
    <row r="95" spans="2:12" x14ac:dyDescent="0.25">
      <c r="C95" s="29">
        <f t="shared" si="4"/>
        <v>1.2234214546723023</v>
      </c>
      <c r="F95" s="26">
        <v>6</v>
      </c>
      <c r="G95" s="26" t="s">
        <v>57</v>
      </c>
      <c r="H95" s="3">
        <v>1.1682999999999999</v>
      </c>
      <c r="I95" s="42">
        <v>3</v>
      </c>
      <c r="L95" s="29"/>
    </row>
    <row r="96" spans="2:12" x14ac:dyDescent="0.25">
      <c r="C96" s="29">
        <f>F81/F81+C81</f>
        <v>1.1683333670403586</v>
      </c>
      <c r="F96" s="26">
        <v>7</v>
      </c>
      <c r="G96" s="26" t="s">
        <v>58</v>
      </c>
      <c r="H96" s="3">
        <v>1.0125999999999999</v>
      </c>
      <c r="I96" s="26">
        <v>11</v>
      </c>
    </row>
    <row r="97" spans="3:9" x14ac:dyDescent="0.25">
      <c r="C97" s="29">
        <f t="shared" si="4"/>
        <v>1.012646354152877</v>
      </c>
      <c r="F97" s="26">
        <v>8</v>
      </c>
      <c r="G97" s="26" t="s">
        <v>59</v>
      </c>
      <c r="H97" s="3">
        <v>1.0394000000000001</v>
      </c>
      <c r="I97" s="26">
        <v>10</v>
      </c>
    </row>
    <row r="98" spans="3:9" x14ac:dyDescent="0.25">
      <c r="C98" s="29">
        <f t="shared" si="4"/>
        <v>1.0394456263373006</v>
      </c>
      <c r="F98" s="26">
        <v>9</v>
      </c>
      <c r="G98" s="26" t="s">
        <v>60</v>
      </c>
      <c r="H98" s="3">
        <v>1.2203999999999999</v>
      </c>
      <c r="I98" s="42">
        <v>2</v>
      </c>
    </row>
    <row r="99" spans="3:9" x14ac:dyDescent="0.25">
      <c r="C99" s="29">
        <f t="shared" si="4"/>
        <v>1.2203594556035193</v>
      </c>
      <c r="F99" s="26">
        <v>10</v>
      </c>
      <c r="G99" s="26" t="s">
        <v>61</v>
      </c>
      <c r="H99" s="3">
        <v>1.0739000000000001</v>
      </c>
      <c r="I99" s="26">
        <v>9</v>
      </c>
    </row>
    <row r="100" spans="3:9" x14ac:dyDescent="0.25">
      <c r="C100" s="29">
        <f t="shared" si="4"/>
        <v>1.0738926108231213</v>
      </c>
      <c r="F100" s="26">
        <v>11</v>
      </c>
      <c r="G100" s="26" t="s">
        <v>62</v>
      </c>
      <c r="H100" s="3">
        <v>1.075</v>
      </c>
      <c r="I100" s="26">
        <v>8</v>
      </c>
    </row>
    <row r="101" spans="3:9" x14ac:dyDescent="0.25">
      <c r="C101" s="29">
        <f t="shared" si="4"/>
        <v>1.0749613955069302</v>
      </c>
    </row>
  </sheetData>
  <mergeCells count="5">
    <mergeCell ref="B3:D3"/>
    <mergeCell ref="B31:D31"/>
    <mergeCell ref="B51:D51"/>
    <mergeCell ref="B70:D70"/>
    <mergeCell ref="B89:D8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007F-B8F2-4A61-A58A-192769DF2874}">
  <dimension ref="C2:X101"/>
  <sheetViews>
    <sheetView topLeftCell="A53" zoomScale="78" zoomScaleNormal="63" workbookViewId="0">
      <selection activeCell="G104" sqref="G104"/>
    </sheetView>
  </sheetViews>
  <sheetFormatPr defaultRowHeight="15" x14ac:dyDescent="0.25"/>
  <cols>
    <col min="3" max="3" width="14.7109375" bestFit="1" customWidth="1"/>
    <col min="4" max="4" width="21.140625" bestFit="1" customWidth="1"/>
    <col min="5" max="5" width="19.42578125" bestFit="1" customWidth="1"/>
    <col min="6" max="6" width="13.7109375" bestFit="1" customWidth="1"/>
    <col min="7" max="7" width="11.5703125" bestFit="1" customWidth="1"/>
    <col min="8" max="8" width="9.140625" customWidth="1"/>
    <col min="9" max="9" width="11.5703125" bestFit="1" customWidth="1"/>
    <col min="10" max="10" width="20.85546875" bestFit="1" customWidth="1"/>
    <col min="11" max="11" width="22.7109375" bestFit="1" customWidth="1"/>
    <col min="12" max="12" width="21.5703125" bestFit="1" customWidth="1"/>
    <col min="13" max="13" width="12.140625" bestFit="1" customWidth="1"/>
    <col min="14" max="14" width="15" bestFit="1" customWidth="1"/>
    <col min="15" max="15" width="15.7109375" bestFit="1" customWidth="1"/>
    <col min="16" max="16" width="20.7109375" bestFit="1" customWidth="1"/>
    <col min="17" max="17" width="23.28515625" customWidth="1"/>
    <col min="21" max="21" width="13.28515625" bestFit="1" customWidth="1"/>
  </cols>
  <sheetData>
    <row r="2" spans="3:21" ht="15.75" customHeight="1" x14ac:dyDescent="0.3">
      <c r="C2" s="51" t="s">
        <v>0</v>
      </c>
      <c r="D2" s="51"/>
      <c r="E2" s="51"/>
      <c r="K2" s="46" t="s">
        <v>10</v>
      </c>
      <c r="L2" s="46"/>
      <c r="M2" s="46"/>
      <c r="N2" s="46"/>
      <c r="O2" s="46"/>
      <c r="P2" s="46"/>
      <c r="Q2" s="46"/>
      <c r="R2" s="46"/>
      <c r="S2" s="46"/>
      <c r="T2" s="46"/>
    </row>
    <row r="3" spans="3:21" ht="16.5" customHeight="1" x14ac:dyDescent="0.3">
      <c r="C3" s="51" t="s">
        <v>1</v>
      </c>
      <c r="D3" s="51"/>
      <c r="E3" s="51"/>
      <c r="K3" s="52" t="s">
        <v>11</v>
      </c>
      <c r="L3" s="52"/>
      <c r="M3" s="52" t="s">
        <v>3</v>
      </c>
      <c r="N3" s="52"/>
      <c r="O3" s="52"/>
      <c r="P3" s="52"/>
      <c r="Q3" s="52"/>
      <c r="R3" s="52"/>
      <c r="S3" s="52"/>
      <c r="T3" s="52"/>
    </row>
    <row r="4" spans="3:21" ht="18.75" x14ac:dyDescent="0.3">
      <c r="C4" s="51" t="s">
        <v>2</v>
      </c>
      <c r="D4" s="51"/>
      <c r="E4" s="51"/>
      <c r="K4" s="52">
        <v>1</v>
      </c>
      <c r="L4" s="52"/>
      <c r="M4" s="52" t="s">
        <v>4</v>
      </c>
      <c r="N4" s="52"/>
      <c r="O4" s="52"/>
      <c r="P4" s="52"/>
      <c r="Q4" s="52"/>
      <c r="R4" s="52"/>
      <c r="S4" s="52"/>
      <c r="T4" s="52"/>
    </row>
    <row r="5" spans="3:21" x14ac:dyDescent="0.25">
      <c r="K5" s="52">
        <v>3</v>
      </c>
      <c r="L5" s="52"/>
      <c r="M5" s="52" t="s">
        <v>5</v>
      </c>
      <c r="N5" s="52"/>
      <c r="O5" s="52"/>
      <c r="P5" s="52"/>
      <c r="Q5" s="52"/>
      <c r="R5" s="52"/>
      <c r="S5" s="52"/>
      <c r="T5" s="52"/>
    </row>
    <row r="6" spans="3:21" x14ac:dyDescent="0.25">
      <c r="K6" s="52">
        <v>5</v>
      </c>
      <c r="L6" s="52"/>
      <c r="M6" s="52" t="s">
        <v>6</v>
      </c>
      <c r="N6" s="52"/>
      <c r="O6" s="52"/>
      <c r="P6" s="52"/>
      <c r="Q6" s="52"/>
      <c r="R6" s="52"/>
      <c r="S6" s="52"/>
      <c r="T6" s="52"/>
    </row>
    <row r="7" spans="3:21" x14ac:dyDescent="0.25">
      <c r="K7" s="52">
        <v>7</v>
      </c>
      <c r="L7" s="52"/>
      <c r="M7" s="52" t="s">
        <v>7</v>
      </c>
      <c r="N7" s="52"/>
      <c r="O7" s="52"/>
      <c r="P7" s="52"/>
      <c r="Q7" s="52"/>
      <c r="R7" s="52"/>
      <c r="S7" s="52"/>
      <c r="T7" s="52"/>
    </row>
    <row r="8" spans="3:21" x14ac:dyDescent="0.25">
      <c r="K8" s="52">
        <v>9</v>
      </c>
      <c r="L8" s="52"/>
      <c r="M8" s="52" t="s">
        <v>8</v>
      </c>
      <c r="N8" s="52"/>
      <c r="O8" s="52"/>
      <c r="P8" s="52"/>
      <c r="Q8" s="52"/>
      <c r="R8" s="52"/>
      <c r="S8" s="52"/>
      <c r="T8" s="52"/>
    </row>
    <row r="9" spans="3:21" x14ac:dyDescent="0.25">
      <c r="K9" s="52" t="s">
        <v>12</v>
      </c>
      <c r="L9" s="52"/>
      <c r="M9" s="52" t="s">
        <v>9</v>
      </c>
      <c r="N9" s="52"/>
      <c r="O9" s="52"/>
      <c r="P9" s="52"/>
      <c r="Q9" s="52"/>
      <c r="R9" s="52"/>
      <c r="S9" s="52"/>
      <c r="T9" s="52"/>
    </row>
    <row r="12" spans="3:21" ht="18.75" x14ac:dyDescent="0.3">
      <c r="C12" s="49" t="s">
        <v>31</v>
      </c>
      <c r="D12" s="49"/>
      <c r="E12" s="49"/>
      <c r="F12" s="49"/>
      <c r="G12" s="49"/>
      <c r="H12" s="49"/>
      <c r="I12" s="49"/>
    </row>
    <row r="14" spans="3:21" ht="18.75" x14ac:dyDescent="0.3">
      <c r="D14" s="50" t="s">
        <v>14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</row>
    <row r="15" spans="3:21" x14ac:dyDescent="0.25">
      <c r="C15" s="54" t="s">
        <v>13</v>
      </c>
      <c r="D15" s="2">
        <v>9</v>
      </c>
      <c r="E15" s="2">
        <v>8</v>
      </c>
      <c r="F15" s="2">
        <v>7</v>
      </c>
      <c r="G15" s="2">
        <v>6</v>
      </c>
      <c r="H15" s="2">
        <v>5</v>
      </c>
      <c r="I15" s="2">
        <v>4</v>
      </c>
      <c r="J15" s="2">
        <v>3</v>
      </c>
      <c r="K15" s="2">
        <v>2</v>
      </c>
      <c r="L15" s="2">
        <v>1</v>
      </c>
      <c r="M15" s="2">
        <v>2</v>
      </c>
      <c r="N15" s="2">
        <v>3</v>
      </c>
      <c r="O15" s="2">
        <v>4</v>
      </c>
      <c r="P15" s="2">
        <v>5</v>
      </c>
      <c r="Q15" s="2">
        <v>6</v>
      </c>
      <c r="R15" s="2">
        <v>7</v>
      </c>
      <c r="S15" s="2">
        <v>8</v>
      </c>
      <c r="T15" s="2">
        <v>9</v>
      </c>
      <c r="U15" s="54" t="s">
        <v>13</v>
      </c>
    </row>
    <row r="16" spans="3:21" x14ac:dyDescent="0.25">
      <c r="C16" s="54"/>
      <c r="D16" s="53" t="s">
        <v>15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</row>
    <row r="17" spans="3:21" x14ac:dyDescent="0.25">
      <c r="C17" s="2" t="s">
        <v>16</v>
      </c>
      <c r="D17" s="2"/>
      <c r="E17" s="2"/>
      <c r="F17" s="2"/>
      <c r="G17" s="2"/>
      <c r="H17" s="2"/>
      <c r="I17" s="2"/>
      <c r="J17" s="2" t="s">
        <v>20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 t="s">
        <v>17</v>
      </c>
    </row>
    <row r="18" spans="3:21" x14ac:dyDescent="0.25">
      <c r="C18" s="2" t="s">
        <v>16</v>
      </c>
      <c r="D18" s="2"/>
      <c r="E18" s="2"/>
      <c r="F18" s="2"/>
      <c r="G18" s="2"/>
      <c r="H18" s="2"/>
      <c r="I18" s="2" t="s">
        <v>20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 t="s">
        <v>18</v>
      </c>
    </row>
    <row r="19" spans="3:21" x14ac:dyDescent="0.25">
      <c r="C19" s="2" t="s">
        <v>16</v>
      </c>
      <c r="D19" s="2"/>
      <c r="E19" s="2"/>
      <c r="F19" s="2"/>
      <c r="G19" s="2"/>
      <c r="H19" s="2" t="s">
        <v>20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 t="s">
        <v>19</v>
      </c>
    </row>
    <row r="20" spans="3:21" x14ac:dyDescent="0.25">
      <c r="C20" s="2" t="s">
        <v>17</v>
      </c>
      <c r="D20" s="2"/>
      <c r="E20" s="2"/>
      <c r="F20" s="2"/>
      <c r="G20" s="2"/>
      <c r="H20" s="2"/>
      <c r="I20" s="2"/>
      <c r="J20" s="2"/>
      <c r="K20" s="2" t="s">
        <v>20</v>
      </c>
      <c r="L20" s="2"/>
      <c r="M20" s="2"/>
      <c r="N20" s="2"/>
      <c r="O20" s="2"/>
      <c r="P20" s="2"/>
      <c r="Q20" s="2"/>
      <c r="R20" s="2"/>
      <c r="S20" s="2"/>
      <c r="T20" s="2"/>
      <c r="U20" s="2" t="s">
        <v>18</v>
      </c>
    </row>
    <row r="21" spans="3:21" x14ac:dyDescent="0.25">
      <c r="C21" s="2" t="s">
        <v>17</v>
      </c>
      <c r="D21" s="2"/>
      <c r="E21" s="2"/>
      <c r="F21" s="2"/>
      <c r="G21" s="2"/>
      <c r="H21" s="2"/>
      <c r="I21" s="2"/>
      <c r="J21" s="2"/>
      <c r="K21" s="2" t="s">
        <v>20</v>
      </c>
      <c r="L21" s="2"/>
      <c r="M21" s="2"/>
      <c r="N21" s="2"/>
      <c r="O21" s="2"/>
      <c r="P21" s="2"/>
      <c r="Q21" s="2"/>
      <c r="R21" s="2"/>
      <c r="S21" s="2"/>
      <c r="T21" s="2"/>
      <c r="U21" s="2" t="s">
        <v>19</v>
      </c>
    </row>
    <row r="22" spans="3:21" x14ac:dyDescent="0.25">
      <c r="C22" s="2" t="s">
        <v>18</v>
      </c>
      <c r="D22" s="2"/>
      <c r="E22" s="2"/>
      <c r="F22" s="2"/>
      <c r="G22" s="2"/>
      <c r="H22" s="2"/>
      <c r="I22" s="2"/>
      <c r="J22" s="2" t="s">
        <v>20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 t="s">
        <v>19</v>
      </c>
    </row>
    <row r="25" spans="3:21" ht="18.75" x14ac:dyDescent="0.3">
      <c r="C25" s="46" t="s">
        <v>26</v>
      </c>
      <c r="D25" s="46"/>
      <c r="E25" s="46"/>
      <c r="F25" s="46"/>
      <c r="G25" s="46"/>
      <c r="J25" s="49" t="s">
        <v>32</v>
      </c>
      <c r="K25" s="49"/>
      <c r="L25" s="49"/>
      <c r="M25" s="49"/>
      <c r="N25" s="49"/>
      <c r="O25" s="49"/>
    </row>
    <row r="26" spans="3:21" x14ac:dyDescent="0.25"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</row>
    <row r="27" spans="3:21" ht="18.75" x14ac:dyDescent="0.3">
      <c r="C27" s="2" t="s">
        <v>16</v>
      </c>
      <c r="D27" s="2">
        <v>1</v>
      </c>
      <c r="E27" s="2">
        <v>3</v>
      </c>
      <c r="F27" s="2">
        <v>4</v>
      </c>
      <c r="G27" s="2">
        <v>5</v>
      </c>
      <c r="J27" s="46" t="s">
        <v>30</v>
      </c>
      <c r="K27" s="46"/>
      <c r="L27" s="46"/>
      <c r="M27" s="46"/>
      <c r="N27" s="46"/>
      <c r="O27" s="46"/>
      <c r="P27" s="46"/>
      <c r="Q27" s="46"/>
    </row>
    <row r="28" spans="3:21" x14ac:dyDescent="0.25">
      <c r="C28" s="2" t="s">
        <v>17</v>
      </c>
      <c r="D28" s="4" t="s">
        <v>22</v>
      </c>
      <c r="E28" s="2">
        <v>1</v>
      </c>
      <c r="F28" s="2">
        <v>2</v>
      </c>
      <c r="G28" s="2">
        <v>2</v>
      </c>
      <c r="J28" s="2"/>
      <c r="K28" s="2" t="s">
        <v>16</v>
      </c>
      <c r="L28" s="2" t="s">
        <v>17</v>
      </c>
      <c r="M28" s="2" t="s">
        <v>18</v>
      </c>
      <c r="N28" s="2" t="s">
        <v>19</v>
      </c>
      <c r="O28" s="36" t="s">
        <v>130</v>
      </c>
      <c r="P28" s="32" t="s">
        <v>132</v>
      </c>
      <c r="Q28" s="32" t="s">
        <v>131</v>
      </c>
    </row>
    <row r="29" spans="3:21" x14ac:dyDescent="0.25">
      <c r="C29" s="2" t="s">
        <v>18</v>
      </c>
      <c r="D29" s="4" t="s">
        <v>23</v>
      </c>
      <c r="E29" s="4" t="s">
        <v>25</v>
      </c>
      <c r="F29" s="2">
        <v>1</v>
      </c>
      <c r="G29" s="2">
        <v>3</v>
      </c>
      <c r="J29" s="2" t="s">
        <v>16</v>
      </c>
      <c r="K29" s="3">
        <f>D35/D39</f>
        <v>0.56074766355140193</v>
      </c>
      <c r="L29" s="3">
        <f>E35/E39</f>
        <v>0.6</v>
      </c>
      <c r="M29" s="3">
        <f>F35/F39</f>
        <v>0.54545454545454553</v>
      </c>
      <c r="N29" s="3">
        <f>G35/G39</f>
        <v>0.45454545454545453</v>
      </c>
      <c r="O29" s="37">
        <f>SUM(K29:N29)</f>
        <v>2.160747663551402</v>
      </c>
      <c r="P29" s="33">
        <f>O29/4</f>
        <v>0.54018691588785051</v>
      </c>
      <c r="Q29" s="38">
        <f>D39*P29</f>
        <v>0.96333333333333337</v>
      </c>
    </row>
    <row r="30" spans="3:21" x14ac:dyDescent="0.25">
      <c r="C30" s="2" t="s">
        <v>19</v>
      </c>
      <c r="D30" s="4" t="s">
        <v>24</v>
      </c>
      <c r="E30" s="4" t="s">
        <v>25</v>
      </c>
      <c r="F30" s="4" t="s">
        <v>22</v>
      </c>
      <c r="G30" s="2">
        <v>1</v>
      </c>
      <c r="J30" s="2" t="s">
        <v>17</v>
      </c>
      <c r="K30" s="3">
        <f>D36/D39</f>
        <v>0.18691588785046728</v>
      </c>
      <c r="L30" s="3">
        <f>E36/E39</f>
        <v>0.2</v>
      </c>
      <c r="M30" s="3">
        <f>F36/F39</f>
        <v>0.27272727272727276</v>
      </c>
      <c r="N30" s="3">
        <f>G36/G39</f>
        <v>0.18181818181818182</v>
      </c>
      <c r="O30" s="37">
        <f t="shared" ref="O30:O32" si="0">SUM(K30:N30)</f>
        <v>0.84146134239592185</v>
      </c>
      <c r="P30" s="33">
        <f>O30/4</f>
        <v>0.21036533559898046</v>
      </c>
      <c r="Q30" s="38">
        <f>E39*P30</f>
        <v>1.0518266779949024</v>
      </c>
    </row>
    <row r="31" spans="3:21" x14ac:dyDescent="0.25">
      <c r="D31" t="s">
        <v>21</v>
      </c>
      <c r="J31" s="2" t="s">
        <v>18</v>
      </c>
      <c r="K31" s="3">
        <f>D37/D39</f>
        <v>0.14018691588785048</v>
      </c>
      <c r="L31" s="3">
        <f>E37/E39</f>
        <v>0.1</v>
      </c>
      <c r="M31" s="3">
        <f>F37/F39</f>
        <v>0.13636363636363638</v>
      </c>
      <c r="N31" s="3">
        <f>G37/G39</f>
        <v>0.27272727272727271</v>
      </c>
      <c r="O31" s="37">
        <f t="shared" si="0"/>
        <v>0.64927782497875963</v>
      </c>
      <c r="P31" s="33">
        <f>O31/4</f>
        <v>0.16231945624468991</v>
      </c>
      <c r="Q31" s="38">
        <f>P31*F39</f>
        <v>1.1903426791277258</v>
      </c>
    </row>
    <row r="32" spans="3:21" x14ac:dyDescent="0.25">
      <c r="J32" s="2" t="s">
        <v>19</v>
      </c>
      <c r="K32" s="3">
        <f>D38/D39</f>
        <v>0.11214953271028039</v>
      </c>
      <c r="L32" s="3">
        <f>E38/E39</f>
        <v>0.1</v>
      </c>
      <c r="M32" s="3">
        <f>F38/F39</f>
        <v>4.5454545454545456E-2</v>
      </c>
      <c r="N32" s="3">
        <f>G38/G39</f>
        <v>9.0909090909090912E-2</v>
      </c>
      <c r="O32" s="37">
        <f t="shared" si="0"/>
        <v>0.34851316907391672</v>
      </c>
      <c r="P32" s="33">
        <f>O32/4</f>
        <v>8.7128292268479179E-2</v>
      </c>
      <c r="Q32" s="38">
        <f>G39*P32</f>
        <v>0.95841121495327097</v>
      </c>
      <c r="T32" s="10"/>
    </row>
    <row r="33" spans="3:24" ht="18.75" x14ac:dyDescent="0.3">
      <c r="C33" s="46" t="s">
        <v>27</v>
      </c>
      <c r="D33" s="46"/>
      <c r="E33" s="46"/>
      <c r="F33" s="46"/>
      <c r="G33" s="46"/>
      <c r="J33" s="31"/>
      <c r="K33" s="9"/>
      <c r="L33" s="9"/>
      <c r="M33" s="9"/>
      <c r="N33" s="9"/>
      <c r="X33" s="35"/>
    </row>
    <row r="34" spans="3:24" x14ac:dyDescent="0.25">
      <c r="C34" s="2" t="s">
        <v>15</v>
      </c>
      <c r="D34" s="2" t="s">
        <v>16</v>
      </c>
      <c r="E34" s="2" t="s">
        <v>17</v>
      </c>
      <c r="F34" s="2" t="s">
        <v>18</v>
      </c>
      <c r="G34" s="2" t="s">
        <v>19</v>
      </c>
      <c r="O34" s="8"/>
      <c r="X34" s="34"/>
    </row>
    <row r="35" spans="3:24" ht="18.75" x14ac:dyDescent="0.3">
      <c r="C35" s="2" t="s">
        <v>16</v>
      </c>
      <c r="D35" s="2">
        <v>1</v>
      </c>
      <c r="E35" s="2">
        <v>3</v>
      </c>
      <c r="F35" s="2">
        <v>4</v>
      </c>
      <c r="G35" s="2">
        <v>5</v>
      </c>
      <c r="J35" s="49" t="s">
        <v>37</v>
      </c>
      <c r="K35" s="49"/>
      <c r="L35" s="49"/>
      <c r="X35" s="34"/>
    </row>
    <row r="36" spans="3:24" ht="18.75" x14ac:dyDescent="0.3">
      <c r="C36" s="2" t="s">
        <v>17</v>
      </c>
      <c r="D36" s="3">
        <f>D35/E35</f>
        <v>0.33333333333333331</v>
      </c>
      <c r="E36" s="2">
        <v>1</v>
      </c>
      <c r="F36" s="2">
        <v>2</v>
      </c>
      <c r="G36" s="2">
        <v>2</v>
      </c>
      <c r="J36" s="11" t="s">
        <v>33</v>
      </c>
      <c r="K36" s="13">
        <v>0.9</v>
      </c>
      <c r="L36" t="s">
        <v>38</v>
      </c>
      <c r="X36" s="34"/>
    </row>
    <row r="37" spans="3:24" ht="18.75" x14ac:dyDescent="0.3">
      <c r="C37" s="2" t="s">
        <v>18</v>
      </c>
      <c r="D37" s="3">
        <f>D35/F35</f>
        <v>0.25</v>
      </c>
      <c r="E37" s="3">
        <f>E36/F36</f>
        <v>0.5</v>
      </c>
      <c r="F37" s="2">
        <v>1</v>
      </c>
      <c r="G37" s="2">
        <v>3</v>
      </c>
      <c r="J37" s="11" t="s">
        <v>34</v>
      </c>
      <c r="K37" s="14">
        <f>(D39*P29)+(E39*P30)+(F39*P31)+(G39*P32)</f>
        <v>4.1639139054092329</v>
      </c>
      <c r="X37" s="34"/>
    </row>
    <row r="38" spans="3:24" ht="18.75" x14ac:dyDescent="0.3">
      <c r="C38" s="2" t="s">
        <v>19</v>
      </c>
      <c r="D38" s="3">
        <f>D35/G35</f>
        <v>0.2</v>
      </c>
      <c r="E38" s="3">
        <f>E36/G36</f>
        <v>0.5</v>
      </c>
      <c r="F38" s="3">
        <f>F37/G37</f>
        <v>0.33333333333333331</v>
      </c>
      <c r="G38" s="2">
        <v>1</v>
      </c>
      <c r="J38" s="12" t="s">
        <v>35</v>
      </c>
      <c r="K38" s="15">
        <f>(K37-4)/(4-1)</f>
        <v>5.4637968469744301E-2</v>
      </c>
    </row>
    <row r="39" spans="3:24" ht="18.75" x14ac:dyDescent="0.3">
      <c r="C39" s="5" t="s">
        <v>28</v>
      </c>
      <c r="D39" s="3">
        <f>SUM(D35:D38)</f>
        <v>1.7833333333333332</v>
      </c>
      <c r="E39" s="2">
        <f t="shared" ref="E39:G39" si="1">SUM(E35:E38)</f>
        <v>5</v>
      </c>
      <c r="F39" s="3">
        <f t="shared" si="1"/>
        <v>7.333333333333333</v>
      </c>
      <c r="G39" s="2">
        <f t="shared" si="1"/>
        <v>11</v>
      </c>
      <c r="J39" s="12" t="s">
        <v>36</v>
      </c>
      <c r="K39" s="15">
        <f>K38/K36</f>
        <v>6.0708853855271444E-2</v>
      </c>
    </row>
    <row r="46" spans="3:24" ht="18.75" x14ac:dyDescent="0.3">
      <c r="C46" s="49" t="s">
        <v>39</v>
      </c>
      <c r="D46" s="49"/>
      <c r="E46" s="49"/>
      <c r="F46" s="49"/>
      <c r="G46" s="49"/>
      <c r="H46" s="49"/>
      <c r="I46" s="49"/>
      <c r="J46" s="49"/>
      <c r="K46" s="49"/>
      <c r="L46" s="49"/>
    </row>
    <row r="48" spans="3:24" ht="18.75" x14ac:dyDescent="0.3">
      <c r="C48" s="16" t="s">
        <v>40</v>
      </c>
    </row>
    <row r="50" spans="3:14" ht="18.75" x14ac:dyDescent="0.3">
      <c r="C50" s="50" t="s">
        <v>44</v>
      </c>
      <c r="D50" s="50"/>
      <c r="I50" s="46" t="s">
        <v>29</v>
      </c>
      <c r="J50" s="46"/>
    </row>
    <row r="51" spans="3:14" x14ac:dyDescent="0.25">
      <c r="C51" s="2" t="s">
        <v>15</v>
      </c>
      <c r="D51" s="2" t="s">
        <v>41</v>
      </c>
      <c r="E51" s="2" t="s">
        <v>42</v>
      </c>
      <c r="F51" s="2" t="s">
        <v>43</v>
      </c>
      <c r="I51" s="2" t="s">
        <v>15</v>
      </c>
      <c r="J51" s="2" t="s">
        <v>41</v>
      </c>
      <c r="K51" s="2" t="s">
        <v>42</v>
      </c>
      <c r="L51" s="2" t="s">
        <v>43</v>
      </c>
      <c r="M51" s="5" t="s">
        <v>28</v>
      </c>
      <c r="N51" s="5" t="s">
        <v>47</v>
      </c>
    </row>
    <row r="52" spans="3:14" x14ac:dyDescent="0.25">
      <c r="C52" s="2" t="s">
        <v>41</v>
      </c>
      <c r="D52" s="2">
        <v>1</v>
      </c>
      <c r="E52" s="2">
        <v>3</v>
      </c>
      <c r="F52" s="2">
        <v>5</v>
      </c>
      <c r="I52" s="2" t="s">
        <v>41</v>
      </c>
      <c r="J52" s="3">
        <f>D58/D61</f>
        <v>0.65217391304347827</v>
      </c>
      <c r="K52" s="3">
        <f t="shared" ref="K52:L52" si="2">E58/E61</f>
        <v>0.6923076923076924</v>
      </c>
      <c r="L52" s="3">
        <f t="shared" si="2"/>
        <v>0.55555555555555558</v>
      </c>
      <c r="M52" s="3">
        <f>SUM(J52:L52)</f>
        <v>1.9000371609067261</v>
      </c>
      <c r="N52" s="3">
        <f>M52/3</f>
        <v>0.63334572030224201</v>
      </c>
    </row>
    <row r="53" spans="3:14" x14ac:dyDescent="0.25">
      <c r="C53" s="2" t="s">
        <v>42</v>
      </c>
      <c r="D53" s="3">
        <f>D52/E52</f>
        <v>0.33333333333333331</v>
      </c>
      <c r="E53" s="2">
        <v>1</v>
      </c>
      <c r="F53" s="2">
        <v>3</v>
      </c>
      <c r="I53" s="2" t="s">
        <v>42</v>
      </c>
      <c r="J53" s="3">
        <f>D59/D61</f>
        <v>0.21739130434782608</v>
      </c>
      <c r="K53" s="3">
        <f>E59/E61</f>
        <v>0.23076923076923078</v>
      </c>
      <c r="L53" s="3">
        <f>F59/F61</f>
        <v>0.33333333333333331</v>
      </c>
      <c r="M53" s="3">
        <f t="shared" ref="M53:M54" si="3">SUM(J53:L53)</f>
        <v>0.78149386845039026</v>
      </c>
      <c r="N53" s="3">
        <f t="shared" ref="N53:N54" si="4">M53/3</f>
        <v>0.26049795615013011</v>
      </c>
    </row>
    <row r="54" spans="3:14" x14ac:dyDescent="0.25">
      <c r="C54" s="2" t="s">
        <v>43</v>
      </c>
      <c r="D54" s="3">
        <f>D52/F52</f>
        <v>0.2</v>
      </c>
      <c r="E54" s="2">
        <f>E53/F53</f>
        <v>0.33333333333333331</v>
      </c>
      <c r="F54" s="2">
        <v>1</v>
      </c>
      <c r="I54" s="2" t="s">
        <v>43</v>
      </c>
      <c r="J54" s="3">
        <f>D60/D61</f>
        <v>0.13043478260869568</v>
      </c>
      <c r="K54" s="3">
        <f t="shared" ref="K54:L54" si="5">E60/E61</f>
        <v>7.6923076923076927E-2</v>
      </c>
      <c r="L54" s="3">
        <f t="shared" si="5"/>
        <v>0.1111111111111111</v>
      </c>
      <c r="M54" s="3">
        <f t="shared" si="3"/>
        <v>0.31846897064288371</v>
      </c>
      <c r="N54" s="3">
        <f t="shared" si="4"/>
        <v>0.1061563235476279</v>
      </c>
    </row>
    <row r="56" spans="3:14" ht="18.75" x14ac:dyDescent="0.3">
      <c r="C56" s="50" t="s">
        <v>45</v>
      </c>
      <c r="D56" s="50"/>
    </row>
    <row r="57" spans="3:14" x14ac:dyDescent="0.25">
      <c r="C57" s="2" t="s">
        <v>15</v>
      </c>
      <c r="D57" s="2" t="s">
        <v>41</v>
      </c>
      <c r="E57" s="2" t="s">
        <v>42</v>
      </c>
      <c r="F57" s="2" t="s">
        <v>43</v>
      </c>
    </row>
    <row r="58" spans="3:14" x14ac:dyDescent="0.25">
      <c r="C58" s="2" t="s">
        <v>41</v>
      </c>
      <c r="D58" s="2">
        <v>1</v>
      </c>
      <c r="E58" s="2">
        <v>3</v>
      </c>
      <c r="F58" s="2">
        <v>5</v>
      </c>
    </row>
    <row r="59" spans="3:14" x14ac:dyDescent="0.25">
      <c r="C59" s="2" t="s">
        <v>42</v>
      </c>
      <c r="D59" s="3">
        <f>D58/E58</f>
        <v>0.33333333333333331</v>
      </c>
      <c r="E59" s="2">
        <v>1</v>
      </c>
      <c r="F59" s="2">
        <v>3</v>
      </c>
    </row>
    <row r="60" spans="3:14" x14ac:dyDescent="0.25">
      <c r="C60" s="2" t="s">
        <v>43</v>
      </c>
      <c r="D60" s="3">
        <f>D58/F58</f>
        <v>0.2</v>
      </c>
      <c r="E60" s="2">
        <f>E59/F59</f>
        <v>0.33333333333333331</v>
      </c>
      <c r="F60" s="2">
        <v>1</v>
      </c>
    </row>
    <row r="61" spans="3:14" x14ac:dyDescent="0.25">
      <c r="C61" s="5" t="s">
        <v>46</v>
      </c>
      <c r="D61" s="2">
        <f>SUM(D58:D60)</f>
        <v>1.5333333333333332</v>
      </c>
      <c r="E61" s="2">
        <f t="shared" ref="E61:F61" si="6">SUM(E58:E60)</f>
        <v>4.333333333333333</v>
      </c>
      <c r="F61" s="2">
        <f t="shared" si="6"/>
        <v>9</v>
      </c>
    </row>
    <row r="65" spans="3:16" ht="18.75" x14ac:dyDescent="0.3">
      <c r="C65" s="49" t="s">
        <v>48</v>
      </c>
      <c r="D65" s="49"/>
      <c r="E65" s="49"/>
      <c r="F65" s="49"/>
      <c r="G65" s="49"/>
      <c r="H65" s="49"/>
      <c r="I65" s="49"/>
      <c r="J65" s="49"/>
      <c r="K65" s="49"/>
      <c r="L65" s="49"/>
    </row>
    <row r="67" spans="3:16" ht="18.75" x14ac:dyDescent="0.3">
      <c r="C67" s="46" t="s">
        <v>72</v>
      </c>
      <c r="D67" s="46"/>
      <c r="E67" s="46"/>
      <c r="L67" s="6" t="s">
        <v>51</v>
      </c>
      <c r="M67" s="6" t="s">
        <v>17</v>
      </c>
      <c r="N67" s="6" t="s">
        <v>18</v>
      </c>
      <c r="O67" s="6" t="s">
        <v>19</v>
      </c>
      <c r="P67" s="23"/>
    </row>
    <row r="68" spans="3:16" x14ac:dyDescent="0.25">
      <c r="C68" s="1" t="s">
        <v>49</v>
      </c>
      <c r="D68" s="1" t="s">
        <v>50</v>
      </c>
      <c r="E68" s="1" t="s">
        <v>51</v>
      </c>
      <c r="F68" s="1" t="s">
        <v>17</v>
      </c>
      <c r="G68" s="1" t="s">
        <v>18</v>
      </c>
      <c r="H68" s="1" t="s">
        <v>19</v>
      </c>
      <c r="K68" s="6" t="s">
        <v>52</v>
      </c>
      <c r="L68">
        <f>N54*P29</f>
        <v>5.7344257019185912E-2</v>
      </c>
      <c r="M68">
        <f>N52*P30</f>
        <v>0.13323398500155914</v>
      </c>
      <c r="N68">
        <f>N52*P31</f>
        <v>0.10280433293436138</v>
      </c>
      <c r="O68">
        <f>N53*P32</f>
        <v>2.269674205879001E-2</v>
      </c>
    </row>
    <row r="69" spans="3:16" x14ac:dyDescent="0.25">
      <c r="C69" s="1">
        <v>1</v>
      </c>
      <c r="D69" s="1" t="s">
        <v>52</v>
      </c>
      <c r="E69" s="1">
        <v>70</v>
      </c>
      <c r="F69" s="1">
        <v>90</v>
      </c>
      <c r="G69" s="1">
        <v>90</v>
      </c>
      <c r="H69" s="1">
        <v>80</v>
      </c>
      <c r="K69" s="6" t="s">
        <v>53</v>
      </c>
      <c r="L69">
        <f>N53*P29</f>
        <v>0.14071758752782729</v>
      </c>
      <c r="M69">
        <f>N54*P30</f>
        <v>2.2331610629050695E-2</v>
      </c>
      <c r="N69">
        <f>N54*P31</f>
        <v>1.7231236715186331E-2</v>
      </c>
      <c r="O69">
        <f>N53*P32</f>
        <v>2.269674205879001E-2</v>
      </c>
    </row>
    <row r="70" spans="3:16" x14ac:dyDescent="0.25">
      <c r="C70" s="1">
        <v>2</v>
      </c>
      <c r="D70" s="1" t="s">
        <v>53</v>
      </c>
      <c r="E70" s="1">
        <v>80</v>
      </c>
      <c r="F70" s="1">
        <v>70</v>
      </c>
      <c r="G70" s="1">
        <v>70</v>
      </c>
      <c r="H70" s="1">
        <v>80</v>
      </c>
      <c r="K70" s="6" t="s">
        <v>54</v>
      </c>
      <c r="L70">
        <f>N54*P29</f>
        <v>5.7344257019185912E-2</v>
      </c>
      <c r="M70">
        <f>N54*P30</f>
        <v>2.2331610629050695E-2</v>
      </c>
      <c r="N70">
        <f>N53*P31</f>
        <v>4.2283886595142192E-2</v>
      </c>
      <c r="O70">
        <f>N53*P32</f>
        <v>2.269674205879001E-2</v>
      </c>
    </row>
    <row r="71" spans="3:16" x14ac:dyDescent="0.25">
      <c r="C71" s="1">
        <v>3</v>
      </c>
      <c r="D71" s="1" t="s">
        <v>54</v>
      </c>
      <c r="E71" s="1">
        <v>70</v>
      </c>
      <c r="F71" s="1">
        <v>70</v>
      </c>
      <c r="G71" s="1">
        <v>75</v>
      </c>
      <c r="H71" s="1">
        <v>80</v>
      </c>
      <c r="K71" s="6" t="s">
        <v>55</v>
      </c>
      <c r="L71">
        <f>N53*P29</f>
        <v>0.14071758752782729</v>
      </c>
      <c r="M71">
        <f>N54*P30</f>
        <v>2.2331610629050695E-2</v>
      </c>
      <c r="N71">
        <f>N54*P31</f>
        <v>1.7231236715186331E-2</v>
      </c>
      <c r="O71">
        <f>N53*P32</f>
        <v>2.269674205879001E-2</v>
      </c>
    </row>
    <row r="72" spans="3:16" x14ac:dyDescent="0.25">
      <c r="C72" s="1">
        <v>4</v>
      </c>
      <c r="D72" s="1" t="s">
        <v>55</v>
      </c>
      <c r="E72" s="1">
        <v>80</v>
      </c>
      <c r="F72" s="1">
        <v>60</v>
      </c>
      <c r="G72" s="1">
        <v>70</v>
      </c>
      <c r="H72" s="1">
        <v>75</v>
      </c>
      <c r="K72" s="6" t="s">
        <v>56</v>
      </c>
      <c r="L72">
        <f>N54*P29</f>
        <v>5.7344257019185912E-2</v>
      </c>
      <c r="M72">
        <f>N54*P30</f>
        <v>2.2331610629050695E-2</v>
      </c>
      <c r="N72">
        <f>N53*P31</f>
        <v>4.2283886595142192E-2</v>
      </c>
      <c r="O72">
        <f>N53*P32</f>
        <v>2.269674205879001E-2</v>
      </c>
    </row>
    <row r="73" spans="3:16" x14ac:dyDescent="0.25">
      <c r="C73" s="1">
        <v>5</v>
      </c>
      <c r="D73" s="1" t="s">
        <v>56</v>
      </c>
      <c r="E73" s="1">
        <v>70</v>
      </c>
      <c r="F73" s="1">
        <v>70</v>
      </c>
      <c r="G73" s="1">
        <v>75</v>
      </c>
      <c r="H73" s="1">
        <v>80</v>
      </c>
      <c r="K73" s="6" t="s">
        <v>57</v>
      </c>
      <c r="L73">
        <f>N54*P29</f>
        <v>5.7344257019185912E-2</v>
      </c>
      <c r="M73">
        <f>N54*P30</f>
        <v>2.2331610629050695E-2</v>
      </c>
      <c r="N73">
        <f>N54*P31</f>
        <v>1.7231236715186331E-2</v>
      </c>
      <c r="O73">
        <f>N54*P32</f>
        <v>9.2492191842049615E-3</v>
      </c>
    </row>
    <row r="74" spans="3:16" x14ac:dyDescent="0.25">
      <c r="C74" s="1">
        <v>6</v>
      </c>
      <c r="D74" s="1" t="s">
        <v>57</v>
      </c>
      <c r="E74" s="1">
        <v>65</v>
      </c>
      <c r="F74" s="1">
        <v>70</v>
      </c>
      <c r="G74" s="1">
        <v>65</v>
      </c>
      <c r="H74" s="1">
        <v>70</v>
      </c>
      <c r="K74" s="6" t="s">
        <v>58</v>
      </c>
      <c r="L74">
        <f>N52*P29</f>
        <v>0.34212507134083731</v>
      </c>
      <c r="M74">
        <f>N52*P30</f>
        <v>0.13323398500155914</v>
      </c>
      <c r="N74">
        <f>N52*P31</f>
        <v>0.10280433293436138</v>
      </c>
      <c r="O74">
        <f>N53*P32</f>
        <v>2.269674205879001E-2</v>
      </c>
    </row>
    <row r="75" spans="3:16" x14ac:dyDescent="0.25">
      <c r="C75" s="1">
        <v>7</v>
      </c>
      <c r="D75" s="1" t="s">
        <v>58</v>
      </c>
      <c r="E75" s="1">
        <v>90</v>
      </c>
      <c r="F75" s="1">
        <v>90</v>
      </c>
      <c r="G75" s="1">
        <v>90</v>
      </c>
      <c r="H75" s="1">
        <v>80</v>
      </c>
      <c r="K75" s="6" t="s">
        <v>59</v>
      </c>
      <c r="L75">
        <f>N52*P29</f>
        <v>0.34212507134083731</v>
      </c>
      <c r="M75">
        <f>N52*P30</f>
        <v>0.13323398500155914</v>
      </c>
      <c r="N75">
        <f>N53*P31</f>
        <v>4.2283886595142192E-2</v>
      </c>
      <c r="O75">
        <f>N53*P32</f>
        <v>2.269674205879001E-2</v>
      </c>
    </row>
    <row r="76" spans="3:16" x14ac:dyDescent="0.25">
      <c r="C76" s="1">
        <v>8</v>
      </c>
      <c r="D76" s="1" t="s">
        <v>59</v>
      </c>
      <c r="E76" s="1">
        <v>95</v>
      </c>
      <c r="F76" s="1">
        <v>85</v>
      </c>
      <c r="G76" s="1">
        <v>80</v>
      </c>
      <c r="H76" s="1">
        <v>80</v>
      </c>
      <c r="K76" s="6" t="s">
        <v>60</v>
      </c>
      <c r="L76">
        <f>N52*P29</f>
        <v>0.34212507134083731</v>
      </c>
      <c r="M76">
        <f>N52*P30</f>
        <v>0.13323398500155914</v>
      </c>
      <c r="N76">
        <f>N52*P31</f>
        <v>0.10280433293436138</v>
      </c>
      <c r="O76">
        <f>N52*P32</f>
        <v>5.5182331025484206E-2</v>
      </c>
    </row>
    <row r="77" spans="3:16" x14ac:dyDescent="0.25">
      <c r="C77" s="1">
        <v>9</v>
      </c>
      <c r="D77" s="1" t="s">
        <v>60</v>
      </c>
      <c r="E77" s="1">
        <v>90</v>
      </c>
      <c r="F77" s="1">
        <v>90</v>
      </c>
      <c r="G77" s="1">
        <v>90</v>
      </c>
      <c r="H77" s="1">
        <v>85</v>
      </c>
      <c r="K77" s="6" t="s">
        <v>61</v>
      </c>
      <c r="L77">
        <f>N52*P29</f>
        <v>0.34212507134083731</v>
      </c>
      <c r="M77">
        <f>N52*P30</f>
        <v>0.13323398500155914</v>
      </c>
      <c r="N77">
        <f>N54*P31</f>
        <v>1.7231236715186331E-2</v>
      </c>
      <c r="O77">
        <f>N53*P32</f>
        <v>2.269674205879001E-2</v>
      </c>
    </row>
    <row r="78" spans="3:16" x14ac:dyDescent="0.25">
      <c r="C78" s="1">
        <v>10</v>
      </c>
      <c r="D78" s="1" t="s">
        <v>61</v>
      </c>
      <c r="E78" s="1">
        <v>90</v>
      </c>
      <c r="F78" s="1">
        <v>85</v>
      </c>
      <c r="G78" s="1">
        <v>70</v>
      </c>
      <c r="H78" s="1">
        <v>80</v>
      </c>
      <c r="K78" s="6" t="s">
        <v>62</v>
      </c>
      <c r="L78">
        <f>N53*P29</f>
        <v>0.14071758752782729</v>
      </c>
      <c r="M78">
        <f>N52*P30</f>
        <v>0.13323398500155914</v>
      </c>
      <c r="N78">
        <f>N52*P31</f>
        <v>0.10280433293436138</v>
      </c>
      <c r="O78">
        <f>N52*P32</f>
        <v>5.5182331025484206E-2</v>
      </c>
    </row>
    <row r="79" spans="3:16" x14ac:dyDescent="0.25">
      <c r="C79" s="1">
        <v>11</v>
      </c>
      <c r="D79" s="1" t="s">
        <v>62</v>
      </c>
      <c r="E79" s="1">
        <v>80</v>
      </c>
      <c r="F79" s="1">
        <v>90</v>
      </c>
      <c r="G79" s="1">
        <v>90</v>
      </c>
      <c r="H79" s="1">
        <v>85</v>
      </c>
    </row>
    <row r="81" spans="3:12" ht="18.75" x14ac:dyDescent="0.3">
      <c r="C81" s="46" t="s">
        <v>63</v>
      </c>
      <c r="D81" s="46"/>
      <c r="I81" s="50" t="s">
        <v>73</v>
      </c>
      <c r="J81" s="50"/>
      <c r="K81" s="50"/>
      <c r="L81" s="50"/>
    </row>
    <row r="82" spans="3:12" x14ac:dyDescent="0.25">
      <c r="C82" s="17" t="s">
        <v>64</v>
      </c>
      <c r="D82" s="17" t="s">
        <v>65</v>
      </c>
      <c r="E82" s="17" t="s">
        <v>3</v>
      </c>
      <c r="I82" s="7"/>
      <c r="J82" s="7"/>
    </row>
    <row r="83" spans="3:12" ht="30" x14ac:dyDescent="0.25">
      <c r="C83" s="17" t="s">
        <v>41</v>
      </c>
      <c r="D83" s="17" t="s">
        <v>66</v>
      </c>
      <c r="E83" s="18" t="s">
        <v>69</v>
      </c>
      <c r="I83" s="7">
        <v>1</v>
      </c>
      <c r="J83" s="7" t="s">
        <v>52</v>
      </c>
      <c r="K83" s="8">
        <f>(N54*P29)+(N52*P30)+(N52*P31)+(N53*P32)</f>
        <v>0.31607931701389647</v>
      </c>
    </row>
    <row r="84" spans="3:12" ht="60" x14ac:dyDescent="0.25">
      <c r="C84" s="17" t="s">
        <v>42</v>
      </c>
      <c r="D84" s="17" t="s">
        <v>67</v>
      </c>
      <c r="E84" s="18" t="s">
        <v>70</v>
      </c>
      <c r="I84" s="7">
        <v>2</v>
      </c>
      <c r="J84" s="7" t="s">
        <v>53</v>
      </c>
      <c r="K84" s="8">
        <f>(N53*P29)+(N54*P30)+(N54*P31)+(N53*P32)</f>
        <v>0.20297717693085435</v>
      </c>
    </row>
    <row r="85" spans="3:12" x14ac:dyDescent="0.25">
      <c r="C85" s="17" t="s">
        <v>43</v>
      </c>
      <c r="D85" s="17" t="s">
        <v>68</v>
      </c>
      <c r="E85" s="17" t="s">
        <v>71</v>
      </c>
      <c r="I85" s="7">
        <v>3</v>
      </c>
      <c r="J85" s="7" t="s">
        <v>54</v>
      </c>
      <c r="K85" s="8">
        <f>(N54*P29)+(N54*P30)+(N53*P31)+(N53*P32)</f>
        <v>0.14465649630216881</v>
      </c>
    </row>
    <row r="86" spans="3:12" x14ac:dyDescent="0.25">
      <c r="I86" s="7">
        <v>4</v>
      </c>
      <c r="J86" s="7" t="s">
        <v>55</v>
      </c>
      <c r="K86" s="8">
        <f>(N53*P29)+(N54*P30)+(N54*P31)+(N53*P32)</f>
        <v>0.20297717693085435</v>
      </c>
    </row>
    <row r="87" spans="3:12" x14ac:dyDescent="0.25">
      <c r="I87" s="7">
        <v>5</v>
      </c>
      <c r="J87" s="7" t="s">
        <v>56</v>
      </c>
      <c r="K87" s="8">
        <f>(N54*P29)+(N54*P30)+(N53*P31)+(N53*P32)</f>
        <v>0.14465649630216881</v>
      </c>
    </row>
    <row r="88" spans="3:12" x14ac:dyDescent="0.25">
      <c r="I88" s="7">
        <v>6</v>
      </c>
      <c r="J88" s="7" t="s">
        <v>57</v>
      </c>
      <c r="K88" s="8">
        <f>(N54*P29)+(N54*P30)+(N54*P31)+(N54*P32)</f>
        <v>0.10615632354762791</v>
      </c>
    </row>
    <row r="89" spans="3:12" ht="18.75" x14ac:dyDescent="0.3">
      <c r="C89" s="48" t="s">
        <v>74</v>
      </c>
      <c r="D89" s="48"/>
      <c r="E89" s="48"/>
      <c r="I89" s="7">
        <v>7</v>
      </c>
      <c r="J89" s="7" t="s">
        <v>58</v>
      </c>
      <c r="K89" s="8">
        <f>(N52*P29)+(N52*P30)+(N52*P31)+(N53*P32)</f>
        <v>0.60086013133554783</v>
      </c>
    </row>
    <row r="90" spans="3:12" x14ac:dyDescent="0.25">
      <c r="I90" s="7">
        <v>8</v>
      </c>
      <c r="J90" s="7" t="s">
        <v>59</v>
      </c>
      <c r="K90" s="8">
        <f>(N52*P29)+(N52*P30)+(N53*P31)+(N53*P32)</f>
        <v>0.54033968499632867</v>
      </c>
    </row>
    <row r="91" spans="3:12" x14ac:dyDescent="0.25">
      <c r="C91" s="43">
        <v>1</v>
      </c>
      <c r="D91" s="44" t="s">
        <v>60</v>
      </c>
      <c r="E91" s="45" t="s">
        <v>75</v>
      </c>
      <c r="I91" s="7">
        <v>9</v>
      </c>
      <c r="J91" s="7" t="s">
        <v>60</v>
      </c>
      <c r="K91" s="8">
        <f>(N52*P29)+(N52*P30)+(N52*P31)+(N52*P32)</f>
        <v>0.63334572030224201</v>
      </c>
    </row>
    <row r="92" spans="3:12" x14ac:dyDescent="0.25">
      <c r="C92" s="43">
        <v>2</v>
      </c>
      <c r="D92" s="43" t="s">
        <v>58</v>
      </c>
      <c r="E92" s="43">
        <v>0.60099999999999998</v>
      </c>
      <c r="I92" s="7">
        <v>10</v>
      </c>
      <c r="J92" s="7" t="s">
        <v>61</v>
      </c>
      <c r="K92" s="8">
        <f>(N52*P29)+(N52*P30)+(N54*P31)+(N53*P32)</f>
        <v>0.51528703511637275</v>
      </c>
    </row>
    <row r="93" spans="3:12" x14ac:dyDescent="0.25">
      <c r="C93" s="43">
        <v>3</v>
      </c>
      <c r="D93" s="43" t="s">
        <v>59</v>
      </c>
      <c r="E93" s="45">
        <v>0.54</v>
      </c>
      <c r="I93" s="7">
        <v>11</v>
      </c>
      <c r="J93" s="7" t="s">
        <v>62</v>
      </c>
      <c r="K93" s="8">
        <f>(N53*P29)+(N52*P30)+(N52*P31)+(N52*P32)</f>
        <v>0.43193823648923196</v>
      </c>
    </row>
    <row r="94" spans="3:12" x14ac:dyDescent="0.25">
      <c r="C94" s="20">
        <v>4</v>
      </c>
      <c r="D94" s="19" t="s">
        <v>61</v>
      </c>
      <c r="E94" s="20">
        <v>0.51500000000000001</v>
      </c>
    </row>
    <row r="95" spans="3:12" x14ac:dyDescent="0.25">
      <c r="C95" s="20">
        <v>5</v>
      </c>
      <c r="D95" s="19" t="s">
        <v>62</v>
      </c>
      <c r="E95" s="21">
        <v>0.432</v>
      </c>
    </row>
    <row r="96" spans="3:12" x14ac:dyDescent="0.25">
      <c r="C96" s="22">
        <v>6</v>
      </c>
      <c r="D96" s="24" t="s">
        <v>52</v>
      </c>
      <c r="E96" s="25">
        <v>0.316</v>
      </c>
    </row>
    <row r="97" spans="3:5" x14ac:dyDescent="0.25">
      <c r="C97" s="20">
        <v>7</v>
      </c>
      <c r="D97" s="24" t="s">
        <v>53</v>
      </c>
      <c r="E97" s="22">
        <v>0.20300000000000001</v>
      </c>
    </row>
    <row r="98" spans="3:5" x14ac:dyDescent="0.25">
      <c r="C98" s="20">
        <v>8</v>
      </c>
      <c r="D98" s="24" t="s">
        <v>55</v>
      </c>
      <c r="E98" s="22">
        <v>0.20300000000000001</v>
      </c>
    </row>
    <row r="99" spans="3:5" x14ac:dyDescent="0.25">
      <c r="C99" s="20">
        <v>9</v>
      </c>
      <c r="D99" s="24" t="s">
        <v>76</v>
      </c>
      <c r="E99" s="22">
        <v>0.14499999999999999</v>
      </c>
    </row>
    <row r="100" spans="3:5" x14ac:dyDescent="0.25">
      <c r="C100" s="20">
        <v>10</v>
      </c>
      <c r="D100" s="24" t="s">
        <v>56</v>
      </c>
      <c r="E100" s="22">
        <v>0.14499999999999999</v>
      </c>
    </row>
    <row r="101" spans="3:5" x14ac:dyDescent="0.25">
      <c r="C101" s="20">
        <v>11</v>
      </c>
      <c r="D101" s="24" t="s">
        <v>77</v>
      </c>
      <c r="E101" s="22">
        <v>0.106</v>
      </c>
    </row>
  </sheetData>
  <mergeCells count="37">
    <mergeCell ref="M3:T3"/>
    <mergeCell ref="M4:T4"/>
    <mergeCell ref="M5:T5"/>
    <mergeCell ref="M6:T6"/>
    <mergeCell ref="C3:E3"/>
    <mergeCell ref="C4:E4"/>
    <mergeCell ref="M7:T7"/>
    <mergeCell ref="M8:T8"/>
    <mergeCell ref="M9:T9"/>
    <mergeCell ref="U15:U16"/>
    <mergeCell ref="C25:G25"/>
    <mergeCell ref="D14:T14"/>
    <mergeCell ref="J35:L35"/>
    <mergeCell ref="J25:O25"/>
    <mergeCell ref="J27:Q27"/>
    <mergeCell ref="K2:T2"/>
    <mergeCell ref="C12:I12"/>
    <mergeCell ref="C2:E2"/>
    <mergeCell ref="C33:G33"/>
    <mergeCell ref="K3:L3"/>
    <mergeCell ref="K4:L4"/>
    <mergeCell ref="K5:L5"/>
    <mergeCell ref="K6:L6"/>
    <mergeCell ref="K7:L7"/>
    <mergeCell ref="K8:L8"/>
    <mergeCell ref="K9:L9"/>
    <mergeCell ref="D16:T16"/>
    <mergeCell ref="C15:C16"/>
    <mergeCell ref="C89:E89"/>
    <mergeCell ref="C81:D81"/>
    <mergeCell ref="C67:E67"/>
    <mergeCell ref="C65:L65"/>
    <mergeCell ref="C46:L46"/>
    <mergeCell ref="I81:L81"/>
    <mergeCell ref="C50:D50"/>
    <mergeCell ref="C56:D56"/>
    <mergeCell ref="I50:J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Topsis</vt:lpstr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2023-09-15T17:28:37Z</dcterms:created>
  <dcterms:modified xsi:type="dcterms:W3CDTF">2023-10-11T18:22:59Z</dcterms:modified>
</cp:coreProperties>
</file>