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6">
      <text>
        <t xml:space="preserve">U
	-Khalid El-Halabi</t>
      </text>
    </comment>
    <comment authorId="0" ref="C47">
      <text>
        <t xml:space="preserve">Unsure if correct kingdom
	-Khalid El-Halabi</t>
      </text>
    </comment>
    <comment authorId="0" ref="A82">
      <text>
        <t xml:space="preserve">Multiple
	-Khalid El-Halabi</t>
      </text>
    </comment>
  </commentList>
</comments>
</file>

<file path=xl/sharedStrings.xml><?xml version="1.0" encoding="utf-8"?>
<sst xmlns="http://schemas.openxmlformats.org/spreadsheetml/2006/main" count="2508" uniqueCount="620">
  <si>
    <t>Organism Name</t>
  </si>
  <si>
    <t>Wild/Mutant</t>
  </si>
  <si>
    <t>Kingdom</t>
  </si>
  <si>
    <t>pH Optimum</t>
  </si>
  <si>
    <t>Temperature Optimum</t>
  </si>
  <si>
    <t>t1/2 (min)</t>
  </si>
  <si>
    <t>kd (min-1)</t>
  </si>
  <si>
    <t>pNP-Glc Km (mM)</t>
  </si>
  <si>
    <t>pNP-Glc kcat (1/s)</t>
  </si>
  <si>
    <t>pNP-Glc kcat/Km (1/smM)</t>
  </si>
  <si>
    <t>Cellobiose Km (mM)</t>
  </si>
  <si>
    <t>Cellobiose kcat (1/s)</t>
  </si>
  <si>
    <t>Cellobiose kcat/Km (1/smM)</t>
  </si>
  <si>
    <t>Cellobiose Ki</t>
  </si>
  <si>
    <t>pNP-Glc Ki</t>
  </si>
  <si>
    <t>MW (kDa)</t>
  </si>
  <si>
    <t>Sequence</t>
  </si>
  <si>
    <t>Kinetics Reference</t>
  </si>
  <si>
    <t>Sequence Reference</t>
  </si>
  <si>
    <t>Additional Kinetics Reference</t>
  </si>
  <si>
    <t>A.Amylolytica(AaBGL1A)</t>
  </si>
  <si>
    <t>W</t>
  </si>
  <si>
    <t>bacteria</t>
  </si>
  <si>
    <t>NA</t>
  </si>
  <si>
    <t>MNLPADFLFGAATSAYQIEGAPAADGRLPSIWDDFCRVPGAIAGGDTGDVACDHYHRWREDVALMRRLGLDAYRFSVAWPRVVPRGTGEVNRPGLDFYDRLVDALLAAGIRPFVTLYHWDLPSALQERGGWPSRDTAAHFADYAAVVAARLGDRVTDWTTLNEPLCTAWIGHLEGRFAPGVRDLRQAVHASHHLLLAHGLGAAAIRANASAPPSIGLVNNLSPIQAASDRPEDVRAAIRADGHVNRWWLDPAHGRGYPADMIEVYGVEPPVRDGDLETIAAPVEYVGLNYYFRQIVADDPDGPAPYARQVPVPGAQTTAMGWEVHADGLAELLLRLSEDYTAPRIYVTESGSAWDDKVGADGSINDQDRIAYLEDHLAAVARAAEAGAPVQGYFVWSLLDNFEWADGLDKRFGLVHVDYATQQRTVKASGHRYAEIIRAHRGAP</t>
  </si>
  <si>
    <t>Expression and Characteristics of Two Glucose-Tolerant GH1 β-glucosidases From Actinomadura amylolytica YIM 77502T for Promoting Cellulose Degradation Yi-Rui Yin1†, Peng Sang2†, Wen-Dong Xian1, Xin Li1, Jian-Yu Jiao1, Lan Liu1, Wael N. Hozzein3,4, Min Xiao1* and Wen-Jun Li1,5*</t>
  </si>
  <si>
    <t>https://www.uniprot.org/uniprot/A0A3R5T3C0</t>
  </si>
  <si>
    <t>A.Amylolytica(AaBGL2)</t>
  </si>
  <si>
    <t>MTAHETQAQIREPATAPFPQDFRWGAATSAYQIEGAVAEDGRGRSIWDTFCDTPGAVLGGDTAAEAVDHYHRYREDVALMAGLGLNAYRFSLSWPRIQPSGTGPADQRGLDFYRRLVDELLEAGIEPWITLYHWDLPQALEDKGGWPERDTALRFAEFAALAHGALGDRVSNWMTINEPWCAAYLGYASGEHAPGRREPAAALEAAHHLLLGHGLAVEAMRGQRSGARIGPAVNLYAVSPAADTPEDLDAARRIDGLQNRFFLDALLLGRYPDDLLEDLAPFGFADCVRDGDMRVVGVRNDLLGINYYTRHTVSGRPGDATQAVSSPFSTVSPWVGSEHVRFVGQGKPVTGMGWEVDPDGLLEVLARLHREYPAVPLYITENGAGYDDVLDADDAVRDDERIAYLDAHLRVCARAIDAGIPLRGYFTWSLMDNFEWAWGYSKRFGLVYVDYATQRRIPKASARWYARTIRRGGLPD</t>
  </si>
  <si>
    <t>A.Cellulolyticus</t>
  </si>
  <si>
    <t>MTQIEERDQVESRPTLRFPDRFVWGVATSAYQIEGAVAEDGRGPSIWDTFSHTPGKVVGGDTGDVAADHYHRYVGDVRLMADLGVTSYRFSVAWPRILPSGSGAVNRAGLDFYSRLVDEL LNHGITPALTLYHWDLPQALQDQGGWTNRATAQRFAEYAVVVARELGDRVNFWITLNEPW CAAFLGYGAGVHAPGHTDSAEALTAAHHLLLAHGLAVQALGSVLPPDCQMAITLNPAVAR PASLAEEDVAAARKVDGLQNRLWLDPLFHGTYPQDVVNFTSKVTDWSFVRDNDLAVIATP FDILGVNYYNPVIVGHYAGSGSRGRDGHGQGTGETWPGCPDIQFPEWPFRRTAMGWPIDP SGLYELLIRLNRDYPRPIMITENGAAFDDVVTDNNRVRDPARAAYIQEHLAALHQAIADG VDVRGYYLWSLIDNFEWAYGYSRRFGIVYVDFETQERIIKDSGYFYSLVARTNTIAAP</t>
  </si>
  <si>
    <t>Li, Y.; Bu, M.; Chen, P.; Li, X.; Chen, C.; Gao, G.; Feng, Y.; Han, W.; Zhang, Z. Characterization of a Thermophilic Monosaccharide Stimulated -Glucosidase from Acidothermus cellulolyticus. Chem. Res. Chin. Univ. 2018, 34, 212–220</t>
  </si>
  <si>
    <t>https://www.uniprot.org/uniprot/A0LR48</t>
  </si>
  <si>
    <t>A.Tumefaciens</t>
  </si>
  <si>
    <t>MTDHKALAARFPGDFLFGVATASFQIEGATKVDGRKPSIWDAFCNMPGHVFGRHNGDVACDHYNRWEDDLDLIKEMGVEAYRFSIAWPRIIPDGFGPINEKGLDFYDRLVDGCKARGIKTYATLYHWDLPLTLMGDGGWASRSTAHAFQRYAKTVMARLGDRLDAVATFNEPWCAVWLSHLYGIHAPGERNMEAALAAMHHINLAHGFGVEASRHVAPKVPVGLVLNAHSVIPASDSDADLKAAERAFQFHNGAFFDPVFKGEYPAEMMEALGSRMPVVEAEDLSIISQKLDWWGLNYYTPMRVADDATEGAEFPATKQAPAVSDVKTDIGWEVYAPALHSLVETLYERYELPDCYITENGACYNMGVENGEVDDQPRLDYYAEHLGIVADLVKDGYPVRGYFAWSLMDNFEWAEGYRMRFGLVHVDYETQVRTLKNSGKWYSALASGFPKGNHGVMKG</t>
  </si>
  <si>
    <t>(Goswami et al., 2016)</t>
  </si>
  <si>
    <t>https://www.uniprot.org/uniprot/H0HC94</t>
  </si>
  <si>
    <t>A.Tumefaciens/C174V</t>
  </si>
  <si>
    <t>M</t>
  </si>
  <si>
    <t>MTDHKALAARFPGDFLFGVATASFQIEGATKVDGRKPSIWDAFCNMPGHVFGRHNGDVACDHYNRWEDDLDLIKEMGVEAYRFSIAWPRIIPDGFGPINEKGLDFYDRLVDGCKARGIKTYATLYHWDLPLTLMGDGGWASRSTAHAFQRYAKTVMARLGDRLDAVATFNEPWVAVWLSHLYGIHAPGERNMEAALAAMHHINLAHGFGVEASRHVAPKVPVGLVLNAHSVIPASDSDADLKAAERAFQFHNGAFFDPVFKGEYPAEMMEALGSRMPVVEAEDLSIISQKLDWWGLNYYTPMRVADDATEGAEFPATKQAPAVSDVKTDIGWEVYAPALHSLVETLYERYELPDCYITENGACYNMGVENGEVDDQPRLDYYAEHLGIVADLVKDGYPVRGYFAWSLMDNFEWAEGYRMRFGLVHVDYETQVRTLKNSGKWYSALASGFPKGNHGVMKG</t>
  </si>
  <si>
    <t>(Goswami et al., 2017)</t>
  </si>
  <si>
    <t>A.Tumefaciens/H229S</t>
  </si>
  <si>
    <t>MTDHKALAARFPGDFLFGVATASFQIEGATKVDGRKPSIWDAFCNMPGHVFGRHNGDVACDHYNRWEDDLDLIKEMGVEAYRFSIAWPRIIPDGFGPINEKGLDFYDRLVDGCKARGIKTYATLYHWDLPLTLMGDGGWASRSTAHAFQRYAKTVMARLGDRLDAVATFNEPWCAVWLSHLYGIHAPGERNMEAALAAMHHINLAHGFGVEASRHVAPKVPVGLVLNASSVIPASDSDADLKAAERAFQFHNGAFFDPVFKGEYPAEMMEALGSRMPVVEAEDLSIISQKLDWWGLNYYTPMRVADDATEGAEFPATKQAPAVSDVKTDIGWEVYAPALHSLVETLYERYELPDCYITENGACYNMGVENGEVDDQPRLDYYAEHLGIVADLVKDGYPVRGYFAWSLMDNFEWAEGYRMRFGLVHVDYETQVRTLKNSGKWYSALASGFPKGNHGVMKG</t>
  </si>
  <si>
    <t>A.Tumefaciens/L178A</t>
  </si>
  <si>
    <t>A.Tumefaciens/L178E</t>
  </si>
  <si>
    <t>A.Tumefaciens/V176A</t>
  </si>
  <si>
    <t>A.Tumefaciens/W127F</t>
  </si>
  <si>
    <t>MTDHKALAARFPGDFLFGVATASFQIEGATKVDGRKPSIWDAFCNMPGHVFGRHNGDVACDHYNRWEDDLDLIKEMGVEAYRFSIAWPRIIPDGFGPINEKGLDFYDRLVDGCKARGIKTYATLYHFDLPLTLMGDGGWASRSTAHAFQRYAKTVMARLGDRLDAVATFNEPWCAVWLSHLYGIHAPGERNMEAALAAMHHINLAHGFGVEASRHVAPKVPVGLVLNAHSVIPASDSDADLKAAERAFQFHNGAFFDPVFKGEYPAEMMEALGSRMPVVEAEDLSIISQKLDWWGLNYYTPMRVADDATEGAEFPATKQAPAVSDVKTDIGWEVYAPALHSLVETLYERYELPDCYITENGACYNMGVENGEVDDQPRLDYYAEHLGIVADLVKDGYPVRGYFAWSLMDNFEWAEGYRMRFGLVHVDYETQVRTLKNSGKWYSALASGFPKGNHGVMKG</t>
  </si>
  <si>
    <t>AnoxybacillusSp.Dt3Na1</t>
  </si>
  <si>
    <t>MFQFPKDFIWGAATSSYQIEGTATGEDKIYSIWDHFSRIPGKVANGDNGDIAIDHYNRYVEDVALMKALHLKAYRFSTSWARLYCETPGKFNEKGLDFYKRLVHELLENNIEPMLTIYHWDMPQALQEKGGWENRDIVHYFQEYAAFLYENLGDVVKKWITHNEPWVVTYLGYGNGEHAPGIQNFTSFLKAAHHVLLSHGEAVKAFREIGPKDGEIGITLNLTPGYAVDPKDEKAVDAARKWDGFMNRWFLDPVFKGQYPADMLEVYKDYLPDVYQDRDLQTIQQPIDFFGFNYYSTATLKDWKKGEYEPIVFDHVSTGRPVTDMNWEVNPNGLFDLLVRLKKDYGDIPLYITENGAAYKDRVNEDGKIEDDERVTYIREHLIACHRAIEQGVNLKGYYVWSLFDNFEWAFGYDKRFGIVYVDYETLERIPKKSALWYKETIINNGLQVDNDK</t>
  </si>
  <si>
    <t>C.S. Chan, L.L. Sin, K.-G. Chan, M.S. Shamsir, F.A. Manan, R.K. Sani, K.M. Goh, Characterization of a glucose-tolerant β-glucosidase from Anoxybacillus sp. DT3-1, Biotechnol. Biofuels 9 (2016) 174.</t>
  </si>
  <si>
    <t>https://www.uniprot.org/uniprot/M5QUM2</t>
  </si>
  <si>
    <t>A.Aculeatus</t>
  </si>
  <si>
    <t>fungi</t>
  </si>
  <si>
    <t>DELAFSPPFYPSPWANGQGEWAEAYQRAVAIVSQMTLDEKVNLTTGTGWELEKCVGQTGGVPRLNIGGMCLQDSPLGIRDSDYNSAFPAGVNVAATWDKNLAYLRGQAMGQEFSDKGIDVQLGPAAGPLGRSPDGGRNWEGFSPDPALTGVLFAETIKGIQDAGVVATAKHYILNEQEHFRQVAEAAGYGFNISDTISSNVDDKTIHEMYLWPFADAVRAGVGAIMCSYNQINNSYGCQNSYTLNKLLKAELGFQGFVMSDWGAHHSGVGSALAGLDMSMPGDITFDSATSFWGTNLTIAVLNGTVPQWRVDDMAVRIMAAYYKVGRDRLYQPPNFSSWTRDEYGFKYFYPQEGPYEKVNHFVNVQRNHSEVIRKLGADSTVLLKNNNALPLTGKERKVAILGEDAGSNSYGANGCSDRGCDNGTLAMAWGSGTAEFPYLVTPEQAIQAEVLKHKGSVYAITDNWALSQVETLAKQASVSLVFVNSDAGEGYISVDGNEGDRNNLTLWKNGDNLIKAAANNCNNTIVVIHSVGPVLVDEWYDHPNVTAILWAGLPGQESGNSLADVLYGRVNPGAKSPFTWGKTREAYGDYLVRELNNGNGAPQDDFSEGVFIDYRGFDKRNETPIYEFGHGLSYTTFNYSGLHIQVLNASSNAQVATETGAAPTFGQVGNASDYVYPEGLTRISKFIYPWLNSTDLKASSGDPYYGVDTAEHVPEGATDGSPQPVLPAGGGSGGNPRLYDELIRVSVTVKNTGRVAGDAVPQLYVSLGGPNEPKVVLRKFDRLTLKPSEETVWTTTLTRRDLSNWDVAAQDWVITSYPKKVHVGSSSRQLPLHAALPKVQ</t>
  </si>
  <si>
    <t>Baba, Y., Sumitani, J., Tani, S., Kawaguchi, T., 2015. Characterization of Aspergillus aculeatus β-glucosidase 1 accelerating cellulose hydrolysis with Trichoderma cellulase system. AMB Express 5, 3.</t>
  </si>
  <si>
    <t>https://www.ncbi.nlm.nih.gov/protein/4IIG_B</t>
  </si>
  <si>
    <t>A.Fortidus(F1)</t>
  </si>
  <si>
    <t>â-Glucosidases from Five Black Aspergillus Species: Study of Their Physico-Chemical and Biocatalytic Properties</t>
  </si>
  <si>
    <t>A.Fortidus(F2)</t>
  </si>
  <si>
    <t>A.Fumigatus</t>
  </si>
  <si>
    <t>(Das et al., 2015)</t>
  </si>
  <si>
    <t>A.FumigatusZ5(Rbgl3)</t>
  </si>
  <si>
    <t>MRFGWLEVAALTAASVANAQELAFSPPFYPSPWADGQGEWADAHRRAVEIVSQMTLAEKVNLTTGTGWEMDRCVGQTGSVPRLGINWGLCGQDSPLGIRFSDLNSAFPAGTNVAATWDKTLAYLRGKAMGEEFNDKGVDILLGPAAGPLGKYPDGGRIWEGFSPDPVLTGVLFAETIKGIQDAGVIATAKHYILNEQEHFRQVGEAQGYGYNITETISSNVDDKTMHELYLWPFADAVRAGVGAVMCSYNQINNSYGCQNSQTLNKLLKAELGFQGFVMSDWSAHHSGVGAALAGLDMSMPGDISFDDGLSFWGTNLTVSVLNGTVPAWRVDDMAVRIMTAYYKVGRDRLRIPPNFSSWTRDEYGWEHSAVSEGAWTKVNDFVNVQRSHSQIIREIGAASTVLLKNTGALPLTGKEVKVGVLGEDAGSNPWGANGCPDRGCDNGTLAMAWGSGTANFPYLVTPEQAIQREVISNGGNVFAVTDNGALSQMADVASQSSVSLVFVNADSGEGFISVDGNEGDRKNLTLWKNGEAVIDTVVSHCNNTIVVIHSVGPVLIDRWYDNPNVTAIIWAGLPGQESGNSLVDVLYGRVNPSAKTPFTWGKTRESYGAPLLTEPNNGNGAPQDDFNEGVFIDYRHFDKRNETPIYEFGHGLSYTTFGYSHLRVQALNSSSSAYVPTSGETKPAPTYGEIGSAADYLYPEGLKRITKFIYPWLNSTDLEDSSDDPNYGWEDSEYIPEGARDGSPQPLLKAGGAPGGNPTLYQDLVRVSATITNTGNVAGYEVPQLYVSLGGPNEPRVVLRKFDRIFLAPGEQKVWTTTLNRRDLANWDVEAQDWVITKYPKKVHVGSSSRKLPLRAPLPRVY</t>
  </si>
  <si>
    <t>Liu, D., Zhang, R., Yang, X., Zhang, Z., Song, S., Miao, Y., et al., 2012. \. Microb. Cell. Fact. 17, 11–25.</t>
  </si>
  <si>
    <t>https://www.uniprot.org/uniprot/F1DGF3</t>
  </si>
  <si>
    <t>A.Japonicus</t>
  </si>
  <si>
    <t>Isolation and Properties of Fungal β_x0001_Glucosidases</t>
  </si>
  <si>
    <t>A.NigerURM6642</t>
  </si>
  <si>
    <t>(Oriente et al., 2015)</t>
  </si>
  <si>
    <t>A.Niger322</t>
  </si>
  <si>
    <t>Peshin, a, Mathur, J.M.S., 1999. Purification and characterization of β-glycosidase from Aspergillus niger strain 322. Lett. Appl. Microbiol. 28, 401–404.</t>
  </si>
  <si>
    <t>A.NigerAsku28</t>
  </si>
  <si>
    <t>MRFTLIEAVALTAVSLASADELAYSPPYYPSPWANGQGDWAQAYQRAVDIVSQMTLDEKVNLTTGTGWELELCVGQTGGVPRLGVPGMCLQDSPLGVRDSDYNSAFPAGMNVAATWDKNLAYLRGKAMGQEFSDKGADIQLGPAAGPLGRSPDGGRNWEGFSPDPALSGVLFAETIKGIQDAGVVATAKHYIAYEQEHFRQAPEAQGFGFNISESGSANLDDKTMHELYLWPFADAIRAGAGAVMCSYNQINNSYGCQNSYTLNKLLKAELGFQGFVMSDWAAHHAGVSGALAGLDMSMPGDVDYDSGTSYWGTNLTISVLNGTVPQWRVDDMAVRIMAAYYKVGRDRLWTPPNFSSWTRDEYGYKYYYVSEGPYEKVNQYVNVQRNHSELIRRIGADSTVLLKNDGALPLTGKERLVALIGEDAGSNPYGANGCSDRGCDNGTLAMGWGSGTANFPYLVTPEQAISNEVLKHKNGVFTATDNWAIDQIEALAKTASVSLVFVNADSGEGYINVDGNLGDRRNLTLWRNGDNVIKAAASNCNNTIVVIHSVGPVLVNEWYDNPNVTAILWGGLPGQESGNSLADVLYGRVNPGAKSPFTWGKTREAYQDYLVTEPNNGNGAPQEDFVEGVFIDYRGFDKRNETPIYEFGYGLSYTTFNYSNLEVQVLSAPAYEPASGETEAAPTFGEVGNASDYLYPSGLQRITKFIYPWLNGTDLEASSGDASYGQDSSDYLPEGATDGSAQPILPAGGGPGGNPRLYDELIRVSVTIKNTGKVAGDEVPQLYVSLGGPNEPKIVLRQFERITLQPSEETKWSTTLTRRDLANWNVEKQDWEITSYPKMVFVGSSSRKLPLRASLPTVH</t>
  </si>
  <si>
    <t>Thongpoo, P., Srisomsap, C., Chokchaichamnankit, D., Kitpreechavanich, V., Svasti, J., Kongsaeree, P.T., 2014. Purification and characterization of three β-glycosidases exhibiting high glucose tolerance from Aspergillus niger ASKU28. Biosci. Biotechnol. Biochem. 78, 1167–1176.</t>
  </si>
  <si>
    <t>https://www.ncbi.nlm.nih.gov/protein/CAB75696.1?report=fasta</t>
  </si>
  <si>
    <t>A.NigerCCRC31494</t>
  </si>
  <si>
    <t>Purification and Characterization of a Glucose-tolerant fJ-Glucosidase from Aspergillus niger CCRC 31494</t>
  </si>
  <si>
    <t>A.NigerNl1</t>
  </si>
  <si>
    <t>MRFTLIEAVALTAVSLASADELAYSPPYYPSPWANGQGDWAQAYQRAVDIVSQMTLDEKVNLTTGTGWELELCVGQTGGVPRLGVPGMCLQDSPLGVRDSDYNSAFPAGMNVAATWDKNLAYLRGKAMGQEFSDKGADIQLGPAAGPLGRSPDGGRNWEGFSPDPALSGVLFAETIKGIQDAGVVATAKHYIAYEQEHFRQAPEAQGYGFNISESGSANLDDKTMHELYLWPFADAIRAGAGAVMCSYNQINNSYGCQNSYTLNKLLKAELGFQGFVMSDWAAHHAGVSGALAGLDMSMPGDVDYDSGTSYWGTNLTISVLDGTVPQWRVDDMAVRIMAAYYKVGRDRLWTPPNFSSWTRDEYGYKYYYVSEGPYEKVNQYVNVQRNHSELIRRIGADSTVLLKNDGALPLTGKERLVALIGEDAGSNPYGANGCSDRGCDNGTLAMGWGSGTANFPYLVTPEQAISNEVLKHKNGVFTATDNWAIDQIEALAKTASVSLVFVNADSGEGYINVDGNLGDRRNLTLWRNGDNVIKAAASNCNNTIVVIHSVGPVLVNEWYDNPNVTAILWGGLPGQESGNSLADVLYGRVNPGAKSPFTWGKTREAYQDYLVTEPNNGNGAPQEDFVEGVFIDYRGFDKRNETPIYEFGYGLSYTTFNYSNLEVQVLSAPAYEPASGETEAAPTFGEVGNASDYLYPSGLQRITKFIYPWLNGTDLEASSGDASYGQDSSDYLPEGATDGSAQPILPAGGGPGGNPRLYDELIRVSVTIKNTGKVAGDEVPQLYVSLGGPNEPKIVLRQFERITLQPSEETKWSTTLTRRDLANWNVEKQDWEITSYPKMVFVGSSSRKLPLRASLPTVH</t>
  </si>
  <si>
    <t>Zhao, L., Zhou, T., Li, X., Fan, S., You, L., 2013. Expression and characterization of GH3 β-glucosidase from Aspergillus niger NL-1 with high specific activity, glucose inhibition and solvent tolerance. Microbiology 82,</t>
  </si>
  <si>
    <t>https://www.uniprot.org/uniprot/Q0PHW1</t>
  </si>
  <si>
    <t>A.Oryzae(Bgla)</t>
  </si>
  <si>
    <t>MASIAHLVVSGLLAATAVNGQNYGGSGRSDDAFSYVQPRNTTILGQYGHSPAVLPSPNATGAGGWEEALAKAQQFVAQLTLEEKADMVTGQPGPCVGNIVAIPRLGFKGLCLQDGPLAIRVADYASVFSAGVTAASTWDKDILYERGVAMGEEFKGKGAHVALGPVAGPLGRSGYGGRNWEGFAADPYLTGVAMERTIQGYQDAGVQACAKHFIGNEQETQRNPNYNPNGTLTDVIQEAISSNIDDRTIHELYLWPFANAARAKVASVMCSYQRLNGSYACQNSKVLNGLLKEELGFQGYVQSDWGGTHSGVSSIEGGLDMNMPGGLGQYGQTPEAGSFFGKNVTFAVNNGTVDISRVDDMIVRIMTPYYWLGQDQGYPEIDPSSADLNTFSPRSTWLREFNLTGERSRDVRGDHGELIRRHGAEATILLKNENKALPLKAPKSIAVFGNDAGDTTEGAVNKATFEFGTLAAGGGSGTGRFTYLVTPLEALKARGKQDNTLVQWWLNNTLIADSDVTSLWVPTPPDACLVFLKTWAEEGSDREYLSVDWNGNEVVDSVASKCNNTIVVTHSSGINELPFANHPNVTAIVAAHYPGQESGNSIVDILYGDVNPSGKLPYTIAKNGSDYNAPPTTAVETTGADDWQAWFDEKLEIDYRYFDAHNISVLYEFGFGLSYTTFSLSDIKTEPLAESISSVPEQLPIQPGGNPALWESVYNVSVTVTNTGDVKGATVPQLYVTFPDSAPAGTPPKQLRGFDKVSLAPGESQTVGFELMRRDLSYWDVVSQEWLIPEGEFTIRVGFSSRDLSQETKITPVTA</t>
  </si>
  <si>
    <t>Kudo, K., Watanabe, A., Ujiie, S., Shintani, T., Gomi, K., 2015. Purification and enzymatic characterization of secretory glycoside hydrolase family 3 (GH3) aryl β-glucosidases screened from Aspergillus oryzae genome. J. Biosci. Bioeng. 120, 614–623.</t>
  </si>
  <si>
    <t>https://www.uniprot.org/uniprot/Q2U325</t>
  </si>
  <si>
    <t>A.Oryzae(Bglj)</t>
  </si>
  <si>
    <t>MLTSPTARTSVRISRPATTERPNTVLTSGSLDIAMVQVVSRTLTPPTSNMKLSAALSTLAALQPAVGAAVQNRASDVADLEHYWSYGHSEPVYPTPETKGLGDWEEAFTKARSLVAQMTDKEKNNITYGYSSTANGCGGTSGGVPRLGFPGICLQDAGNGVRGTDMVNSYASGVHVGASWNRDLTYSRAQYMGAEFKRKGVNVALGPVAGPIGRIARGGRNWEGFSNDPYLSGALTGDTVRGLQESVIACVKHLIGNEQETHRSTPSMLANSRNQSSSSNLDDKTMHELYLWPFQDAVKAGAGSVMCSYNRINNSYGCQNSKAMNGLLKGELGFQGFVVSDWGAQHTGIASAAAGLDMAMPSSSYWENGTLALAVKNESLPSTRLDDMATRIVATWYKYAEIENPGHGLPYSLLAPHNLTDARDPKSKSTILQGAVEGHVLVKNTNNALPLKKPQFLSLFGYDAVAAARNTMDDLDWNMWSMGYDNSLTYPNGSAVDAMMLKYIFLSSANPSAFGPGVALNATTITGGGSGASTASYIDAPFNAFQRQAYDDDTFLAWDFASQNPLVNPASDACIVFINEQSSEGWDRPYLADPYSDTLVQNVASQCSNTMVVIHNAGVRLVDRWIENDNITAVIYAHLPGQDSGRALVEVMYGKQSPSGRLPYTVAKNESDYGSLLNPVIQSGTDDIYYPQDNFTEGVYIDYKAFVAANITPRYEFGYGLTYSTFDYSDLKVSTSSNVSTSYLAPGTTVAEGGLPSVWDIIATVTCTVSNTGSVAAAEVAQLYIGIPGGPAKVLRGFEKQLIEPGQQVQVTFDLTRRDLSTWDTEKQNWGLQAGSYALYVGKSVLDIQLTGSLSL</t>
  </si>
  <si>
    <t>https://www.uniprot.org/uniprot/Q2UIR4</t>
  </si>
  <si>
    <t>A.OryzaeCbs12559</t>
  </si>
  <si>
    <t>Riou, C., Salmon, J.M., Vallier, M.J., Günata, Z., Barre, P., 1998. Purification, characterization, and substrate specificity of a novel highly glucose-tolerant β-glucosidase from Aspergillus oryzae. Appl. Environ. Microbiol. 64, 3607–3614.</t>
  </si>
  <si>
    <t>A.OryzaeHml366(Bghg1)</t>
  </si>
  <si>
    <t>MKLGWIEVAALAAASVVSAKDDLAYSPPFYPSPWADGQGEWAEVYKRAVDIVSQMTLTEKVNLTTGTGWQLERCVGQTGSVPRLNIPSLCLQDSPLGIRFSDYNSAFPAGVNVAATWDKTLAYLRGQAMGEEFSDKGIDVQLGPAAGPLGAHPDGGRNWEGFSPDPALTGVLFAETIKGIQDAGVIATAKHYIMNEQEHFRQQPEAAGYGFNVSDSLSSNVDDKTMHELYLWPFADAVRAGVGAVMCSYNQINNSYGCENSETLNKLLKAELGFQGFVMSDWTAHHSGVGAALAGLDMSMPGDVTFDSGTSFWGANLTVGVLNGTIPQWRVDDMAVRIMAAYYKVGRDTKYTPPNFSSWTRDEYGFAHNHVSEGAYERVNEFVDVQRDHADLIRRIGAQSTVLLKNKGALPLSRKEKLVALLGEDAGSNSWGANGCDDRGCDNGTLAMAWGSGTANFPYLVTPEQAIQNEVLQGRGNVFAVTDSWALDKIAAAARQASVSLVFVNSDSGEGYLSVDGNEGDRNNITLWKNGDNVVKTAANNCNNTVVIIHSVGPVLIDEWYDHPNVTGILWAGLPGQESGNSIADVLYGRVNPGAKSPFTWGKTRESYGSPLVKDANNGNGAPQSDFTQGVFIDYRHFDKFNETPIYEFGYGLSYTTFELSDLHVQPLNASRYTPTSGMTEAAKNFGEIGDASEYVYPEGLERIHEFIYPWINSTDLKASSDDSNYGWEDSKYIPEGATDGSAQPRLPASGGAGGNPGLYEDLFRVSVKVKNTGNVAGDEVPQLYVSLGGPNEPKVVLRKFERIHLAPSQEAVWTTTLTRRDLANWDVSAQDWTVTPYPKTIYVGNSSRKLPLQASLPKAQ</t>
  </si>
  <si>
    <t>Two-Step Purification of a Novel β-Glucosidase with High Transglycosylation Activity and Another Hypothetical β-Glucosidase in Aspergillus oryzae HML366 and Enzymatic Characterization</t>
  </si>
  <si>
    <r>
      <rPr>
        <rFont val="Times New Roman"/>
        <color rgb="FF1155CC"/>
        <sz val="12.0"/>
        <u/>
      </rPr>
      <t>https://www.uniprot.org/uniprot/Q2UUD6</t>
    </r>
    <r>
      <rPr>
        <rFont val="Times New Roman"/>
        <sz val="12.0"/>
      </rPr>
      <t>6</t>
    </r>
  </si>
  <si>
    <t>A.TubingensisCbs643.92I</t>
  </si>
  <si>
    <t>β-Glucosidase multiplicity from Aspergillus tubingensis CBS 643.92: purification and characterization of four β-glucosidases and their differentiation with respect to substrate specificity, glucose inhibition and acid tolerance</t>
  </si>
  <si>
    <t>A.TubingensisCbs643.92Ii</t>
  </si>
  <si>
    <t>A.TubingensisCbs643.92Iii</t>
  </si>
  <si>
    <t>A.TubingensisCbs643.92Iv</t>
  </si>
  <si>
    <t>A.Oryzae</t>
  </si>
  <si>
    <t>(Günata and Vallier, 1999)</t>
  </si>
  <si>
    <t>B.Halodurans</t>
  </si>
  <si>
    <t>MSIIQFPKEMKWGVATASYQIEGAINAGGRGASIWDVFAKTPGKVKNGDNGDVACDSYHRYEEDIEIMKDLGVDMYRFSVAWPRIFPNGTGEVSREGLDYYHRLVDRLTENGIQPMCTLYHWDLPQALQEKGGWDNRDTIDAFVRYAEVMFKEFGDKINHWITFNELWCVSFLSNYIGVHAPGNTDLQLATNVAHHLLVAHGKAVQSYRKMGLDGQIGYAPNVEWNEPFSNQMEDAEACKRGNGWFIEWFMDPVFKGAYPSFLVEWFEKKGITVPIEAGDMETIQQPIDFLGINYYTGSVARYKENEGLFDLEKVDAGYEKTDIGWNIYPEGFYKVLYYITEQYGQIPIYITENGSCYNDEPVNGQVKDEGRIRYLSQHLTALKRSMESGVNIKGYMAWSLLDNFEWAEGYSMRFGIVHVNYRTLERTKKDSFYWYKQMIANQFFEL</t>
  </si>
  <si>
    <t>S. Naz, N. Ikram, M. Rajoka, S. Sadaf, M. Akhtar, Enhanced production and characterization of a [beta]-glucosidase from Bacillus halodurans expressed in Escherichia coli, Biochemistry 75 (2010) 513</t>
  </si>
  <si>
    <t>https://www.uniprot.org/uniprot/Q9KBK3</t>
  </si>
  <si>
    <t>B.Licheniformis</t>
  </si>
  <si>
    <t>MTEQTKKFPEGFLWGGAVAANQVEGAYNVGGKGLSTADVSPNGVMYPFDESMESLNLYHEGIDFYHRYKEDIALFAEMGFKAFRTSIAWTRIFPNGDETEPNEEGLEFYDRLFDELLKYNIEPVVTISHYEMPLGLIKKYGGWKNRKVIDCYEHYAKTVFTRYKEKVKYWMTFNEINMVLHAPFTGGGLVFEEGENKLNAMYQAAHHLFVASALAVKAGHDIIPDAKIGCMIAATTTYPMTPKPEDVLAAMENERRTLFFSDVQARGAYPGYMKRFFKENGITIEMAEGDEDILKENTVDYIGFSYYMSMVASTSPEDLAKTEGNLLGGVKNPYLESSEWGWQIDPKGIRITLNTLYDRYQKPLFIVENGLGAVDVVEEDGSIQDDYRINYLRDHLKEVREAIADGVDLIGYTSWGPIDLVSASTAEMKKRYGYIYVDRDNEGKGTLSRTRKKSFYWYKKVIETNGESL</t>
  </si>
  <si>
    <t>Zahoor S, Javed MM, Aftab MN (2011) Cloning and expression of bglucosidase gene from Bacillus licheniformis into E. coli BL 21 (DE3). Biologia 66:213–220</t>
  </si>
  <si>
    <t>https://www.uniprot.org/uniprot/Q65D37</t>
  </si>
  <si>
    <t>B.SubtilisRA10</t>
  </si>
  <si>
    <t>MIHKKQGLFPDTFLWGSASAAYQVEGAWNKDGKGPSVWDLFTKIPGKTFKGSNGDTAVGHYERYKEDIALMAEMGLKAYRFSVSWPRIFPNGRGEINESGIAFYEDLIDELISNDIEPVLTLYHWDLPQALMDEYGGFESRKIIDDFNDYCIALYKRFAGKVKYWVTLNEQNYNFHNGFITAAHPPGVKDRKRFYEANHIAFLANAKAIESFRQYVPDGMIGPSFAYSPAYPLTSHNEDITAFENAEEFMNHWWLDMYCRGTYQQIPFNYIKEKGWAPAIEAGDMELLAKGKPDFIGVNYYQTITYERNPLDGVSEGKMNTTGQKGTNQDTGIPGLFKTKKNPNLVTSNWDWTIDPIGLRIGLRRITSRYELPVFITENGLGEFDKIEEDGSIQDDYRIEYLRSHLEQCREAISDGVYLIGYCSWSFTHLLSWLNGYQKRYGFVYINGDEEDEKDLKRIRKKSFYWYQNVIETNGKSL</t>
  </si>
  <si>
    <t>(Tiwari et al., 2017)</t>
  </si>
  <si>
    <t>https://biotechnologyforbiofuels.biomedcentral.com/track/pdf/10.1186/s13068-017-0932-8.pdf</t>
  </si>
  <si>
    <t>B.Subtilis</t>
  </si>
  <si>
    <t>MSSNEKRFPEGFLWGGAVAANQVEGAYNEGGKGLSTADVSPNGIMSPFDESMTSLNLYHNGIDFYHRYKEDIALFAEMGFKAFRTSIAWTRIFPNGDEEEPNEEGLRFYDDLFDELLKHHIEPVVTISHYEMPLGLVKNYGGWKNRKVIEFYERYAKTVFKRYQHKVKYWMTFNEINVVLHAPFTGGGLVFEEGENKLNAMYQAAHHQFVASALAVKAGHDIIPDSKIGCMIAATTTYPMTSKPEDVFAAMENERKTLFFSDVQARGAYPGYMKRYLAENNIEIEMAEGDEELLKEHTVDYIGFSYYMSMAASTDPEELAKSGGNLLGGVKNPYLKSSEWGWQIDPKGLRITLNTLYDRYQKPLFIVENGLGAVDKVEEDGTIQDDYRINYLRDHLIEAREAIADGVELIGYTSWGPIDLVSASTAEMKKRYGFIYVDRDNEGNGTFNRIKKKSFNWYQQVIATNGESL</t>
  </si>
  <si>
    <t>(Chamoli et al., 2016)</t>
  </si>
  <si>
    <t>https://www.uniprot.org/uniprot/I3QIG4</t>
  </si>
  <si>
    <t>C.Saccharolyticus</t>
  </si>
  <si>
    <t>MSFPKGFLWGAATASYQIEGAWNEDGKGESIWDRFTHQKRNILYGHNGDVACDHYHRFEEDVSLMKELGLKAYRFSIAWTRIFPDGFGTVNQKGLEFYDRLINKLVENGIEPVVTLYHWDLPQKLQDIGGWANPEIVNYYFDYAMLVINRYKDKVKKWITFNEPYCIAFLGYFHGIHAPGIKDFKVAMDVVHSLMLSHFKVVKAVKENNIDVEVGITLNLTPVYLQTERLGYKVSEIEREMVSLSSQLDNQLFLDPVLKGSYPQKLLDYLVQKDLLDSQKALSMQQEVKENFIFPDFLGINYYTRAVRLYDENSSWIFPIRWEHPAGEYTEMGWEVFPQGLFDLLIWIKESYPQIPIYITENGAAYNDIVTEDGKVHDSKRIEYLKQHFEAARKAIENGVDLRGYFVWSLMDNFEWAMGYTKRFGIIYVDYETQKRIKKDSFYFYQQYIKENS</t>
  </si>
  <si>
    <t>Characterization of a recombinantβ-glucosidase from the thermophilic bacteriumCaldicellulosiruptor saccharolyticus, Directed Evolution of a Thermophilic β-glucosidase for Cellulosic Bioethanol Production</t>
  </si>
  <si>
    <t>https://www.ncbi.nlm.nih.gov/protein/YP_001179893.1?report=genpept</t>
  </si>
  <si>
    <t>C.Peltata</t>
  </si>
  <si>
    <t>uction, Purification, and Characterization of a Highly Glucose- Tolerant Novel b-Glucosidase from Candida peltata</t>
  </si>
  <si>
    <t>C.Biazotea</t>
  </si>
  <si>
    <t>archaebacteria</t>
  </si>
  <si>
    <t>Purification and Characterization of a Major Secretory Cellobiase, Cba2, fromCellulomonas biazotea</t>
  </si>
  <si>
    <t>C.Fimi(Cfbgl1)</t>
  </si>
  <si>
    <t>MGDRFQQAGRPRRRGPARAVNRTGQEDASTGSRERSHACIVSFRHRHPATGHAPGTQQSPPRPPPVTETRRTLMTTTRPSGRQFSDDFLWGSATASYQIEGAHDEGGRGPSIWDTFSRTPGKVLNGDTGDVAVDHYHRVPEDVEIMKSLGLQAYRFSIAWPRIQPTGSGEFNQAGLDFYSDLVDRLIAAGIKPVATLYHWDLPQPLEDEGGWANRATAYRFVEYARKLAEVLGKRVDLWTTLNEPWCSAFLGYASGVHAPASPTRSRPCAPSTTSTSRTASRAARSARSSARTRPSRSREPARDARRRRLRRLRRGQAPHRHHRERGLPRPAARRRVPQGGLRGHRAPHRLVLRRAGRPRAHPHPAHRARRQLLLDRPREEGQRAGADPGKPGPDGHRASEHSSWVGADEVEWLPQPGPHTAMGWNIEPDGLVDLLLELRDRYPSQPLAITENGAAFYDTVSEDGRVHDPERVGYLHDHVDAVGEAIDKGADVRAYFVWSLLDNFEWRYGYDRRFGIVRVDYDTHERIVKDSGLWYRELVRTRTIAPAEDAATYQP</t>
  </si>
  <si>
    <t>Characterization of Five β-Glycoside Hydrolases from Cellulomonas fimi ATCC 484</t>
  </si>
  <si>
    <t>https://www.uniprot.org/uniprot/Q46043</t>
  </si>
  <si>
    <t>C.Fimi(Cfbgl3A)</t>
  </si>
  <si>
    <t>MPHPYQDPALPVAERVADLVGRMTLPEKVGQMMQLDARGDVRGLVEDMHVGSILHASPEHLAEAHDLVARTRLQIPLLVGEDCIHGHSFFHGATIYPTQLGMAASWDRTLAERVARATAVEVAATGIHWTFSPVLCITRDLRWGRVDETFGEDPFLIGELASAMVAGYQGQGLHDPTAILATAKHFAGYSETQGGRDASEADISHRKLRSWFLPPFERVAREGCRTFMLGYQSTDGVPVTINEWLLSDVLRGEWGYTGTLITDWDNVGRMVWEQHIQPDHAHAAAAAVTAGNDMVMTTPQFFAGAQEAVAAGMLDEAAIDAAVARVLALKFELGLFEDPRRPDPARQAVVVASPEHTALNVEVARRSLVLLTNDGTLPLAGGLTADTSGRALPADRPRRVAVVGPNADDPDTTLGDWAGNSGQADWLPDGHPRDMVSTVLDGLRTHVPADWTVTHARGAEILTLEPDPAGAFFPDGQPRPPVVVPAEVDDAQIAEAVAAAQDADYVVAVVGDRIELVGEGRSTATLDLLGGQVALLDALEATGTPLVVVVVASKPLVLPPSAHRAAAILWAANPGMRGGQAVAEVLLGLVEPTGRLPISFAAHVGQQPTYYNQIPGQHGDRYADLTQRQPFAFGEGLSYTTVEYRDLRVLTPALDASGTVRAQVTVQNTGDRPTRETVQVYLHDVVTSATWAEKELKAYRLVDLAPGESVVVDLTLPVADCTIVDRHGRRVVEPGDFDLLVGPSSRDEVLLRGRFTVA</t>
  </si>
  <si>
    <t>Characterization of Five β-Glycoside Hydrolases from Cellulomonas fimi ATCC 485</t>
  </si>
  <si>
    <t>https://www.uniprot.org/uniprot/F4H4T8</t>
  </si>
  <si>
    <t>C.Fimi(Cfbgl3B)</t>
  </si>
  <si>
    <t>MSTQTPRTTQADEAALLAALTTEEKVRLVVGAGLWSTTAVPRIGLRAMHLSDGPAGVRGVTDDPTETAASFPAPSALAATWDRDLADEVGALFAAEARRHGVDVVLAPQVNLQRTPVGGRHFECYSEDPLLTGEIAVHVVRSAQDRGVGMCVKHFVANDSETERTTYVSRVDERTLREVYLAPFERLVREARAWSVMGAYSGVDDGTTAAPVLEHRPLLTGVLKDEWGFDGVVVSDWVATNTVEDAAHGGLDLQMPGPDGPWGDGLLDAVRDGRVSGQTLDDKVLRVLRLAGRVGALDGVEPAGERRADVADVDVRAVLRRLVGRSMVVLRDTDHGLPAAPGDVRRVALLGPNAVSPFVQGGGSAYVRPERSATPADALAAAFAGAEVDVHAGAVSRMLPPQLDLAARCTDPDGQAGALVELLDADGTVLDARTTTSWGGWLRDVRADAVTVRLRTTVRLDEPGRHEVGVGTVGRHLVAIGGRVVSRGDRVVGAEVILDSSVNQPVPTTVVLDVTEPTTVEVDAHVQAVHPVGYASFARAELVHRTPGTTPDELLADAVAAAAAADLAVVVVGTNEEIESEGYDRTSLALPGTQDQLVKEVVAANPRTVVVVNAGAPVLLPWLDETPCVVWGWLGGQEWPEALADVLTGATEPSGRLPWTLPAHEDDVPVPDAVPVGGVVDYHEGVHVGYRSWLRLGRTPAAPFGHGLGWTTWDHEHAEVAARTGDGDLLVDVTVVNTGTRAGREVVQVYVEPPTGTGEDRPVRWLGGFAVVHAGPGGRATTRVHVRADALRTWDIESHGWVTPAGTYTLRVGRSSGDLRLSIDVDVPSSPAHPSAPAAGTP</t>
  </si>
  <si>
    <t>Characterization of Five β-Glycoside Hydrolases from Cellulomonas fimi ATCC 486</t>
  </si>
  <si>
    <t>https://www.uniprot.org/uniprot/F4H851</t>
  </si>
  <si>
    <t>C.Fimi(Cfbgl3C)</t>
  </si>
  <si>
    <t>MPHAPFDVERVLSALSLEEKASLTSGSDFWHTTGVERLDVPPVMVTDGPHGLRKQAQDADHLGLGSSVPATCFPTAAALGSTWDVDLVRRVGEALGRETRANDVAVLLGPGVNIKRTPLCGRNFEYVSEDPVVAGDLGAALVAGIQSQGVGTSLKHFAANNQETDRMRVSADVDERTLREIYLPAFERVVTKAQPWTVMCAYNKINGTYASEHHWLLTEVLRDEWGFEGLVVSDWGAVHDRVASLAAGLDLQMPAAGPRPDQEVVDAVRAGRLDEAVLDAAVRRVLHLVRRALPAVTGADAFDVDAHHALAREAAAAGAVLLKNDAVDGAPLLPLAGAEGLLVVGEFARTPRYQGAGSSQVNPTRLDDALGALRSATGLDVPFEPGFTISGGPTGDDDALRAAAVEAARAAGTVVVFLGLPGPDESEGYDRPRLGLPDNQVALLDAVADVNPRVVVVLANGSAVSLPWRDRAAAVLETWLGGQAGGAAVADLLLGSVAPSGRLAETVPHRLEDTPAFGSFPGEAGHVRYGEGVLVGYRWYDTRGVDVAYPFGHGLTYTTFRYGDVTAEVTGEGADVRVDVRATVANTGGRPGAEVVQVYVRDPEASVLRPAHELKAFAKVALEPGEQRTVAFTLTARDLAYWHPGLRRWAVEGGTFVVEVGASSRDVRGTATVEVVGEPLWGELTAWSTIEEWLAHPVGGPLLSEVLGGDDVPQLDEATAAMLAQTPARVFASFGLAPLTVEDLDALVEKARA</t>
  </si>
  <si>
    <t>Characterization of Five β-Glycoside Hydrolases from Cellulomonas fimi ATCC 487</t>
  </si>
  <si>
    <t>https://www.uniprot.org/uniprot/F4H1R5</t>
  </si>
  <si>
    <t>C.Fimi(NAG3)</t>
  </si>
  <si>
    <t>MIDLTAAPFSLDDDGIAWVRTTLAEMGEDEKLGQLFCLITYTSDPEYLGYLTRGLHVGGVMLRTMTAADAAATVTTLQSTATVPLLISANLEGGASQTVQEATHVGSNMALAATGSTDHVRRAATVIGREARALGINWAFTPVVDIDLNFRNPITNTRTFGADAATVAAMGAEYVEAIQAQGLAASAKHFPGDGVDERDQHLLASVNTMSVEEWDDSFGVVYRAAIAAGVKTVMVGHIMLPAYSRALRPGVADRDILPGVVAEELLNDLLRDRLGFNGLVVSDSTTMAGLASVLPRSQAVPRVIAAGCDMFLFTKNLDEDFGYMRAGIRDGVITPERLDEAVTRILALKASLGLHRGTNLPAQGAAGVLADPDHSATAREVAASSITLVKEEPGVLPITRERYPRVLVYDLQNGGSPIGQGARAGAVEQFVDALVEAGHDVTRFEPGGGWEGMAAPTTDVTERHDLVLYLANLSTRSNQTVVRIEWAEPMGANVPAYVHSVPTVFVSFENPYHLFDVPRVRTLINTYGSSPVVLETLLAALQGKAPFAGSSPVDAFCGQWDTHL</t>
  </si>
  <si>
    <t>Characterization of a b-N-acetylhexosaminidase and ab-N-acetylglucosaminidase/b-glucosidase fromCellulomonas ﬁmiChristoph Mayer1,2,3, David J. Vocadlo1,*, Melanie Mah2, Karen Rupitz1, Dominik Stoll2,R. A. J. Warren2and Stephen G. Withers1</t>
  </si>
  <si>
    <t>https://www.uniprot.org/uniprot/Q7WUL3</t>
  </si>
  <si>
    <t>C.Cellulans</t>
  </si>
  <si>
    <t>MAKIIFPEDFIWGAATSSYQIEGAFNEDGKGESIWDRFSHTPGKIENGDTGDIACDHYHLYREDIELMKEIGIRSYRFSTSWPRILPEGKGRVNQKGLDFYKRLVDNLLKANIRPMITLYHWDLPQALQDKGGWTNRDTAKYFAEYARLMFEEFNGLVDLWVTHNEPWVVAFEGHAFGNHAPGTKDFKTALQVAHHLLLSHGMAVDIFREEDLPGEIGITLNLTPAYPAGDSEKDVKAASLLDDYINAWFLSPVFKGSYPEELHHIYEQNLGAFTTQPGDMDIISRDIDFLGINYYSRMVVRHKPGDNLFNAEVVKMEDRPSTEMGWEIYPQGLYDILVRVNKEYTDKPLYITENGAAFDDKLTEEGKIHDEKRINYLGDHFKQAYKALKDGVPLRGYYVWSLMDNFEWAYGYSKRYGLIYVDYENGNRRFLKDSALWYREVIEKGQVEAN</t>
  </si>
  <si>
    <t>Y. Yuan, F. Xu, J. Yao, Y. Hu, J.Wang, T. Zhao, Y. Zhou, J. Gao, Cloning, expression and biochemical characterization of a GH1 β-glucosidase from Cellulosimicrobium cellulans, Biocatal. Biotransformation (2017) 1–10.</t>
  </si>
  <si>
    <t>https://www.uniprot.org/uniprot/A0A220IP58</t>
  </si>
  <si>
    <t>C.Raphigera</t>
  </si>
  <si>
    <t>PGDGDWAAAYKKATAALAKLSNTDKASIVTGVGWEKGPCVGNTAAVASIGLPELCYQDGPLGIRFVQNVTAFPTGIQTASTWDISLIYSRGLALGQEAKALGINVQLGPVAGPIGKIPEAGRNWEGFSPDPYLNGLAMSNTITGMQDAGVQACAKHFIGNEQETNRDTMSSNIDDRTFHELYLWPFADAIKANVASIMCSYNKFNETYACENNFLTTILKGELDFQGFVVSDWAAQHTTIGSANAGLDVAMPGDNFGDNYYLWGSNLLAAISNGTVAQSRLDDMVTRILASWYFVGQDQGYPAVTWSSWNGGLGGPNVQADHKQVARAIARDGIVLLTNKNKALPLKKPASLAIIGQDAIDNPAGINSCSDRGCDTGHLAMGWGSGTADFPYLVAPLDAITPLAQAQGTKLVLSTTDSTSAAASAAAAAETAIVFITADSGEGYITVDGQLGDRNSLAPWNNGTALVQAVASASKNVIVVINSVGPLILEDILALSSVKAIVWAGVSGQESGNGLADILYGSVSPSGKLPYTIAKQASDYGTAIVPGDDNFPEGLFVDYRHFDQANIQPRFEFGYGLSYTTFQYSQLTAKYSDTSAGSSTLAPGGPKGLYDIVATVTAKVTNSGTVSGAEVAQLYIGLPGSAPASPPKQLRGFDKISLKPGKSGTVTFNLRRKDLSYWDTASAQWVTPTSGEFSLYVGASSRDIRLQGSLKCSGQGIRKGGH</t>
  </si>
  <si>
    <t>Chaetomella raphigera β-glucosidase D2-BGL has intriguing structural features and a high substrate afnity that renders it an efcient cellulase supplement for lignocellulosic biomass hydrolysis Mu‑Rong Kao1,2,3, Hsion‑Wen Kuo4 , Cheng‑Chung Lee5 , Kuan‑Ying Huang3 , Ting‑Yen Huang6 , Chen‑Wei Li3 , C. Will Chen6 , Andrew H. ‑J. Wang5 , Su‑May Yu2,7* and Tuan‑Hua David Ho3</t>
  </si>
  <si>
    <t>https://www.uniprot.org/uniprot/A0A068FT77</t>
  </si>
  <si>
    <t>D.Vanrijiae</t>
  </si>
  <si>
    <t>(Belancic et al., 2003)</t>
  </si>
  <si>
    <t>ExiguobacteriumSp.Dau5</t>
  </si>
  <si>
    <t>MHFKKDFVFGTATSSYQIEGAHNEGGRTPSIWDMFCDIDGRVFEKHNGDVACDHYHRYEEDIQHIKKLGVDTYRFSIAWPRIFPAKGEYNPEGMAFYKNLALRLREEGIKPAVTIYHWDLPIWAHEEGGWVNRESVDWFLDYAKVCFEELDDIVDSWITHNVPWCAGFLGYHVGVHAPGHRDMNEAVRAVHHMLLSHGRAVQLLKREMASTTPIGITLNLSPMYAKTDSANDRLAMNNADGYSNRWFLDPVFKGQYPVDMMNLFSKYVHNFDFIQSGDMETISTACDFFGINFYSRGIVEFNAANDFLKADAYSDYEKTGMGWDIAPNEFKDLIRRLRAEYTDLPIYITENGAAFDDVLENGEVHDDNRIDYVRQHLEAVSDLNDEGMNIQGYYLWSLMDNFEWSFGYEKRFGILYIDFETQERIWKDSAKWYADVIADHKAKHADSVEA</t>
  </si>
  <si>
    <t>J. Chang, I.-H. Park, Y.-S. Lee, S.-C. Ahn, Y. Zhou, Y.-L. Choi, Cloning, expression, and characterization of [beta]-glucosidase from Exiguobacterium sp. DAU5 and transglycosylation activity, Biotechnol. Bioprocess Eng. 16 (2011) 97.</t>
  </si>
  <si>
    <t>https://www.uniprot.org/uniprot/E0X9H4</t>
  </si>
  <si>
    <t>F.Islandicum</t>
  </si>
  <si>
    <t>MFGASLSGFQFEMGNPNDPSELDTQTDWFVWVRDLENLLNGIVSGDLPESGAGYWKSYEKIHQLAVDFGMDTLRIGIEWSRIFPSSTREIPFGEGMLEKLDSIANKDAVEHYRKIMEDMKSKGLKVFVNLNHFTLPLWLHDPLAVRKGKPTDKLGWVSDDAPVEFAKYAEYIAWKFGDIVDYWSSMNEPHVVAQLGYFQILAGFPPSYFNPEWYIKSLRNEATAHNLTYDAIKRHTDKPVGVIYSFTWYDTLKPNNSEIFENAMWLANWNFMDQVKDKVDYIGVNYYTRAMIDKLPKPIEIQDFELNWYVVRGYGYACQEGGFALSGRPASEFGWEIYPEGLYYLLKAIYERYNKPLIVTENGIADQNDKYRAQVLISHLYAVEKAMNEGVDVRGYLHWSIVDNYEWAKGYSKRFGLAYTDFEKKLYIPRPSMYVFREIAKTRSIDQFKGYDPYGLMKF</t>
  </si>
  <si>
    <t>Jabbour D, Klippel B, Antranikian G (2012) A novel thermostable and glucose-tolerant β-glucosidase from Fervidobacterium islandicum. Appl Microbiol Biotechnol 93:1947–1956 [2] Influence of Linker Length Variations on the Biomass-Degrading Performance of Heat-Active Enzyme Chimeras</t>
  </si>
  <si>
    <t>https://www.uniprot.org/uniprot/G8YZD7</t>
  </si>
  <si>
    <t>H.Orenii</t>
  </si>
  <si>
    <t>MAKIIFPEDFIWGAATSSYQIEGAFNEDGKGESIWDRFSHTPGKIENGDTGDIACDHYHLYREDIELMKEIGIRSYRFSTSWPRILPEGKGRVNQKGLDFYKRLVDNLLKANIRPMITLYHWDLPQALQDKGGWTNRDTAKYFAEYARLMFEEFNGLVDLWVTHNEPWVVAFEGHAFGNHAPGTKDFKTALQVAHHLLLSHGMAVDIFREEDLPGEIGITLNLTPAYPAGDSEKDVKAASLLDDYINAWFLSPVFKGSYPEELHHIYEQNLGAFTTQPGDMDIISRDIDFLGINYYSRMVVRHKPGDNLFNAEVVKMEDRPSTEMGWEIYPQGLYDILVRVNKEYTDKPLYITENGAAFDDKLTEEGKIHDEKRINYLGDHFKQAYKALKDGVPLRGYYVWSLMDNFEWAYGYSKRFGLIYVDYENGNRRFLKDSALWYREVIEKGQVEAN</t>
  </si>
  <si>
    <t>Biochemical and structural characterization of a thermostable β-glucosidase from Halothermothrix orenii for galacto-oligosaccharide synthesis</t>
  </si>
  <si>
    <t>https://www.uniprot.org/uniprot/B8CYA8</t>
  </si>
  <si>
    <t>H.Orenii/F417Y</t>
  </si>
  <si>
    <t>Engineering a thermostable Halothermothrix orenii beta-glucosidase for improved galacto-oligosaccharide synthesis Hassan, N.; Geiger, B.; Gandini, R.; Patel, B.; Kittl, R.; Haltrich, D.; Nguyen, T.; Divne, C.; Tan, T.; Appl. Microbiol. Biotechnol. 100, 3533-3543 (2016)</t>
  </si>
  <si>
    <t>https://www.uniprot.org/uniprot/B8CYA9</t>
  </si>
  <si>
    <t>H.Orenii/N294T</t>
  </si>
  <si>
    <t>MAKIIFPEDFIWGAATSSYQIEGAFNEDGKGESIWDRFSHTPGKIENGDTGDIACDHYHLYREDIELMKEIGIRSYRFSTSWPRILPEGKGRVNQKGLDFYKRLVDNLLKANIRPMITLYHWDLPQALQDKGGWTNRDTAKYFAEYARLMFEEFNGLVDLWVTHNEPWVVAFEGHAFGNHAPGTKDFKTALQVAHHLLLSHGMAVDIFREEDLPGEIGITLNLTPAYPAGDSEKDVKAASLLDDYINAWFLSPVFKGSYPEELHHIYEQNLGAFTTQPGDMDIISRDIDFLGITYYSRMVVRHKPGDNLFNAEVVKMEDRPSTEMGWEIYPQGLYDILVRVNKEYTDKPLYITENGAAFDDKLTEEGKIHDEKRINYLGDHFKQAYKALKDGVPLRGYYVWSLMDNFEWAYGYSKRFGLIYVDYENGNRRFLKDSALWYREVIEKGQVEAN</t>
  </si>
  <si>
    <t>https://www.uniprot.org/uniprot/B8CYA10</t>
  </si>
  <si>
    <t>H.Orenii/Y296F</t>
  </si>
  <si>
    <t>MAKIIFPEDFIWGAATSSYQIEGAFNEDGKGESIWDRFSHTPGKIENGDTGDIACDHYHLYREDIELMKEIGIRSYRFSTSWPRILPEGKGRVNQKGLDFYKRLVDNLLKANIRPMITLYHWDLPQALQDKGGWTNRDTAKYFAEYARLMFEEFNGLVDLWVTHNEPWVVAFEGHAFGNHAPGTKDFKTALQVAHHLLLSHGMAVDIFREEDLPGEIGITLNLTPAYPAGDSEKDVKAASLLDDYINAWFLSPVFKGSYPEELHHIYEQNLGAFTTQPGDMDIISRDIDFLGINYFSRMVVRHKPGDNLFNAEVVKMEDRPSTEMGWEIYPQGLYDILVRVNKEYTDKPLYITENGAAFDDKLTEEGKIHDEKRINYLGDHFKQAYKALKDGVPLRGYYVWSLMDNFEWAYGYSKRFGLIYVDYENGNRRFLKDSALWYREVIEKGQVEAN</t>
  </si>
  <si>
    <t>https://www.uniprot.org/uniprot/B8CYA11</t>
  </si>
  <si>
    <t>H.Orenii/N222F</t>
  </si>
  <si>
    <t>MAKIIFPEDFIWGAATSSYQIEGAFNEDGKGESIWDRFSHTPGKIENGDTGDIACDHYHLYREDIELMKEIGIRSYRFSTSWPRILPEGKGRVNQKGLDFYKRLVDNLLKANIRPMITLYHWDLPQALQDKGGWTNRDTAKYFAEYARLMFEEFNGLVDLWVTHNEPWVVAFEGHAFGNHAPGTKDFKTALQVAHHLLLSHGMAVDIFREEDLPGEIGITLFLTPAYPAGDSEKDVKAASLLDDYINAWFLSPVFKGSYPEELHHIYEQNLGAFTTQPGDMDIISRDIDFLGINYYSRMVVRHKPGDNLFNAEVVKMEDRPSTEMGWEIYPQGLYDILVRVNKEYTDKPLYITENGAAFDDKLTEEGKIHDEKRINYLGDHFKQAYKALKDGVPLRGYYVWSLMDNFEWAYGYSKRFGLIYVDYENGNRRFLKDSALWYREVIEKGQVEAN</t>
  </si>
  <si>
    <t>https://www.uniprot.org/uniprot/B8CYA12</t>
  </si>
  <si>
    <t>HotSpring</t>
  </si>
  <si>
    <t>metagenome</t>
  </si>
  <si>
    <t>MVKFPKGFMWGISMAAFQYEMGYSKEAIDQNSDWYLWLHNEENKKRGIVSGDVPEMGPGYWDLYKVDHDWAEWLGLNTWRMNPEWSRIFPRSTEEVKVDVESKEGDILDIDITENDLKKLDTLANQVAVKKYKEIFKDIKNRGIKLIINLYHWPLPTWIHDPIRVRDSNLREGPKGWLEERTVVEFAKFAAYVAWKYEDYAYMWSTMNEPNVTWSIGYLGGNFPPGVNSVEAAARAAYNIAQAHARAYDQIKRIAGKKAKVGVIYATSPSEPLTNSEKDIEAAKISDEVSTKWFFNAILNGVVSKNFLGETIKREDMKGKADWIGVNYYSRNVVRSKQEPPGYEGVSGYGFSCSNMEKSNAGLPVSEFGWEIYPEGIRKALNLYKEYDKPLMITENGVADKKDRHRAWYIVSHLYQVSKAIEEDGLKVIGYLHWSLIDNLEWASGFSKRFGLIYVDMNTKKRFPRPSAYLYRDIVTSNEIPEYLLEYSKFPNVLT</t>
  </si>
  <si>
    <t>C. Schröder, S. Elleuche, S. Blank, G. Antranikian, Characterization of a heat-active archaeal β-glucosidase from a hydrothermal spring metagenome, Enzym. Microb. Technol. 57 (2014) 48–54.</t>
  </si>
  <si>
    <t>https://www.uniprot.org/uniprot/W8W3B8</t>
  </si>
  <si>
    <t>H.GriseaVar.Thermoidea(Bgl4)</t>
  </si>
  <si>
    <t>MSLPPDFKWGFATAAYQIEGSVNEDGRGPSIWDTFCAIPGKIADGSSGAVACDSYKRTKEDIALLKELGANSYRFSISWSRIIPLGGRNDPINQKGIDHYVKFVDDLIEAGITPFITLFHWDLPDALDKRYGGFLNKEEFAADFENYARIMFKAIPKCKHWITFNEPWCSAILGYNTGYFAPGHTSDRSKSPVGDSAREPWIVGHNILIAHARAVKAYREDFKPTQGGEIGITLNGDATLPWDPEDPADIEACDRKIEFAISWFADPIYFGKYPDSMRKQLGDRLPEFTPEEVALVKGSNDFYGMNHYTANYIKHKTGVPPEDDFLGNLETLFYNKYGDCIGPETQSFWLRPHAQGFRDLLNWLSKRYGYPKIYVTENGTSLKGENDMPLEQVLEDDFRVKYFNDYVRAMAAAVAEDGCNVRGYLAWSLLDNFEWAEGYETRFGVTYVDYANDQKRYPKKSAKSLKPLFDSLIRKE</t>
  </si>
  <si>
    <t>B. Benoliel, M.J. Poças-Fonseca, F.A.G. Torres, L.M.P. de Moraes, Expression of a glucose-tolerant β-glucosidase fromHumicola grisea var. thermoidea in Saccharomyces cerevisiae, Appl. Biochem. Biotechnol. 160 (2010) 2036–2044.</t>
  </si>
  <si>
    <t>https://www.uniprot.org/uniprot/O93784</t>
  </si>
  <si>
    <t>H.InsolensRp86</t>
  </si>
  <si>
    <t>Gene cloning, expression and biochemical characterization of a glucose- and xylose-stimulated ß-glucosidase from Humicola insolens RP86.</t>
  </si>
  <si>
    <t>https://www.uniprot.org/uniprot/A0A076JRL8</t>
  </si>
  <si>
    <t>HydrothermalSpringMetagenome</t>
  </si>
  <si>
    <t>Schroder C, Elleuche S, Blank S, Antranikian G (2014) Characterization of a heat-active archaeal b-glucosidase from a hydrothermal spring metagenome. Enzyme Microbial Technol 57:48–54</t>
  </si>
  <si>
    <t>H.Jecorina/HjCel3A</t>
  </si>
  <si>
    <t>H.Jecorina/HjCel3B</t>
  </si>
  <si>
    <t>J.Malaysiensis</t>
  </si>
  <si>
    <t>MRKFPEHFVWGTATSSFQIEGGRESRGESIWDQFCKNPGKVLNGDHGEVACDHINRYKED VQLMKDLNVPWYRFSISWSRIFPNGDRVVNEEGLQFYDNLLTELEQQGIKPAVTLYHWDL PQALQDKGGWMNRDIVEEFAHYCDVIFDCFGDRVSNWITHNEPWVVSWLGYGSGEHAPGY RDIPGFLKAAHHVLLSHGVVVKRFRERGLQGEIGITLNLNSSYPFNENASSVEAAVRWDG FLNRWFLDPVFKGQYPADMLEHYSVYTDFSFVKEGDLDTMSAAVDFLGINYYSISYLTHQ PGAWLEAGHEGGGHRRTSMGWEVYAKGLSDLLIRLKNDYDNPVIYVTENGAAYDDEVTNG EVHDPERVQYLQEHLDACLDAIDADVDLRGYFAWSFLDNFEWAFGYCKRFGLVYVDFETQ QRIPKESAKWFQQVILNNGLKIQQQYT</t>
  </si>
  <si>
    <t>Purification and characterization of a novel GH1 beta-glucosidase from Jeotgalibacillus malaysiensis</t>
  </si>
  <si>
    <t>https://www.uniprot.org/uniprot/A0A0B5ARU7</t>
  </si>
  <si>
    <t>KusayaGravy</t>
  </si>
  <si>
    <t>MKFNENFVWGVATSSYQIEGAYNEDGRGKDIWGDYCSIPGIIFDNHNGDKACEHYYRYKEDVAIMKEMGIKAYRFSIAWARIFPEGIGKINQKGVDFYHNLIDELIKNDIVPYVTLFHWDLPLELAEKGGWLNDDSVEWFKDYAEFFGKEYGHKIKYIMTFNEPQCTIGLGLQQGIHAPGVKLSPKAVLKSTHNLLKAHGAAVKVLRKVAPNTQLGIAPTCGVALPISENKKDIEIARKRYFDILDLNDAYVWSVSLFLDPIVLGDYPTKYYELYKEHLPKITQEDLKLISQPLDFLAQNIYNGYRVSEDENGNYVYPKRKAGYDHTDMGWPITPSALYWGPRFICERYNLPFYITENGLACHDVVSLDNKVHDPNRIDFLNKYLLDYSRASCEGYDIRGYFQWSLMDNFEWREGYSKRFGMVYVDFETQKRTIKDSGYWYKKVIEENGENL</t>
  </si>
  <si>
    <t>Glucose-tolerantβ-glucosidaseretrievedfromaKusayagravymetagenome</t>
  </si>
  <si>
    <t>https://www.ncbi.nlm.nih.gov/nuccore/HV348683</t>
  </si>
  <si>
    <t>L.BrevisSk3</t>
  </si>
  <si>
    <t>Michlmayr, H., C. Schumann, N. M. Barreira Braz da Silva, K. D. Kulbe, and A. M. del Hierro. 2010. Isolation and basic characterization of a β-glucosidase from a strain of Lactobacillus brevis isolated from a malolactic starter culture. J. Appl. Microbiol. 108: 550-559.</t>
  </si>
  <si>
    <t>L.PlantarumUsc1</t>
  </si>
  <si>
    <t>Sestelo, A. B. F., M. Poz, and T. G. Villa. 2004. β-Glucosidase activity in a Lactobacillus plantarum wine strain. World J. Microbiol. Biotechnol. 20: 633-637.</t>
  </si>
  <si>
    <t>L.Mesenteroides</t>
  </si>
  <si>
    <t>Gueguen, Y., P. Chemardin, P. Labrot, A. Arnaud, and P. Galzy. 1997. Purification and characterization of an intracellular β- glucosidase from a new strain of Leuconostoc mesenteroides isolated from cassava. J. Appl. Microbiol. 82: 469-476.</t>
  </si>
  <si>
    <t>MarineMicrobial</t>
  </si>
  <si>
    <t>MTKISLPTCSPLLTKEFIYGVATASFQIEGGSAHRLPCIWDTFCDTPGKIADNSNGHVACDHYNNWKQDIDLIESLGVDAYRLSISWPRVITKSGELNPEGVKFYTDILDELKKRNIKAFVTLYHWDLPQHLEDEGGWLNRETAYAFAHYVDLITLAFGDRVHSYATLNEPFCSAFLGYEIGIHAPGKVGKQYGRKAAHHLLLAHGLAMTVLKQNSPTTLNGIVLNFTPCYSISEDADDIAATAFADDYLNQWYMKPIMDGTYPAIIEQLPSAHLPDIHDGDMAIISQSIDYLGINFYTRQFYKAHPTEIYEPIEPTGPLTDMGWEIYPKSFTELLVTLNNTYTLPPIFITENGAAMPDSYNNGEINDVDRLDYYNSHLNAVHNATEQGVRIDGYFAWSLMDNFEWAEGYLKRFGIVYVDYSTQQRTIKNSGLAYKALISNR</t>
  </si>
  <si>
    <t>Fang, Z., Fang, W., Liu, J., Hong, Y., Peng, H., Zhang, X., Sun, B., &amp; Xiao, Y. (2010). Cloning and characterization of a β-glucosidase from marine microbial metagenome with excellent glucose tolerance. Journal of Microbiology and Biotechnology, 20(9), 1351–1358.</t>
  </si>
  <si>
    <t>https://www.uniprot.org/uniprot/D5KX75</t>
  </si>
  <si>
    <t>MarineStreptomycete</t>
  </si>
  <si>
    <t>MTHDLSTERFPEGFAWGTATASYQIEGAVHEDGRLPSVWDTFAHTPGKVFRNQTGDVAADHYHRWPEDVSLLADLGVTHYRFSLAWPRIQPEGYGPVNGAGVDFYSRLVDSLLDHGITPWVTLYHWDLPQPLEDAGGWPRRETAEKFAEYAALIHQRLGDRVRDWTTLNEPWCAAFLGYASGHHAPGRTDGAAAMRAAHHLMLGHGLAVEALRDQGAANLGLTVNLYPVDAATDRDADRDAARRIDGLMNRLFLDPVLRGTYPADVLKDVAEITGTEHVRDGDLATISAPLDFLGVNYYSRHVVRAGAPQPGPSHWVGSSDVEFVKRGVPETEMGWEIDPDGLYETLTRLAREYGPLPLYVTENGAAFPDEVTREGRVHDENRRRYLEEHFRAAHRAIADGADLRGYFVWTLLDNFEWAHGYSKRFGLVHVDFETQVRTLKDSGRWFSEITRANAL</t>
  </si>
  <si>
    <t>Mai Z, Yang J, Tian X, Li J, Zhang S (2013) Gene cloning and characterization of a novel salt-tolerant and glucose-enhanced β-glucosidase from a marine Streptomycete. Appl Biochem Biotechnol 169: 1512–1522</t>
  </si>
  <si>
    <t>https://www.uniprot.org/uniprot/I7CPF4</t>
  </si>
  <si>
    <t>MarineMetagenomicLibrary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</si>
  <si>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</si>
  <si>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(Liu et al., 2011)</t>
  </si>
  <si>
    <t>https://www.uniprot.org/uniprot/P22505</t>
  </si>
  <si>
    <t>SoilMetagenomicLibrary</t>
  </si>
  <si>
    <t>MEWQFPPNFHWGSTTAAYQVEGNNVNSDFWAEEHAEGSPYKDKSGDTIDHYRLYREDIALMASLGLNTYRFSIEWSRVEPEPGQYSRSAIEHYRDVLETCYKHGITPMVAMHHFSSPKWLMRLGGWASPEVPDRFAKYCEVVFREIGHLIPHVLTMNEINLPVMLREIFSRIGFIPPVGIDRDAWTAPKWRESAARLCGTTTQNYFTFHMISDEFSIHNLKETHRKAREAIKRIQPNTKVGFSMALSDIQSIPGGEEEADRKWNSYFRQYLDMLEGDDFFGLQNYTREVYGPEGQVKPAEGAELTQMGYEFYPKALSNVIRKVAKDISIPIIITEHGIATDEDERRVAFIREALEGVQDCLSEGLDVRGYLHWTTFDNFEWQSGYALKFGLIEVDRSTQERKVKESGRYLGRLAQQESLASK</t>
  </si>
  <si>
    <t>(Li et al., 2012)</t>
  </si>
  <si>
    <t>https://www.uniprot.org/uniprot/I6YQJ8</t>
  </si>
  <si>
    <t>TermiteGutMetagenomicLibrary</t>
  </si>
  <si>
    <t>MKTFPASFLWGGSMAANQVEGAWREDGKGISTSDVQPAGIFGAVTERVPADSYIKDVAIDFYHRYPEDIKLFAEMGFTCLRVSIAWTRIFPCGDELTPNEAGLAFYDRLFDELVSHGISPLVTLSHYEMPWELVKQYGGWGNRKTIEFFERYARTVFTSFRDKVKLWLTFNEINMSLHAPMTGVGLPENSSKAEVYQAIHHQLVASALAVKACHEIIPDARIGNMLLGGLMYPLSCKPEDVFETLQENRTWQFFGDVQCRGAYPGYMLRYFRDNGIHLDITESDTQALKETIDFISFSYYMTGCVTADSELNQQLRGNILSMVPNPHLPSSEWGWQIDPLGLRTLLNMLWDRWQKPVFIVENGLGARDTVEEDGSIQDDYRISYLNDHLVQVREAIEDGVDVMGYTSWGPIDLVSASNAELSKRYGFIHVDRDNQGNGTLARTRKKSFYWYRDVIRSAGATLK</t>
  </si>
  <si>
    <t>(Gao et al., 2016)</t>
  </si>
  <si>
    <t>https://www.uniprot.org/uniprot/I6ZYM4</t>
  </si>
  <si>
    <t>M.Antarcticus</t>
  </si>
  <si>
    <t>MMNHLSQKFAWPKEFLWGSATAAAQIEGAGHSYGKEDSVWDAFARKEGAIAGGENLEVAVDHYHRYREDVQLMRELGLDSYRFSTSWARVVPGGRTVNPEGLDFYSRLVDELLENGILPWLTLYHWDLPQALEERGGWTNRETSYKFLEYAETVHEKLGDRVKHWTTFNEPLCSSLIGYAAGEHAPGRQEPQAALAAVHHQHLAHGLATARLRELGAEHIGITLNLTNAVPNNPGDPVDLEAARRVDALWNRMYLDPVLRGSYPEDLLEDVQGLGLAEVIEAGDLEIISQPIDFLGVNHYHDDNVSGHPLPAGQPQPVVPTDSPKSSPFVGSEYVTFPARDLPRTAMGWEVNPEGLRVLLNRLNQDYANLPSLYITENGASYTDTVTEAGTVEDPEREEYILNHLDAVVRAIADGVDVRGYFVWSLLDNFEWAWGYAKRFGIIHVDYQTQVRTIKNSGKAYAGLIAANRTMA</t>
  </si>
  <si>
    <t>Fan HX, Miao LL, Liu Y, Liu HC, Liu ZP (2011) Gene cloning and characterization of a cold-adapted β-glucosidase belonging to glycosyl hydrolase family 1 from a psychrotolerant bacterium Micrococcus antarcticus. Enzyme Microb Technol 49: 94-99.</t>
  </si>
  <si>
    <t>https://www.uniprot.org/uniprot/B9V8P5</t>
  </si>
  <si>
    <t>M.Sanguineus</t>
  </si>
  <si>
    <t>(Dikshit and Tallapragada, 2015)</t>
  </si>
  <si>
    <t>M.Circinelloides</t>
  </si>
  <si>
    <t>(Huang et al., 2014)</t>
  </si>
  <si>
    <t>https://ars.els-cdn.com/content/image/1-s2.0-S0141022914001604-mmc1.pdf</t>
  </si>
  <si>
    <t>M.DomesticaMdbg-Ii</t>
  </si>
  <si>
    <t>animal</t>
  </si>
  <si>
    <t>MSLIKFIRISLIIQISVIFNNFHAVTSSFDLNPRHFPKDFLWGVGSSSYQIEGGWNADDKGESIWDYMTHNHPGKIADRSNGDISSDSYHHWRRDVQMVRELHVKTYRFSISWPRIMPGGYMNQVSTAGIKYYSALIDELPHYNITPMVTMYHWELPQRLQELGGWTNPEIIPLFKDYARLLLEMFGDRVQIWTTINEPWHVCEHGYGVDYMAPAYNYPGIPAYLCGHNLLKAHAEVVHMYRAEYKKRQGGRMGITLDTSWMEPKSNSPEDREASQRALEFYVGWFGHPIFSTHGNYPATMVDRIRNLSKERGFSRSRLPEFTKEEIQRIRGTADFFGINTYTTSLVTSNDHNNSAKFPIPSFNHDMGVVESQDPNWTGSGSVWLKVYPKGIYNLLMWIKKEYNNPPVIVTESGVSDRGGLEDYPRVDYYNQYLNFVLDALEDGANVQGYIAWSLMDSYEWKAGFTEKFGLYHVDFNDPQRKRTPKISARVFAHICKTNRIDWNYRPSLNEEQITAMSRLPALETTSGSSRRGLSQRNYLRNILVRSLSLVVIVLALAKYLK</t>
  </si>
  <si>
    <t>(S. Zhang et al., 2017)</t>
  </si>
  <si>
    <t>https://www.uniprot.org/uniprot/J9Z300</t>
  </si>
  <si>
    <t>N.Takasagoensis</t>
  </si>
  <si>
    <t>MKFQTVCIVILVTIGFAAAQNNTTFPDGFLLGAATASYQIEGGWNADGKGVNIWDTLTHERSYLVVDRSNGDVADDSYNLYMEDVKLLKNMGAQLYRFSISWARILPEGHDYKVNQAGIDYYNRLINALLDNGIEPMVTMYHWDLPQKLQDLGGWPNRELATYAENYARVLFKNFGDRVKLWITFNEPRTFMDAYTSDTGMAPSINAPGIGDYLTARTVILAHANIYRMYEREFKQQQQGKIGISLDNAWCEPISTNDVDACERFQEFNLGIFAHPIFSKEGNYPSVVIERVDANSKAEGFTTSRLPKLTSEEVNNTIGTYDFFGLNFYTANLGKDGVEGGIPSRGRDTGAILSQDPSWPESASSWLRVVPWAIRKQLNWIANAYGNPPIYVTENGYSDYGGLNDTSRVFYYTEYMKEMLKAIHIDGVNVVGYTAWSLLDNFEWLRGYTERFGIHDVNFNDPSRPRTPKESAKVLTEIFNTRKIPDRFLD</t>
  </si>
  <si>
    <t>(Uchima et al., 2012)</t>
  </si>
  <si>
    <t>https://www.ncbi.nlm.nih.gov/nuccore/AB508958</t>
  </si>
  <si>
    <t>N.Fischeri</t>
  </si>
  <si>
    <t>MSIHSRHFQTEHNFQVQDTMTDKMNVNMFKAEDPNCQPSASPEPPYDPLPPIEDLPLPSSFKWGTATAAYQIEGAPSVDGKGPSIWDTFTHLVPSRTNGENGDIACDHYNRMLEDVNLMCSYGVDVYRFSIAWTRIIPLGGRDDPINEAGIAFYNRLIDALLARNIEPVVTLYHWDAPQRLSDRYGAFLNTAEFVSDFAHFARLCFARFGDRVKRWITFNEPYIIAIFGHHSGVLAPGRSTATGGDSRTEPWRVGHSLILAHAAAVQIYSEEFQSQDGSISIVLNGHYYEPWDSSSQNDQEAAQRRLEFYIGWFGDPIFLGRDYPPAMRKQLGDRLPSFTPRELDQLKNLAPLNAFYGMNHYSTKFARALPDPPADDDCTGNVEELTTNSKGRAIGPVSGMSWLRVAPEGFRKLLNWVWNRYKLPIIVTENGCPCPRENQMSLEEAVNDEFRITYFGLYLDAISRAIYEDGVPVEGYYAWSLMDNFEWSAGYGPRYGITHVDYKTLVRTPKRSALYLMETFRERRKHAR</t>
  </si>
  <si>
    <t>(Ramachandran et al., 2012)</t>
  </si>
  <si>
    <t>https://www.uniprot.org/uniprot/A1DPH8</t>
  </si>
  <si>
    <t>N.FischeriNrrl181</t>
  </si>
  <si>
    <t>P. Ramachandran, M.K. Tiwari, R.K. Singh, J.-R. Haw, M. Jeya, J.-K. Lee, Cloning and characterization of a putative β-glucosidase (NfBGL595) from Neosartorya fischeri, Process Biochem. 47 (2012) 99–105.</t>
  </si>
  <si>
    <t>O.Sativa</t>
  </si>
  <si>
    <t>plant</t>
  </si>
  <si>
    <t>MGRIKSSSGRCSTARLEAVAVLVVVFGVASSSLRGCIAQQSGGGLTRGSFPEGFVFGTASAAYQYEGAVKEDGRGQTIWDTFAHTFGKITDFSNADVAVDQYHRFEEDIQLMADMGMDAYRFSIAWSRIYPNGVGQVNQAGIDHYNKLIDALLAKGIQPYVTLYHWDLPQALEDKYKGWLDRQIVDDFAAYAETCFREFGDRVKHWITLNEPHTVAIQGYDAGLQAPGRCSVLLHLYCKAGNSGTEPYVVAHHFILAHAAAASIYRTKYKATQNGQLGIAFDVMWFEPMSNTTIDIEAAKRAQEFQLGWFADPFFFGDYPATMRARVGERLPRFTADEAAVVKGALDFVGINHYTTYYTRHNNTNIIGTLLNNTLADTGTVSLPFKNGKPIGDRANSIWLYIVPRGMRSLMNYVKERYNSPPVYITENGMDDSNNPFISIKDALKDSKRIKYHNDYLTNLAASIKEDGCDVRGYFAWSLLDNWEWAAGYSSRFGLYFVDYKDNLKRYPKNSVQWFKALLKT</t>
  </si>
  <si>
    <t>Structural and enzymatic characterization of Os3BGlu6, a rice beta-glucosidase hydrolyzing hydrophobic glycosides and (1-&gt;3)- and (1-&gt;2)-linked disaccharides Seshadri, S.; Akiyama, T.; Opassiri, R.; Kuaprasert, B.; Cairns, J.K.; Plant Physiol. 151, 47-58 (2009)</t>
  </si>
  <si>
    <t>https://www.uniprot.org/uniprot/Q8L7J2</t>
  </si>
  <si>
    <t>P.Angustipennis</t>
  </si>
  <si>
    <t>MAKFSAVYFVALLVAVSGAAHEEHSRTKRQAYTFPDGFLLGAATASYQVEGAWDEDGKTSSIWDTQTHDKNYLIADHTTGDIACDSYHKYDVDVQMLRDLGVDFYRFSFSWPRILPDGHGNRINQAGIDYYNKLIDLLVANNIQPVATMYHWDLPQNLQDLGGWPNYVLVDYFEDYARVLFRNFGDRVKYWITFNEPLTFTGGYEGAYAHAPAINAPGYGRYLATHTLIKAHARAYHIYDDEFRADQQGKVSITLNVDACFNYQNTTEYQDACERQQQFEMGLFANPIYSAEGDWPAIVRERVDANSKAEGLAESRLPVFTPDEIEYIRGTYDFFGHNHYTSNYAIPYDGTNDPASDQKDHGYYLTKDPNWPGSASSWLKVVPTGLRYQLNSIATRYNNPPILITENGFSDYGDLNDTGRINYYTSYLTEMLRAINEDGVNVIGYTAWSLMDNFEWNQGYSEKFGLYQVDFEDPTRPRIMKESARVFQQIIATRQIPEAYRT</t>
  </si>
  <si>
    <t>(Li et al., 2017)</t>
  </si>
  <si>
    <t>https://www.uniprot.org/uniprot/A0A125T0U2</t>
  </si>
  <si>
    <t>P.Brasilianum</t>
  </si>
  <si>
    <t>MQGSTIFLAFASWASQVAAIAQPIQKHEPGFLHGPQAIESFSEPFYPSPWMNPHAEGWEAAYQKAQDFVSQLTILEKINLTTGVGWENGPCVGNTGSIPRLGFKGFCTQDSPQGVRFADYSSAFTSSQMAAATFDRSILYQRGQAMAQEHKAKGITIQLGPVAGPLGRIPEGGRNWEGFSPDPVLTGIAMAETIKGMQDTGVIACAKHYIGNEQEHFRQVGEAAGHGYTISDTISSNIDDRAMHELYLWPFADAVRAGVGSFMCSYSQINNSYGCQNSQTLNKLLKSELGFQGFVMSDWGAHHSGVSSALAGLDMSMPGDTEFDSGLSFWGSNLTIAILNGTVPEWRLDDMAMRIMAAYFKVGLTIEDQPDVNFNAWTHDTYGYKYAYSKEDYEQVNWHVDVRSDHNKLIRETAAKGTVLLKNNFHALPLKQPRFVAVVGQDAGPNPKGPNGCADRGCDQGTLAMGWGSGSTEFPYLVTPDTAIQSKVLEYGGRYESIFDNYDDNAILSLVSQPDATCIVFANADSGEGYITVDNNWGDRNNLTLWQNADQVISTVSSRCNNTIVVLHSVGPVLLNGIYEHPNITAIVWAGMPGEESGNALVDILWGNVNPAGRTPFTWAKSREDYGTDIMYEPNNGQRAPQQDFTESIYLDYRHFDKAGIEPIYEFGFGLSYTTFEYSDLRVVKKYVQPYSPTTGTGAQAPSIGQPPSQNLDTYKFPATYKYIKTFIYPYLNSTVSLRAASKDPEYGRTDFIPPHARDGSPQPLNPAGDPVASGGNNMLYDELYEVTAQIKNTGDVAGDEVVQLYVDLGGDNPPRQLRNFDRFYLLPGQSSTFRATLTRRDLSNWDIEAQNWRVTESPKRVYVGRSSRDLPLSSQLE</t>
  </si>
  <si>
    <t>Characterization and kinetic analysis of a thermostable GH3 β-glucosidase from Penicillium brasilianum</t>
  </si>
  <si>
    <t>https://www.uniprot.org/uniprot/A5A4M8</t>
  </si>
  <si>
    <t>P.Decumbens</t>
  </si>
  <si>
    <t>MKLEWLEATVLAAATVASAKDLAYSPPFYPSPWATGEGEWAEAYKKAVDFVSGLTLAEKVNITTGAGWEQERCVGETGGVPRLGMWGMCMQDSPLGVRNADYSSAFPAGVNVAATWDRRLAYQRGTAMGEEHRDKGVDVQLGPVAGPLGKNPDGGRGWEGFSPDPVLTGVMMAETIKGIQDAGVIACAKHFIMNEQEHFRQAGEAQGYGFNISQSLSSNVDDKTMHELYLWPFVDSVRAGVGSVMCSYNQINNSYGCSNSYTLNKLLKGELGFQGFVMSDWGAHHSGVGDALAGLDMSMPGDVILGSPYSFWGTNLTVSVLNSTIPEWRLDDMAVRIMAAYYKVGRDRHRTPPNFSSWTRDEYGYEHFIVQENYVKLNERVNVQRDHANVIRKIGSDSIVMLKNNGGLPLTHQERLVAILGEDAGSNAYGANGCSDRGCDNGTLAMGWGSGTANFPYLITPEQAIQNEVLNYGNGDTNVFAVTDNGALGQMAALASTASVALVFVNADSGEGYISVDGNEGDRKNMTLWKNGEELIKTATANCNNTIVIMHTPNAVLVDSWYDNENITAILWAGMPGQESGRSLVDVLYGRTNPGGKTPFTWGKERKDWGSPLLTKPNNGHGAPQDDFTDVLIDYRRFDKDNVEPIFEFGFGLSYTKFEFSDIQVKALNHGEYNATVGKTKPAPSLGKPGNASDHLFPSNINRVRQYLYPYLNSTDLKASANDPDYGMNASAYIPPHATDSDPQDLLPASGPSGGNPGLFEDLIEVTATVTNTGSVTGDEVPQLYVSLGGADDPVKVLRAFDRVTIAPGQKLRWTATLNRRDLSNWDVPSQNWIISDAPKKVWVGNSSRKLPLSADLPKVQ</t>
  </si>
  <si>
    <t>Chen, M., Qin, Y., Liu, Z., Liu, K., Wang, F., Qu, Y., 2010. Isolation and characterization of a β-glucosidase from Penicillium decumbens and improving hydrolysis of corncob residue by using it as cellulase supplementation. Enzyme Microb. Technol. 46, 444 449.</t>
  </si>
  <si>
    <t>https://www.uniprot.org/uniprot/B3GK87</t>
  </si>
  <si>
    <t>P.Chrysosporium</t>
  </si>
  <si>
    <t>Purification and Characterization of a Cellulose-Binding b-Glucosidase from Cellulose-Degrading Cultures of Phanerochaete chrysosporium</t>
  </si>
  <si>
    <t>P.Chrysosporium/Q8TGC6</t>
  </si>
  <si>
    <t>QSGLYQQCGGIGWTGATTCVSGATCTVLNPYYSQCLPGAATTSVSSSHSSSSSVSSHSSSASSSSISSTSTSPPAPSQTVANVSPEWAAAYVKAQAAVAKLSVTDMVNLATGVQWEKGPCVGNTPAISSIPGFTGLCLQDSPVGVRYADGTSVFPPEINVAATWNRTLMRQRGAAMGAEFKGKGVHVALGPMMNLMRVPAAGRNWEGGGGDPFLSGELAFETITGIQSSGAQACAKHFINNEQEHFRDSSSSNVDDRTEHELYGHPFLRSVQANVASVMCSYNQINGTFSCENEKTLSGLLKGEYGFQGYVMSDWWATHSGAPAVNAGLDMTMPGDETTNSGTTYFGQNLVNAVNSGQVSQARIKDMATRILAAWYLLGQDQNFPAVNFNSWNSGQGQHVNVSGNHASLIRTIGAASQILLKNVNGALPLKKPKTIGIIGNGAGSNPSGPNAFSDRAGDVGVLALGWGSGTANFPYLVAPVDAITARASQDGTTVSSSLSDTDLTGAANTATGKDVAMVFITADSGEGYLTVEGNAGDRNDLQAWHGGDALVQQVASHNKNTIVVINSVGPINMEAWVNHPNVTAIVWSGLPGQEAGNAVTDVLFGAVNPGGKLPFTIGKSISDYSAQIITTGSGIVPIPYNEGLFIDYRHFDQAGIAPRFEFGFGLSYTTFDYSNLVITGSTAGGTRQPPGPGSSLDPWLHDSVVTVSFTLTNNGTVDGTEVPQLYLSPPTSAKSAPQNLKGFDSGFLPAGASTTVSFELSRYSFSVWDVVSQSWQIPAGVTGISVGASSRDLRLKGSITN</t>
  </si>
  <si>
    <t>Production and characterization of recombinant Phanerochaete chrysosporium beta-glucosidase in the methylotrophic yeast Pichia pastoris Kawai, R.; Yoshida, M.; Tani, T.; Igarashi, K.; Ohira, T.; Nagasawa, H.; Samejima, M.; Biosci. Biotechnol. Biochem. 67, 1-7 (2003)</t>
  </si>
  <si>
    <t>https://www.uniprot.org/uniprot/Q8TGC6</t>
  </si>
  <si>
    <t>P.Chrysosporium/Q25BW4</t>
  </si>
  <si>
    <t>MSASAAPPNKLPADFLWGFATASFQIEGATDVDGRGKSIWDDFSKIPGKTLDGKNGDVATDSYNRWREDVDLLVQYGVKSYRFSISWSRIIPLGGRNDPVNEAGIKFYSDLIDALLERGIVPFVTLYHWDLPQALHDRYLGWLNKDEIVQDYVRYAGVCFERFGDRVKHWLTMNEPWCISILGYGRGVFAPGRSSDRMRSPEGDSSTEPWIVGHSVILAHAYAVKLYREQFKANRGGQIGITLNGDWAMPYDDSPQNIEAAQHALDVAIGWFADPIYLGQYPAYMKEMLGDRLPEFTPEELAVVKGSSDFYGMNTYTTNLCKAGGEDEFQGNVEYTFTRPDGTQLGTAAHCSWLQDYAPGFRDLLNYLYKRYRKPIYVTENGFAVKDENSKPLEEALKDDDRVHYYQGVTDSLLAAVKEDGVDVRGYFGWSLLDNFEWADGYITRFGVTYVDYDTQKRYPKDSGKFLSQWFPAHIAESPKPAAETKKAATPSPLKPHGAISNGVSKKSSATKEPKSASRKKGRKAPFARFTAYISAFLGL</t>
  </si>
  <si>
    <t>Molecular cloning and characterization of two intracellular β-glucosidases belonging to glycoside hydrolase family 1 from the basidiomycete Phanerochaete chrysosporium Takeshi Tsukada &amp; Kiyohiko Igarashi &amp; Makoto Yoshida &amp; Masahiro Samejima</t>
  </si>
  <si>
    <t>https://www.uniprot.org/uniprot/Q25BW4</t>
  </si>
  <si>
    <t>P.Chrysosporium/Q25BW5</t>
  </si>
  <si>
    <t>MSAAKLPKSFVWGYATAAYQIEGSPDKDGREPSIWDTFCKAPGKIADGSSGDVATDSYNRWREDVQLLKSYGVKAYRFSLSWSRIIPKGGRSDPVNGAGIKHYRTLIEELVKEGITPFVTLYHWDLPQALDDRYGGWLNKEEAIQDFTNYAKLCFESFGDLVQNWITFNEPWVISVMGYGNGIFAPGHVSNTEPWIVSHHIILAHAHAVKLYRDEFKEKQGGQIGITLDSHWLIPYDDTDASKEATLRAMEFKLGRFANPIYKGEYPPRIKKILGDRLPEFTPEEIELVKGSSDFFGLNTYTTHLVQDGGSDELAGFVKTGHTRADGTQLGTQSDMGWLQTYGPGFRWLLNYLWKAYDKPVYVTENGFPVKGENDLPVEQAVDDTDRQAYYRDYTEALLQAVTEDGADVRGYFGWSLLDNFEWAEGYKVRFGVTHVDYETQKRTPKKSAEFLSRWFKEHIEE</t>
  </si>
  <si>
    <t>Role of subsite +1 residues in pH dependence and catalytic activity of the glycoside hydrolase family 1 beta-glucosidase BGL1A from the basidiomycete Phanerochaete chrysosporium Tsukada, T.; Igarashi, K.; Fushinobu, S.; Samejima, M.; Biotechnol. Bioeng. 99, 1295-1302 (2008)</t>
  </si>
  <si>
    <t>https://www.uniprot.org/uniprot/Q25BW5</t>
  </si>
  <si>
    <t>P.Chrysosporium/D229N</t>
  </si>
  <si>
    <t>MSAAKLPKSFVWGYATAAYQIEGSPDKDGREPSIWDTFCKAPGKIADGSSGDVATDSYNRWREDVQLLKSYGVKAYRFSLSWSRIIPKGGRSDPVNGAGIKHYRTLIEELVKEGITPFVTLYHWDLPQALDDRYGGWLNKEEAIQDFTNYAKLCFESFGDLVQNWITFNEPWVISVMGYGNGIFAPGHVSNTEPWIVSHHIILAHAHAVKLYRDEFKEKQGGQIGITLNSHWLIPYDDTDASKEATLRAMEFKLGRFANPIYKGEYPPRIKKILGDRLPEFTPEEIELVKGSSDFFGLNTYTTHLVQDGGSDELAGFVKTGHTRADGTQLGTQSDMGWLQTYGPGFRWLLNYLWKAYDKPVYVTENGFPVKGENDLPVEQAVDDTDRQAYYRDYTEALLQAVTEDGADVRGYFGWSLLDNFEWAEGYKVRFGVTHVDYETQKRTPKKSAEFLSRWFKEHIEE</t>
  </si>
  <si>
    <t>P.Chrysosporium/D229N/K253A</t>
  </si>
  <si>
    <t>MSAAKLPKSFVWGYATAAYQIEGSPDKDGREPSIWDTFCKAPGKIADGSSGDVATDSYNRWREDVQLLKSYGVKAYRFSLSWSRIIPKGGRSDPVNGAGIKHYRTLIEELVKEGITPFVTLYHWDLPQALDDRYGGWLNKEEAIQDFTNYAKLCFESFGDLVQNWITFNEPWVISVMGYGNGIFAPGHVSNTEPWIVSHHIILAHAHAVKLYRDEFKEKQGGQIGITLNSHWLIPYDDTDASKEATLRAMEFALGRFANPIYKGEYPPRIKKILGDRLPEFTPEEIELVKGSSDFFGLNTYTTHLVQDGGSDELAGFVKTGHTRADGTQLGTQSDMGWLQTYGPGFRWLLNYLWKAYDKPVYVTENGFPVKGENDLPVEQAVDDTDRQAYYRDYTEALLQAVTEDGADVRGYFGWSLLDNFEWAEGYKVRFGVTHVDYETQKRTPKKSAEFLSRWFKEHIEE</t>
  </si>
  <si>
    <t>P.Chrysosporium/H231D</t>
  </si>
  <si>
    <t>MSAAKLPKSFVWGYATAAYQIEGSPDKDGREPSIWDTFCKAPGKIADGSSGDVATDSYNRWREDVQLLKSYGVKAYRFSLSWSRIIPKGGRSDPVNGAGIKHYRTLIEELVKEGITPFVTLYHWDLPQALDDRYGGWLNKEEAIQDFTNYAKLCFESFGDLVQNWITFNEPWVISVMGYGNGIFAPGHVSNTEPWIVSHHIILAHAHAVKLYRDEFKEKQGGQIGITLDSDWLIPYDDTDASKEATLRAMEFKLGRFANPIYKGEYPPRIKKILGDRLPEFTPEEIELVKGSSDFFGLNTYTTHLVQDGGSDELAGFVKTGHTRADGTQLGTQSDMGWLQTYGPGFRWLLNYLWKAYDKPVYVTENGFPVKGENDLPVEQAVDDTDRQAYYRDYTEALLQAVTEDGADVRGYFGWSLLDNFEWAEGYKVRFGVTHVDYETQKRTPKKSAEFLSRWFKEHIEE</t>
  </si>
  <si>
    <t>P.Chrysosporium/K253A</t>
  </si>
  <si>
    <t>MSAAKLPKSFVWGYATAAYQIEGSPDKDGREPSIWDTFCKAPGKIADGSSGDVATDSYNRWREDVQLLKSYGVKAYRFSLSWSRIIPKGGRSDPVNGAGIKHYRTLIEELVKEGITPFVTLYHWDLPQALDDRYGGWLNKEEAIQDFTNYAKLCFESFGDLVQNWITFNEPWVISVMGYGNGIFAPGHVSNTEPWIVSHHIILAHAHAVKLYRDEFKEKQGGQIGITLDSHWLIPYDDTDASKEATLRAMEFALGRFANPIYKGEYPPRIKKILGDRLPEFTPEEIELVKGSSDFFGLNTYTTHLVQDGGSDELAGFVKTGHTRADGTQLGTQSDMGWLQTYGPGFRWLLNYLWKAYDKPVYVTENGFPVKGENDLPVEQAVDDTDRQAYYRDYTEALLQAVTEDGADVRGYFGWSLLDNFEWAEGYKVRFGVTHVDYETQKRTPKKSAEFLSRWFKEHIEE</t>
  </si>
  <si>
    <t>P.Chrysosporium/M177L</t>
  </si>
  <si>
    <t>MSAAKLPKSFVWGYATAAYQIEGSPDKDGREPSIWDTFCKAPGKIADGSSGDVATDSYNRWREDVQLLKSYGVKAYRFSLSWSRIIPKGGRSDPVNGAGIKHYRTLIEELVKEGITPFVTLYHWDLPQALDDRYGGWLNKEEAIQDFTNYAKLCFESFGDLVQNWITFNEPWVISVLGYGNGIFAPGHVSNTEPWIVSHHIILAHAHAVKLYRDEFKEKQGGQIGITLDSHWLIPYDDTDASKEATLRAMEFKLGRFANPIYKGEYPPRIKKILGDRLPEFTPEEIELVKGSSDFFGLNTYTTHLVQDGGSDELAGFVKTGHTRADGTQLGTQSDMGWLQTYGPGFRWLLNYLWKAYDKPVYVTENGFPVKGENDLPVEQAVDDTDRQAYYRDYTEALLQAVTEDGADVRGYFGWSLLDNFEWAEGYKVRFGVTHVDYETQKRTPKKSAEFLSRWFKEHIEE</t>
  </si>
  <si>
    <t>P.Chrysosporium/V173C</t>
  </si>
  <si>
    <t>MSAAKLPKSFVWGYATAAYQIEGSPDKDGREPSIWDTFCKAPGKIADGSSGDVATDSYNRWREDVQLLKSYGVKAYRFSLSWSRIIPKGGRSDPVNGAGIKHYRTLIEELVKEGITPFVTLYHWDLPQALDDRYGGWLNKEEAIQDFTNYAKLCFESFGDLVQNWITFNEPWCISVMGYGNGIFAPGHVSNTEPWIVSHHIILAHAHAVKLYRDEFKEKQGGQIGITLDSHWLIPYDDTDASKEATLRAMEFKLGRFANPIYKGEYPPRIKKILGDRLPEFTPEEIELVKGSSDFFGLNTYTTHLVQDGGSDELAGFVKTGHTRADGTQLGTQSDMGWLQTYGPGFRWLLNYLWKAYDKPVYVTENGFPVKGENDLPVEQAVDDTDRQAYYRDYTEALLQAVTEDGADVRGYFGWSLLDNFEWAEGYKVRFGVTHVDYETQKRTPKKSAEFLSRWFKEHIEE</t>
  </si>
  <si>
    <t>P.Domestica</t>
  </si>
  <si>
    <t>(Chen et al., 2012)</t>
  </si>
  <si>
    <t>P.Roxburghii(Rprgh1)</t>
  </si>
  <si>
    <t>MITMAPHQNQFLLFIGVSLVLLSSYATANNSFNRSAFPDDFIFGASAAAYQYEGEANKSGRGPSVWDIFTHEYPEKITDRSNGDEAIDFYHRYKEDIQRMKNMNLDAFRFSISWTRIIPNGQISAGVNQEGIDFYNDLIDELISNGLEPFVTIFHWDSPQGLEDKYTGFLSRSIVKDFQDFAELCYKTFGDRVKYWTTFNEPRAYATRGYDSGLGAPGRCSEWVDRSCEAGNSATEPYIVSHHIILAHAAAVQVYRQKYQASQNGKIGITLNAYWYVPYSNNTVDEEAAQVAFDFFTGWHLDPITYGHYPRTMQALVGDRLPKFTEEEFMVIKGSYDFLGLNYYGAYYAYFNDHPDPNPLHKRYTTDSHVNTTGKRDGKPMGPQGTTSMFNIYPEGIRYLLNYTKDAYRNPTMYITENGYNQDDNGTVPMSILLNDTRRIIYYETHLENVLRSIKEYNVDVKGFIAWSFEDNFEWSSGYTQRFGLYYIDYKNHLERHAKNSTEWFTNFLQKNQSSTISEGSGSRWIRPFGYSIRSAAA</t>
  </si>
  <si>
    <t>B. Kar, P. Verma, G.K. Patel, A.K. Sharma, Molecular cloning, characterization and in silico analysis of a thermostable β-glucosidase enzyme from Putranjiva roxburghii with a significant activity for cellobiose, Phytochemistry 140 (2017) 151–165.</t>
  </si>
  <si>
    <t>https://www.uniprot.org/uniprot/A0A023MIF8</t>
  </si>
  <si>
    <t>P.Roxburghii/Nprgh1</t>
  </si>
  <si>
    <t>(Kar et al., 2017)</t>
  </si>
  <si>
    <t>P.Furiosus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</si>
  <si>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TENGMADAADRYRPHYLVSHLKAVYNAMKEGADVRGYLHWSLTDNYEWAQGFRMRFGLVYVDFETKKRYLRPSALVFREIATQKEIPEELAHLADLKFVTRK</t>
  </si>
  <si>
    <t>Comparative analysis of three hyperthermophilic GH1 and GH3 family members with industrial potential [2]Complete Saccharification of Cellulose at High Temperature Using Endocellulase and ß-Glucosidase from Pyrococcus sp.</t>
  </si>
  <si>
    <t>https://www.uniprot.org/uniprot/E7FHY4</t>
  </si>
  <si>
    <t>R.Emersonii</t>
  </si>
  <si>
    <t>MRNGLLKVAALAAASAVNGENLAYSPPFYPSPWANGQGDWAEAYQKAVQFVSQLTLAEKVNLTTGTGWEQDRCVGQVGSIPRLGFPGLCMQDSPLGVRDTDYNSAFPAGVNVAATWDRNLAYRRGVAMGEEHRGKGVDVQLGPVAGPLGRSPDAGRNWEGFAPDPVLTGNMMASTIQGIQDAGVIACAKHFILYEQEHFRQGAQDGYDISDSISANADDKTMHELYLWPFADAVRAGVGSVMCSYNQVNNSYACSNSYTMNKLLKSELGFQGFVMTDWGGHHSGVGSALAGLDMSMPGDIAFDSGTSFWGTNLTVAVLNGSIPEWRVDDMAVRIMSAYYKVGRDRYSVPINFDSWTLDTYGPEHYAVGQGQTKINEHVDVRGNHAEIIHEIGAASAVLLKNKGGLPLTGTERFVGVFGKDAGSNPWGVNGCSDRGCDNGTLAMGWGSGTANFPYLVTPEQAIQREVLSRNGTFTGITDNGALAEMAAAASQADTCLVFANADSGEGYITVDGNEGDRKNLTLWQGADQVIHNVSANCNNTVVVLHTVGPVLIDDWYDHPNVTAILWAGLPGQESGNSLVDVLYGRVNPGKTPFTWGRARDDYGAPLIVKPNNGKGAPQQDFTEGIFIDYRRFDKYNITPIYEFGFGLSYTTFEFSQLNVQPINAPPYTPASGFTKAAQSFGQPSNASDNLYPSDIERVPLYIYPWLNSTDLKASANDPDYGLPTEKYVPPNATNGDPQPIDPAGGAPGGNPSLYEPVARVTTIITNTGKVTGDEVPQLYVSLGGPDDAPKVLRGFDRITLAPGQQYLWTTTLTRRDISNWDPVTQNWVVTNYTKTIYVGNSSRNLPLQAPLKPYPGI</t>
  </si>
  <si>
    <t>Structural and functional studies of the glycoside hydrolase family 3 beta-glucosidase Cel3A from the moderately thermophilic fungus Rasamsonia emersonii Gudmundsson, M.; Hansson, H.; Karkehabadi, S.; Larsson, A.; Stals, I.; Kim, S.; Sunux, S.; Fujdala, M.; Larenas, E.; Kaper, T.; Sandgren, M.; Acta Crystallogr. Sect. D 72, 860-870 (2016)</t>
  </si>
  <si>
    <t>https://www.uniprot.org/uniprot/Q8TGI8</t>
  </si>
  <si>
    <t>R.Miehei</t>
  </si>
  <si>
    <t>MHLPSLSTTALVLLAAFSSVSQARPRSQYTDPISWEAAYSKAEALVKKMSLEQKVGLATGMGWEKTNCVGNTFASTDPDFPSLCLEDSPLGIRFGNNVTAGVSGINAAASFDKEQIRKRGEYIGEEAYGKGVHAILGPCVDVMRAPNAGRAWEAFGEDPYLAGIATMETVIGIQSRNVIATAKHYIGNNQEANRTASSSNIGKRALHEIWLWPYARAVEAGVGSIMCAYNQYNGTYACENEYTLNTVLKGELGFKGFVQSDWGATHSTAAAVNAGLDMTMPGDIVMGDGLSYFGSNLTKAVENGEVSEDRVTDMAVRIAAAWYKMGQDSENFPETTIRAFNQAESPYVPVQDDHGILVRQMGAASTVLLTNKDKTLPLDAKKLKSVAIIGSDAGPNPDGMNSCPDRGCDKGTLAMGWGSGTADFPYLITPKEGIEKRLGKDVDIKYTYDDFDTDAAAELAKVADIALVFSNADAGEEYITVDGNVGDRNNLTLWKNGDNLIKAVADANENTVVVIHSVGPVLMPWVDHPNIKAIVWPGLPGQETGNSLADILFGDVNPSGRLPYTIAKEESDYPAKISHTFDVDYTEGLQVGYRHFDINNIEPLFPFGHGLSYTNFTYSKLKVKTNKGKGKDVLASATITIKNTGDVDGAEIPQAYIEFPESAGEAPKNLRGFEKVYLKAGKSTKVTFDFTATELSYWDEAEEKWVVPSGTFKVHVGASSRDIRQSASFTL</t>
  </si>
  <si>
    <t>Expression and characterization of a novel beta-glucosidase, with transglycosylation and exo-beta-1,3-glucanase activities, from Rhizomucor miehei Guo, Y.; Yan, Q.; Yang, Y.; Yang, S.; Liu, Y.; Jiang, Z.; Food Chem. 175, 431-438 (2015)</t>
  </si>
  <si>
    <t>https://www.uniprot.org/uniprot/A0A0B4RUW2</t>
  </si>
  <si>
    <t>SphingomonasSp.</t>
  </si>
  <si>
    <t xml:space="preserve"> MSNPFPDDFLWGCATAAYQIEGSPLADGAGASIWQRFSHDPRLMAAKGDTGDVACDHYNRMADDVALMKRLGLKAYRFSVAWGRVLPDGIGQVNEAGLGFYERLVDTLLANGIEPLCTLYHWDLPAALDDRGGWLNRDSADWFADYGRVLFERLDGRVTKWVTLNEPWVVTDGGYLHGALAPGHRNVFEAPIASRNLMRAHGAAVKAYREIGKHEIGLVVNLEPKYPASDSPEDQAATARAAAYMNRQYLDPAIHGTNPAELADIFGDAWVDWSAEDLALAEQPIDFVGVNYYTRNVTKADDSFPVRAGMVVQPQATYTTTGWEVFGQGLTDVLLWVKDKYGDPAIYITENGAAFYDPPAASQGRVEDPLRAAYLREHITAVGKAIEQGARIKGYMLWSLFDNLEWSLGYSKRFGIVHVNFETQERTFKDSAKLYSEVIATNGACLG</t>
  </si>
  <si>
    <t>Wang L, Liu QM, Sung BH, An DS, Lee HG, Kim SG, Kim SC, Lee ST, Im WT (2011) Bioconversion of ginsenosides Rb1, Rb2, Rc and Rd by novel b-glucosidase hydrolyzing outer 3-O glycoside from Sphingomonas sp. 2F2: cloning, expression, and enzyme characterization. J Biotechnol 156:125–133</t>
  </si>
  <si>
    <t>https://www.uniprot.org/uniprot/F1JZ12</t>
  </si>
  <si>
    <t>SphingomonasSp.2F2</t>
  </si>
  <si>
    <t>(Baffi et al., 2013)</t>
  </si>
  <si>
    <t>S.Pararoseus</t>
  </si>
  <si>
    <t>(Baffi et al., 2011)</t>
  </si>
  <si>
    <t>T.Brockii</t>
  </si>
  <si>
    <t>Vaithanomsat P, Kosugi A, Apiwatanapiwat W, Thanapase W, Waeonukul R, et al. (2013) Efficient saccharification for non-treated cassava pulp by supplementation of Clostridium thermocellum cellulosome and Thermoanaerobacter brockii β- glucosidase. Bioresour Technol 132:383-286.</t>
  </si>
  <si>
    <t>T.AotearoenseP8G3#4</t>
  </si>
  <si>
    <t>MANFPKGFLFGTATSSYQIEGAVNEDGRTPSIWDTFSKTSGMTYNGDTGDIACDHYHRYKEDVVILKEIGVKAYRFSIAWPRIFPEKGNFNPKGIDFYKRLVEELLKNDIIPVATIYHWDLPQWAGDLGGWLNRDLIYWYSEYSQKLFKEIGNVVPMWITHNEPWCASILSYGIGEHAPGHKDYREALIAAHHILLSHGEAVKIFRDMNIKESQIGITLNLTPAYPASERDVDRLAAQYADGFSNRWFLDPIFKGNYPEDMIELYKEEIGKFDFIKSEDLGIISQPIDFLGINFYSRSIVKYSEKSMLKWIGVEGPGAKTDMGWEIRPESLYDLLKRLDKEYTRIPIYITENGAAFKDIITEDGKVHDQERIEYIKEHLKYANKFIKEGGNLKGYFLWSFLDNFEWAFGYSKRFGIVYVDYKTQKRILKDSALWYKEVINRASIVF</t>
  </si>
  <si>
    <t>F. Yang, X. Yang, Z. Li, C. Du, J.Wang, S. Li, Overexpression and characterization of a glucose-tolerant β-glucosidase from T. aotearoensewith high specific activity for cellobiose, Appl. Biochem. Biotechnol. 99 (2015) 8903–8915</t>
  </si>
  <si>
    <t>https://www.uniprot.org/uniprot/A0A0H4NXH8</t>
  </si>
  <si>
    <t>T.ThermosaccharolyticumDsm571</t>
  </si>
  <si>
    <t>MSDFNKDFLFGVATASYQVEGAYNEDGRSMSIWDTFCRQDGKVYKGHNGDVACDHYHLYKDDVKMMKDLGIEAYRFSIAWPRIFPEKGHYNPKGIDFYKRLTDELLKNDIKPFVTIYHWDLPQWADDLGGWLNREVVDWFGEYVSKLFNELGGYIRNWITLNEPWCSSFLSYFIGEHAPGHKDLGEAVLVSHNLLLAHGKAVEIFRDINSSDSKIGITLNLNEVFPATDSPEDKAAARIADGFQNRWFLDPIFKGEYPKDMLELFGKYAKTDFITDGDLKRISQKLDFLGVNYYTRAVVKKGNDGILNAEQIDVDNEKTEMGWEVYPESLYNILMRLKNEYTFDLPLYITENGAAYKDVVSDDGHVHDEKRVEFLKKHFKQAKRFIDDGGNLRGYFVWSLMDNFEWAHGYSKRFGIVYVDYETEKRILKDSALWYKNLISTRTI</t>
  </si>
  <si>
    <t>J. Pei, Q. Pang, L. Zhao, S. Fan, H. Shi, Thermoanaerobacterium thermosaccharolyticum β-glucosidase: a glucose-tolerant enzyme with high specific activity for cellobiose, Biotechnol. Biofuels 5 (2012) 31.</t>
  </si>
  <si>
    <t>https://www.uniprot.org/uniprot/D9TR57</t>
  </si>
  <si>
    <t>T.Fusca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</si>
  <si>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AWSFMDNFEWALGYGKRFGIVHVDYESQTRTVKDSGWWYSRVMRNGGIFGQE</t>
  </si>
  <si>
    <t>N.A. Spiridonov, D.B.Wilson, Cloning and biochemical characterization of BglC, a β- glucosidase from the cellulolytic actinomycete Thermobifida fusca, Curr. Microbiol. 42 (2001) 295–301.</t>
  </si>
  <si>
    <t>https://www.uniprot.org/uniprot/Q9LAV5</t>
  </si>
  <si>
    <t>T.KodakarensisKod1</t>
  </si>
  <si>
    <t>MREFAWGVVQSAFQFEMGDPLRRFIDTRTDWWHWVRDPLNIKNDLVSGHLPEDGINNYGLYEIDHQLAKDMGLNAYQITVEWSRIFPCPTYGVEVDFERDSYGLIKRVKITKETLHELEEIANAKEVEHYREVLKNLKELGFSTFVTLNHQTQPIWLHDPIHVRENFEKARAKGWVDERAILEFAKFAAFVAWKRWDLVDYWATFDEPMVTVELGYLAPYVGWPPGILNPKAAKAVIINQLVGHARAYEAVKTFSDKPVGIILNIIPAYPRDPNDPKDVKATENYDLFHNRIFLDGVNEGKVDLDFDGNYVKIDHLKRNDWIGNNYYTREVISTRNPNTRSSDNKLRGDEGYGYSSEPNSVSKDNNPTSDFGWECFPQGMYDSIMIGNEYRKPIYITENGIADSRDLLRPRYIKEHVEKMFEAIQAGADVRGYFHWALTDNYEWAMGFKIKFGLYEVDPISKQRIPRPRSVETYKKIVREGLP</t>
  </si>
  <si>
    <t>An intermolecular disulfide bond is required for thermostability and thermoactivity of β-glycosidase from Thermococcus kodakarensis KOD1</t>
  </si>
  <si>
    <t>https://www.uniprot.org/uniprot/Q9YGB8</t>
  </si>
  <si>
    <t>ThermococcusSp.</t>
  </si>
  <si>
    <t>MFRFPDGFLLGTATSSYQIEGDNVWSDWWYWAEKGKLPPAGKACNSWELYEKDLELMAGLGYAAYRFSIEWGRVFPEEGRPNEEALMRYQGIIDLLRENGITPMLTLHHFTLPAWFALRGGFEREENLEHWRGYVELIADNIEGVELVATFNEPMVYVVASYVEGTWPPFRKNPLKAEKVAANLIRAHAIAYEILHGKFRVGIVKNRPHFIPASDSERDRKATDEIDYTFNRSLLDGILTGRFKGFMRTFDVPASGLDWLGMNYYNIMKVRAVRNPLRRFAVEDAGVSRKTDMGWSVYPKGIYDGLRAFAEYGLPLYVTENGIATLDDEWRVEFIVQHLQYVHKALKEGIDVRGYFYWSLVDNYEWAEGFRPRFGLVEVDYETFERKPRKSAHIYGEIAKKGEIRGELLEGYGLGEKLHHHHH</t>
  </si>
  <si>
    <t>(Sinha and Datta, 2016)</t>
  </si>
  <si>
    <t>https://www.ncbi.nlm.nih.gov/nuccore/1005406221</t>
  </si>
  <si>
    <t>T.Pendens</t>
  </si>
  <si>
    <t>MRGRGPGLSLEEKASLVVGWGSSRRLPGAAGETRPVRVPSIVTADGPSGLRVEPSGGRRWFATAFPVPTMLAATWNPEVVERVGRAIGEECRAYGVDVLLAPGVNMHRHPLCGRNFEYFSEDPLLSGEMAAAYVRGVQSVGVGATLKHFAANDQETNRTVIDTVVSERALREIYLKPFEIAVKKAKPWCVMSSYNKLNGKYSSQNEWLLTRVLREEWGFDGVVMTDWGAGDDSVEQVNAGNDLIMPGSDEAVEKLLEAARSGRLRLEALEASAERVLRLVRKSLTYRGYRPRGAPDLDGHARVAYEAASEGVVLLKNEGALPLGPGARVALFGTGQVETLKGGMGSGHTHPRYVVTVLEGLKSGGLLVDEELSSIYERYVREARGEEFLEKLYLDEVYADPLPQDIVSEGDAARFAERNDAAVVVLYRVSGEGWDRRPVRGDFYLTESEERLLRLVSREFRGRGKKVVVVLNVCGPIEVASWRDLVDAILVVWLPGQEAGRVVADVLAGRVNPSGKLPMTWPRDWTDVPAAKAPECYPGLPVEDPRRVVYCEGVYVGYRYYDTFGVEPAYEFGYGLSYTKFEYRGLRVALSRGALKVSFEVVNAGSRPGKEVAQVYVRAPRGRIDKPFQELKAFRKTRLLEPGEAERIKLRVSLRDLASFDEREKVWVVEPGEYEVRVGSSSRDIRLTEHFEVKQELRFAP</t>
  </si>
  <si>
    <t>Characterization and application of an acidophilic and thermostable beta-glucosidase from Thermofilum pendens</t>
  </si>
  <si>
    <t>https://www.uniprot.org/uniprot/A1S0B1</t>
  </si>
  <si>
    <t>T.Maritima</t>
  </si>
  <si>
    <t>Characterization of a thermostable _x0001_-glucosidase (BglB) fromThermotoga maritima showing transglycosylation activity</t>
  </si>
  <si>
    <t>T.NaphthophilaRku10T</t>
  </si>
  <si>
    <t>MERIDEILSQLTTEEKVKLVVGVGLPGLFGNPHSRVAGAAGETHPIPRLGIPAFVLADGPAGLRINPTRENDENTYYTTAFPVEIMLASTWNRDLLEEVGKAMGEEVREYGVDVLLAPAMNIHRNPLCGRNFEYYSEDPVLSGEMASAFVKGVQSQGVGACIKHFVANNQETNRMVVDTIVSERALREIYLKGFEIAVKKARPWTVMSAYNKLNGKYCSQNEWLLKKVLREEWGFDGFVMSDWYAGDNPVEQLKAGNDMIMPGKAYQVNTERRDEIEEIMEALKEGKLSEEVLDECVRNILKVLVNAPSFKGYRYSNKPDLESHAEVAYKAGAEGVVLLENNGVLPFDENTHVAVFGTGQIETIKGGTGSGDTHPRYTISILEGIKERNMKFDEELASTYEEYIKKMRETEEYKPRTDSWGTAIKPKLPENFLPEKEIKKAAKKNDVAVVVISRISGEGYDRKPVKGDFYLSDDELELIKTVSKEFHDQGKKVVVLLNIGSPIEVASWRDLVDGILLVWQAGQEMGRIVADVLVGKINPSGKLPTTFPKDYSDVPSWTFPGEPKDNPQRVVYEEDIYVGYRYYDTFGVEPAYEFGYGLSYTKFEYKDLKIAIDGDILRVSYTITNTGDRAGKEVSQVYVKAPKGKIDKPFQELKAFHKTKLLNPGESEKIFLEIPLRDLASFDGKEWVVESGEYEVRVGASSRDIRLKDVFLVEEEKRFKP</t>
  </si>
  <si>
    <t>Akram, Fatima, et al. “Gene Cloning, Characterization and Thermodynamic Analysis of a Novel Multidomain Hyperthermophilic GH Family 3 β-Glucosidase (TnBglB) from Thermotoga Naphthophila RKU-10T.” Process Biochemistry, vol. 66, 2018, pp. 70–81., doi:10.1016/j.procbio.2017.12.007.</t>
  </si>
  <si>
    <t>https://www.uniprot.org/uniprot/D2C716</t>
  </si>
  <si>
    <t>T.Neapolitana</t>
  </si>
  <si>
    <t>MEKVNEILSQLTLEEKVKLVVGVGLPGLFGNPHSRVAGAAGETHPVPRVGLPAFVLADGPAGLRINPTRENDENTYYTTAFPVEIMLASTWNRELLEEVGKAMGEEVREYGVDVLLAPAMNIHRNPLCGRNFEYYSEDPVLSGEMASSFVKGVQSQGVGACIKHFVANNQETNRMVVDTIVSERALREIYLRGFEIAVKKSKPWSVMSAYNKLNGKYCSQNEWLLKKVLREEWGFEGFVMSDWYAGDNPVEQLKAGNDLIMPGKAYQVNTERRDEIEEIMEALKEGKLSEEVLDECVRNILKVLVNAPSFKNYRYSNKPDLEKHAKVAYEAGAEGVVLLRNEEALPLSENSKIALFGTGQIETIKGGTGSGDTHPRYAISILEGIKERGLNFDEELAKTYEDYIKKMRETEEYKPRRDSWGTIIKPKLPENFLSEKEIHKLAKKNDVAVIVISRISGEGYDRKPVKGDFYLSDDETDLIKTVSREFHEQGKKVIVLLNIGSPVEVVSWRDLVDGILLVWQAGQETGRIVADVLTGRINPSGKLPTTFPRDYSDVPSWTFPGEPKDNPQKVVYEEDIYVGYRYYDTFGVEPAYEFGYGLSYTTFEYSDLNVSFDGETLRVQYRIENTGGRAGKEVSQVYIKAPKGKIDKPFQELKAFHKTRLLNPGESEEVVLEIPVRDLASFNGEEWVVEAGEYEVRVGASSRNIKLKGTFSVGEERRFKP</t>
  </si>
  <si>
    <t>Structural and Functional Analyses of β-Glucosidase 3B from Thermotoga neapolitana: A Thermostable Three-Domain Representative of Glycoside Hydrolase 3</t>
  </si>
  <si>
    <t>https://www.uniprot.org/uniprot/Q0GC07</t>
  </si>
  <si>
    <t>T.Petrophila(Tpbgl1)</t>
  </si>
  <si>
    <t>MNVKKFPEGFLWGVATASYQIEGSPLADGAGMSIWHTFSHTPGNVKNGDTGDVACDHYNRWKEDIEIIEKLGVKAYRFSISWPRILPEGTGRVNQKGLDFYNRIIDTLLEKGITPFVTIYHWDLPFALQLKGGWANREIADWFAEYSRVLFENFGDRVKNWITLNEPWVVAIVGHLYGVHAPGMRDIYVAFRAVHNLLRAHAKAVKVFRETVKDGKIGIVFNNGYFEPASEKEEDIRAARFMHQFNNYPLFLNPIYRGDYPELVLEFAREYLPENYKDDMSEIQEKIDFVGLNYYSGHLVKFDPDAPAKVSFVERDLPKTAMGWEIVPEGIYWILKKVKEEYNPPEVYITENGAAFDDVVSEDGRVHDQNRIDYLKAHIGQAWKAIQEGVPLKGYFVWSLLDNFEWAEGYSKRFGIVYVDYSTQKRIIKDSGYWYSNVVKSNSLED</t>
  </si>
  <si>
    <t>Comparative analysis of three hyperthermophilic GH1 and GH3 family members with industrial potential</t>
  </si>
  <si>
    <t>https://www.uniprot.org/uniprot/A5IL97</t>
  </si>
  <si>
    <t>T.Petrophila(Tpbgl3)</t>
  </si>
  <si>
    <t>MMGKIDEILSQLTIEEKVKLVVGVGLPGLFGNPHSRVAGAAGETHPVPRLGIPSFVLADGPAGLRINPTRENDENTYYTTAFPVEIMLASTWNKDLLEEVGKAMGEEVREYGVDVLLAPAMNIHRNPLCGRNFEYYSEDPVLSGEMASAFVKGVQSQGVGACIKHFVANNQETNRMVVDTIVSERALREIYLKGFEIAVKKARPWTVMSAYNKLNGKYCSQNEWLLKKVLREEWGFDGFVMSDWYAGDNPVEQLKAGNDMIMPGKAYQVNTERRDEIEEIMEALKEGRLSEEVLNECVRNILKVLVNAPSFKGYRYSNKPDLESHAKVAYEAGVEGVVLLENNGVLPFDESIHVAVFGTGQIETIKGGTGSGDTHPRYTISILEGIKERNMKFDEELTSIYEDYIKKMRETEEYKPRTDSWGTVIKPKLPENFLSEKEIKKAAKKNDAAVVVISRISGEGYDRKPVKGDFYLSDDELELIKTVSREFHEQGKKVVVLLNIGSPIEVASWRDLVDGILLVWQAGQEMGRIVADVLVGRVNPSGKLPTTFPKDYSDVPSWTFPGEPKDNPQRVVYEEDIYVGYRYYDTFGVEPAYEFGYGLSYTKFEYKDLKIAIDGDILRVSYTITNTGDRAGKEVSQVYVKAPKGKIDKPFQELKAFHKTKLLNPGESEKIFLEIPLRDLASFDGKEWVVESGEYEVRVGASSRDIRLRDIFLVEGEKRFKP</t>
  </si>
  <si>
    <t xml:space="preserve">Comparative analysis of three hyperthermophilic GH1 and GH3 family members with industrial potential </t>
  </si>
  <si>
    <t>https://www.uniprot.org/uniprot/A5IL43</t>
  </si>
  <si>
    <t>T.Thermarum</t>
  </si>
  <si>
    <t>MFPKDFLFGASMAGFQVEMGYGKDDVDPNTDWFVWVREPENLFTGTVSGHLPEYGVGYWKNYANLHQLAVDFGMNCLRVNVEWSRIFPKPTFDVPVHVVSENGIREVKIDKTSLEKLDEIANKSAVEHYREIFKDMKSRGLRLILNLAHFTLPIWIHDPMAVHRGIPTEKTGWVNEKTVVEFAKFAAYVAWKFDDLVDMYTTMNEPNVVSQMGYIMTRGGFPPSYFSPEMYLKSLFNQAQAHARAYDAIKFLTEKPVGIIYASSIYETLNGDKEIEENAMYMMNYMFLDSIINGSLLFQDRPDMREKVDFLGVNYYTRTVIERIEPMNFGQIALNWKILEGYGYACPPGGFSKDFRPVSDFGWETYPEGLLKLLRAFYERYKLPLMVTENGVADCRDWLRPYHLVGHLYAVEKAIEDGIDVRGYLHWSIVDNYEWARGYTMRFGLAETDYETKQLTPRPSMYIFREIVKEGTTARFHNYLKSPYEIWRM</t>
  </si>
  <si>
    <t>β-glucosidase from Thermotoga thermarum DSM 5069T</t>
  </si>
  <si>
    <t>https://www.uniprot.org/uniprot/F7YX70</t>
  </si>
  <si>
    <t>T.Flavusat-62</t>
  </si>
  <si>
    <t>Kang SK, Cho KK, Ahn JK, Kang SH, Lee SH, Lee HG, Choi YJ (2005) Cloning, expression, and enzyme characterization of thermostable b-glycosidase from Thermus flavus AT-62. Enzyme Microbial Technol 37:655–662</t>
  </si>
  <si>
    <t>T.ThermophilusHj6</t>
  </si>
  <si>
    <t>Gu NY, Kim JL, Kim HJ, You DJ, Kim HW, Jeon SJ (2009) Gene cloning and enzymatic properties of hyperthermostable b-glycosidase from Thermus thermophilus HJ6. J Biosci Bioeng 107:21–26</t>
  </si>
  <si>
    <t>https://www.ncbi.nlm.nih.gov/nuccore/DQ974208</t>
  </si>
  <si>
    <t>T.Koningiopsis</t>
  </si>
  <si>
    <t>MLSNSIIAVGTLLAGVASGQATSPPKYPSPWINADFNWDDPSPVPTNGRTWAQAYDKAVEFVSQLTLLEKVNLTTGVGWEGGRCVGNTGSIPRLGFPGLCNQDSPLGVRDSADENSGFPAGMNVAATWSRSLMYARGAAMGAEHRGKGVDTQLGPVAGPIGRTPEGGRNWEGFSPDPVLTGVGMAQTIQGIQDSGVIACAKHFIGNEQEHYRQAGASPLSNGQSNTQGESSNIDDVTLHELYLWPFADAVRAGVGSIMCSYNQINNSYACQNSYMLNYVLKEELGFQGFVMSDWWAQKSGVASALAGLDQTMAGDQGLSSGDTYWGSNLTAAVINGTVPQWRLDDMVVRIMTSYYKIGRDVTKVPVNFDSWSLETTGPIYAQDPSKGQTTINQHVNVQADHANLIRQIGGASTVLLKNTKKALPLKKPKSIAVIGNDAHDNPAGPNACSDRGCSNVPNGYPIWTLAMGWGSGTTNFPYLISPVTALAAQAQQDKTSFRNVSNNFDTNAIVKAASGVDAAIVFVNADSGEGYITVDGNEGDRNNLTAWGNGDAMVSLVAQHNPNTIVVMHTVGPIIVEAYKNNPNVSAILWAGLPGQESGNSITDVLYGKVNPQAKSVFTWGKQRSDWGTDVIYTTAEDPVQIPYTEGTFIDYRHFDAAGIEPSYEFGFGLSYTTFTYSNLQIVKHKVPKYTPNKGKTSSAPTFGTINTNPAKNEFPKNIDPVKLYVYPYLEGPVPEGQPEDVPPNSQNGSPQKVAPAGGAPGGNPGLYDVLYTVTAQIENTGKVAGTEIPQLYVSLGGPTDPVRVLRGSDDIEILPGRAATVTFQLTRRDLSNWDSASQNWFISNYPKTVYVGSSSRTLPLSQVLP</t>
  </si>
  <si>
    <t>Predominance of Trichoderma and Penicillium in cellulolytic aerobic filamentous fungi from subtropical and tropical forests in China, and their use in finding highly efficient β-glucosidase Zheng Zhang† , Jun-Liang Liu† , Jian-Yi Lan† , Cheng-Jie Duan, Qing-Sheng Ma and Jia-Xun Feng</t>
  </si>
  <si>
    <t>https://www.ncbi.nlm.nih.gov/protein/646160121</t>
  </si>
  <si>
    <t>T.Harzianum</t>
  </si>
  <si>
    <t>MLPKDFQWGFATAAYQIEGAIDKDGRGPSIWDTFCAIPGKIADGTSGVTACDSYNRTAEDIALLKSLGAKSYRFSISWSRIIPKGGRDDPVNQLGIDHYAQFVDDLLEAGITPFITLFHWDLPEELHQRYGGLLNRTEFPLDFENYARVMFKALPKVRNWITFNEPLCSAIPGYGSGTFAPGRQSTTEPWIVGHNLLVAHGRAVKVYRDEFKDLNDGQIGIVLNGDFTYPWDSSDPLDREAAERRLEFFTAWYADPIYLGDYPASMRKQLGDRLPEFTPEEKAFVLGSNDFYGMNHYTSNYIRHRTSPATADDTVGNVDVLFYNKEGQCIGPETESSWLRPCPAGFRDFLVWISKRYNYPKIYVTENGTSLKGENDLPKEKILEDDFRVNYYNEYIRAMFTAATLDGVNVKGYFAWSLMDNFEWADGYVTRFGVTYVDYENGQQRFPKKSAKSLKPLFDELIAKE</t>
  </si>
  <si>
    <t>An engineered GH1 β-glucosidase displays enhanced glucose tolerance and increased sugar release from lignocellulosic materials</t>
  </si>
  <si>
    <t>https://www.uniprot.org/uniprot/A0A2T4AR08</t>
  </si>
  <si>
    <t>T.Reesei(Bgl1)</t>
  </si>
  <si>
    <t>Chen HZ, Hayn M, Esterbauer H: Purification and Characterization of 2 Extracellular Beta-Glucosidases from Trichoderma-Reesei. Biochim Biophys Acta. 1992, 1121: 54-60.</t>
  </si>
  <si>
    <t>T.Reesei(Bgl2)</t>
  </si>
  <si>
    <t xml:space="preserve">Chen HZ, Hayn M, Esterbauer H: Purification and Characterization of 2 Extracellular Beta-Glucosidases from Trichoderma-Reesei. Biochim Biophys Acta. 1992, 1121: 54-60.        </t>
  </si>
  <si>
    <t>V.Cholerae</t>
  </si>
  <si>
    <t>MLLLTNHIGYETQGPKQAVLLCGQTQLMDDCVLLVCARSHQTVAKLAIEWHGKVDNWHQGQFHRIDFSDFTTPGDYYLRLEHTHSATFTIARGVLMQRTFSDVLHYFKSQRCSGQFDQQDKQVPLLSTSTTADVHGGWYDASGDVSKYLSHLSYANYLNPQQTPLVVWNMLKGLAVLQHHSGFASFSRTRLKDEALFGADFLRRMQNSEGFFYMTVFDKWSKDTKQREICAYATQQGHKSDDYQAGFRQGGGMAIAALAAAARLDTHGEFTQADYLQAAENGYWHLKEHNLAYLNDGVENIIDEYCALLACCELYRTTENDQYLAQAREWAQRLAKRQCSDEQIAHYWSATSNGERPYFHASDAGLPVIALCEYLNIETDTANYAQLQRVVEQACQFELAITQQVSNPFGYPRQYVKGVESAKRTSFFIAQDNESGYWWQGENARLASLASMAYLAQPHLSTAIAKPLEQWSQNALNWIVGLNPYNMCMLDGHGHNNPDYLPHLGFFNAKGGVCNGITAGFDDPRDIAFNPAGQKDDMLQNWRWGEQWIPHGAWYLLAIISQFAHFTAHGEENQ</t>
  </si>
  <si>
    <t>Park, J. K., L.-X. Wang, H. V. Patel, and S. Roseman. 2002. Molecular cloning and characterization of a unique β-glucosidase from Vibrio cholerae. J. Biol. Chem. 277: 29555-29560.</t>
  </si>
  <si>
    <t>https://www.uniprot.org/uniprot/Q9KUA8</t>
  </si>
  <si>
    <t>W.Cibaria37</t>
  </si>
  <si>
    <t>MALRGKEFLWGASIANYQTDGAENTQWHEWELANADRLASDYDMAFKDIPTVDDFRAAGNDPQNYISGMGIHHRERYDSDFDKLQALNFNTFRFSVEWARVEPEEGVYDESEIAFLKDYIASIKLHGMTPVLTLWHWTMPLWFTEKGAFEKRENERYFEEFAAYVLQKLQDDIDIVLTFNEWNVYTFAGYIAGEWAPMQTSFLTAFKVALHLTETHNRVYDIAKMIKPAFKVSVAHNTADFIALNRKVTTKLGLAWNRWQRDNFFLDRTYQKMDFLGLNWYNADSYDGFTVKNPNEKVNDMGWDMRPIRIEKTLVRLYNRYQLPILITENGLADGDDSDREWWLSETLQALENAENAGVDLMGYLHWSAFDNFEWDKGYWPRFGLIAIDYENDYARDIRPSAQYYATRILEYRGK</t>
  </si>
  <si>
    <t>K.W. Lee, N.S. Han, J.H. Kim, Purification and characterization of beta-glucosidase from Weissella cibaria 37, J. Microbiol. Biotechnol. 22 (2012) 1705–1713</t>
  </si>
  <si>
    <t>https://www.uniprot.org/uniprot/I6TNE2</t>
  </si>
  <si>
    <t>P.polymyxa</t>
  </si>
  <si>
    <t>Kinetic Characterization of 100 Glycoside Hydrolase Mutants Enables the Discovery of Structural Features Correlated with Kinetic Constants</t>
  </si>
  <si>
    <t>P.polymyxa/S14A</t>
  </si>
  <si>
    <t>MSENTFIFPATFMWGTA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</si>
  <si>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https://www.uniprot.org/uniprot/P22506</t>
  </si>
  <si>
    <t>Mutations are off by 3 aa</t>
  </si>
  <si>
    <t>P.polymyxa/S16A</t>
  </si>
  <si>
    <t>MSENTFIFPATFMWGTSTA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</si>
  <si>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https://www.uniprot.org/uniprot/P22507</t>
  </si>
  <si>
    <t>P.polymyxa/S17E</t>
  </si>
  <si>
    <t>MSENTFIFPATFMWGTSTSE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</si>
  <si>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https://www.uniprot.org/uniprot/P22508</t>
  </si>
  <si>
    <t>P.polymyxa/S17A</t>
  </si>
  <si>
    <t>https://www.uniprot.org/uniprot/P22509</t>
  </si>
  <si>
    <t>P.polymyxa/Y18A</t>
  </si>
  <si>
    <t>MSENTFIFPATFMWGTSTSSA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</si>
  <si>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https://www.uniprot.org/uniprot/P22510</t>
  </si>
  <si>
    <t>P.polymyxa/V52G</t>
  </si>
  <si>
    <t>MSENTFIFPATFMWGTSTSSYQIEGGTDEGGRTPSIWDTFCQIPGKVIGGDCGDG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</si>
  <si>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https://www.uniprot.org/uniprot/P22511</t>
  </si>
  <si>
    <t>P.polymyxa/F72A</t>
  </si>
  <si>
    <t>MSENTFIFPATFMWGTSTSSYQIEGGTDEGGRTPSIWDTFCQIPGKVIGGDCGDVACDHFHHFKEDVQLMKQLGA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</si>
  <si>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https://www.uniprot.org/uniprot/P22512</t>
  </si>
  <si>
    <t>P.polymyxa/I91E</t>
  </si>
  <si>
    <t>MSENTFIFPATFMWGTSTSSYQIEGGTDEGGRTPSIWDTFCQIPGKVIGGDCGDVACDHFHHFKEDVQLMKQLGFLHYRFSVAWPRIMPAAGIE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</si>
  <si>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https://www.uniprot.org/uniprot/P22513</t>
  </si>
  <si>
    <t>P.polymyxa/H101R</t>
  </si>
  <si>
    <t>MSENTFIFPATFMWGTSTSSYQIEGGTDEGGRTPSIWDTFCQIPGKVIGGDCGDVACDHFHHFKEDVQLMKQLGFLHYRFSVAWPRIMPAAGIINEEGLLFYER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</si>
  <si>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https://www.uniprot.org/uniprot/P22514</t>
  </si>
  <si>
    <t>P.polymyxa/H119A</t>
  </si>
  <si>
    <t>MSENTFIFPATFMWGTSTSSYQIEGGTDEGGRTPSIWDTFCQIPGKVIGGDCGDVACDHFHHFKEDVQLMKQLGFLHYRFSVAWPRIMPAAGIINEEGLLFYEHLLDEIELAGLIPMLTLYA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</si>
  <si>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https://www.uniprot.org/uniprot/P22515</t>
  </si>
  <si>
    <t>P.polymyxa/H119N</t>
  </si>
  <si>
    <t>MSENTFIFPATFMWGTSTSSYQIEGGTDEGGRTPSIWDTFCQIPGKVIGGDCGDVACDHFHHFKEDVQLMKQLGFLHYRFSVAWPRIMPAAGIINEEGLLFYEHLLDEIELAGLIPMLTLYN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</si>
  <si>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https://www.uniprot.org/uniprot/P22516</t>
  </si>
  <si>
    <t>P.polymyxa/W120F</t>
  </si>
  <si>
    <t>MSENTFIFPATFMWGTSTSSYQIEGGTDEGGRTPSIWDTFCQIPGKVIGGDCGDVACDHFHHFKEDVQLMKQLGFLHYRFSVAWPRIMPAAGIINEEGLLFYEHLLDEIELAGLIPMLTLYHF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</si>
  <si>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https://www.uniprot.org/uniprot/P22517</t>
  </si>
  <si>
    <t>P.polymyxa/W120H</t>
  </si>
  <si>
    <t>MSENTFIFPATFMWGTSTSSYQIEGGTDEGGRTPSIWDTFCQIPGKVIGGDCGDVACDHFHHFKEDVQLMKQLGFLHYRFSVAWPRIMPAAGIINEEGLLFYEHLLDEIELAGLIPMLTLYHH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</si>
  <si>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https://www.uniprot.org/uniprot/P22518</t>
  </si>
  <si>
    <t>P.polymyxa/V147S</t>
  </si>
  <si>
    <t>MSENTFIFPATFMWGTSTSSYQIEGGTDEGGRTPSIWDTFCQIPGKVIGGDCGDVACDHFHHFKEDVQLMKQLGFLHYRFSVAWPRIMPAAGIINEEGLLFYEHLLDEIELAGLIPMLTLYHWDLPQWIEDEGGWTQRETIQHFKTYASS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</si>
  <si>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https://www.uniprot.org/uniprot/P22519</t>
  </si>
  <si>
    <t>P.polymyxa/E154D</t>
  </si>
  <si>
    <t>MSENTFIFPATFMWGTSTSSYQIEGGTDEGGRTPSIWDTFCQIPGKVIGGDCGDVACDHFHHFKEDVQLMKQLGFLHYRFSVAWPRIMPAAGIINEEGLLFYEHLLDEIELAGLIPMLTLYHWDLPQWIEDEGGWTQRETIQHFKTYASVIMDRFGD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</si>
  <si>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https://www.uniprot.org/uniprot/P22520</t>
  </si>
  <si>
    <t>P.polymyxa/N163A</t>
  </si>
  <si>
    <t>MSENTFIFPATFMWGTSTSSYQIEGGTDEGGRTPSIWDTFCQIPGKVIGGDCGDVACDHFHHFKEDVQLMKQLGFLHYRFSVAWPRIMPAAGIINEEGLLFYEHLLDEIELAGLIPMLTLYHWDLPQWIEDEGGWTQRETIQHFKTYASVIMDRFGERINWWNTIA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</si>
  <si>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https://www.uniprot.org/uniprot/P22521</t>
  </si>
  <si>
    <t>P.polymyxa/N163C</t>
  </si>
  <si>
    <t>MSENTFIFPATFMWGTSTSSYQIEGGTDEGGRTPSIWDTFCQIPGKVIGGDCGDVACDHFHHFKEDVQLMKQLGFLHYRFSVAWPRIMPAAGIINEEGLLFYEHLLDEIELAGLIPMLTLYHWDLPQWIEDEGGWTQRETIQHFKTYASVIMDRFGERINWWNTIC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</si>
  <si>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https://www.uniprot.org/uniprot/P22522</t>
  </si>
  <si>
    <t>P.polymyxa/N163D</t>
  </si>
  <si>
    <t>MSENTFIFPATFMWGTSTSSYQIEGGTDEGGRTPSIWDTFCQIPGKVIGGDCGDVACDHFHHFKEDVQLMKQLGFLHYRFSVAWPRIMPAAGIINEEGLLFYEHLLDEIELAGLIPMLTLYHWDLPQWIEDEGGWTQRETIQHFKTYASVIMDRFGERINWWNTID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</si>
  <si>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https://www.uniprot.org/uniprot/P22523</t>
  </si>
  <si>
    <t>P.polymyxa/Y166P</t>
  </si>
  <si>
    <t>MSENTFIFPATFMWGTSTSSYQIEGGTDEGGRTPSIWDTFCQIPGKVIGGDCGDVACDHFHHFKEDVQLMKQLGFLHYRFSVAWPRIMPAAGIINEEGLLFYEHLLDEIELAGLIPMLTLYHWDLPQWIEDEGGWTQRETIQHFKTYASVIMDRFGERINWWNTINEPP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</si>
  <si>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https://www.uniprot.org/uniprot/P22524</t>
  </si>
  <si>
    <t>P.polymyxa/C167A</t>
  </si>
  <si>
    <t>MSENTFIFPATFMWGTSTSSYQIEGGTDEGGRTPSIWDTFCQIPGKVIGGDCGDVACDHFHHFKEDVQLMKQLGFLHYRFSVAWPRIMPAAGIINEEGLLFYEHLLDEIELAGLIPMLTLYHWDLPQWIEDEGGWTQRETIQHFKTYASVIMDRFGERINWWNTINEPYA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</si>
  <si>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https://www.uniprot.org/uniprot/P22525</t>
  </si>
  <si>
    <t>P.polymyxa/C167Q</t>
  </si>
  <si>
    <t>MSENTFIFPATFMWGTSTSSYQIEGGTDEGGRTPSIWDTFCQIPGKVIGGDCGDVACDHFHHFKEDVQLMKQLGFLHYRFSVAWPRIMPAAGIINEEGLLFYEHLLDEIELAGLIPMLTLYHWDLPQWIEDEGGWTQRETIQHFKTYASVIMDRFGERINWWNTINEPYQ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</si>
  <si>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https://www.uniprot.org/uniprot/P22526</t>
  </si>
  <si>
    <t>P.polymyxa/L171A</t>
  </si>
  <si>
    <t>MSENTFIFPATFMWGTSTSSYQIEGGTDEGGRTPSIWDTFCQIPGKVIGGDCGDVACDHFHHFKEDVQLMKQLGFLHYRFSVAWPRIMPAAGIINEEGLLFYEHLLDEIELAGLIPMLTLYHWDLPQWIEDEGGWTQRETIQHFKTYASVIMDRFGERINWWNTINEPYCASIA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</si>
  <si>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https://www.uniprot.org/uniprot/P22527</t>
  </si>
  <si>
    <t>P.polymyxa/L171R</t>
  </si>
  <si>
    <t>MSENTFIFPATFMWGTSTSSYQIEGGTDEGGRTPSIWDTFCQIPGKVIGGDCGDVACDHFHHFKEDVQLMKQLGFLHYRFSVAWPRIMPAAGIINEEGLLFYEHLLDEIELAGLIPMLTLYHWDLPQWIEDEGGWTQRETIQHFKTYASVIMDRFGERINWWNTINEPYCASIR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</si>
  <si>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https://www.uniprot.org/uniprot/P22528</t>
  </si>
  <si>
    <t>P.polymyxa/T175R</t>
  </si>
  <si>
    <t>MSENTFIFPATFMWGTSTSSYQIEGGTDEGGRTPSIWDTFCQIPGKVIGGDCGDVACDHFHHFKEDVQLMKQLGFLHYRFSVAWPRIMPAAGIINEEGLLFYEHLLDEIELAGLIPMLTLYHWDLPQWIEDEGGWTQRETIQHFKTYASVIMDRFGERINWWNTINEPYCASILGYGR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</si>
  <si>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https://www.uniprot.org/uniprot/P22529</t>
  </si>
  <si>
    <t>P.polymyxa/E177A</t>
  </si>
  <si>
    <t>MSENTFIFPATFMWGTSTSSYQIEGGTDEGGRTPSIWDTFCQIPGKVIGGDCGDVACDHFHHFKEDVQLMKQLGFLHYRFSVAWPRIMPAAGIINEEGLLFYEHLLDEIELAGLIPMLTLYHWDLPQWIEDEGGWTQRETIQHFKTYASVIMDRFGERINWWNTINEPYCASILGYGTGA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</si>
  <si>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https://www.uniprot.org/uniprot/P22530</t>
  </si>
  <si>
    <t>P.polymyxa/E177K</t>
  </si>
  <si>
    <t>MSENTFIFPATFMWGTSTSSYQIEGGTDEGGRTPSIWDTFCQIPGKVIGGDCGDVACDHFHHFKEDVQLMKQLGFLHYRFSVAWPRIMPAAGIINEEGLLFYEHLLDEIELAGLIPMLTLYHWDLPQWIEDEGGWTQRETIQHFKTYASVIMDRFGERINWWNTINEPYCASILGYGTGK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</si>
  <si>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https://www.uniprot.org/uniprot/P22531</t>
  </si>
  <si>
    <t>P.polymyxa/E177L</t>
  </si>
  <si>
    <t>MSENTFIFPATFMWGTSTSSYQIEGGTDEGGRTPSIWDTFCQIPGKVIGGDCGDVACDHFHHFKEDVQLMKQLGFLHYRFSVAWPRIMPAAGIINEEGLLFYEHLLDEIELAGLIPMLTLYHWDLPQWIEDEGGWTQRETIQHFKTYASVIMDRFGERINWWNTINEPYCASILGYGTGL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</si>
  <si>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https://www.uniprot.org/uniprot/P22532</t>
  </si>
  <si>
    <t>P.polymyxa/H178A</t>
  </si>
  <si>
    <t>MSENTFIFPATFMWGTSTSSYQIEGGTDEGGRTPSIWDTFCQIPGKVIGGDCGDVACDHFHHFKEDVQLMKQLGFLHYRFSVAWPRIMPAAGIINEEGLLFYEHLLDEIELAGLIPMLTLYHWDLPQWIEDEGGWTQRETIQHFKTYASVIMDRFGERINWWNTINEPYCASILGYGTGEA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</si>
  <si>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https://www.uniprot.org/uniprot/P22533</t>
  </si>
  <si>
    <t>P.polymyxa/A192S</t>
  </si>
  <si>
    <t>MSENTFIFPATFMWGTSTSSYQIEGGTDEGGRTPSIWDTFCQIPGKVIGGDCGDVACDHFHHFKEDVQLMKQLGFLHYRFSVAWPRIMPAAGIINEEGLLFYEHLLDEIELAGLIPMLTLYHWDLPQWIEDEGGWTQRETIQHFKTYASVIMDRFGERINWWNTINEPYCASILGYGTGEHAPGHENWREAFTAS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</si>
  <si>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https://www.uniprot.org/uniprot/P22534</t>
  </si>
  <si>
    <t>P.polymyxa/T218A</t>
  </si>
  <si>
    <t>MSENTFIFPATFMWGTSTSSYQIEGGTDEGGRTPSIWDTFCQIPGKVIGGDCGDVACDHFHHFKEDVQLMKQLGFLHYRFSVAWPRIMPAAGIINEEGLLFYEHLLDEIELAGLIPMLTLYHWDLPQWIEDEGGWTQRETIQHFKTYASVIMDRFGERINWWNTINEPYCASILGYGTGEHAPGHENWREAFTAAHHILMCHGIASNLHKEKGLTGKIGIALNMEHVDAASERPEDVAAAIRRDGFINRWFAEPLFNGKYPEDMVEWYGTYLNGLDFVQPGDMELIQQPGDFLGINYYTRSIIRSTNDASLLQVEQVHMEEPVTDMGWEIHPESFYKLLTRIEKDFSKGLPILITENGAAMRDELVNGQIEDTGRHGYIEEHLKACHRFIEEGGQLKGYFVWSFLDNFEWAWGYSKRFGIVHINYETQERTPKQSALWFKQMMAKNGF</t>
  </si>
  <si>
    <t>https://www.uniprot.org/uniprot/P22535</t>
  </si>
  <si>
    <t>P.polymyxa/L219A</t>
  </si>
  <si>
    <t>MSENTFIFPATFMWGTSTSSYQIEGGTDEGGRTPSIWDTFCQIPGKVIGGDCGDVACDHFHHFKEDVQLMKQLGFLHYRFSVAWPRIMPAAGIINEEGLLFYEHLLDEIELAGLIPMLTLYHWDLPQWIEDEGGWTQRETIQHFKTYASVIMDRFGERINWWNTINEPYCASILGYGTGEHAPGHENWREAFTAAHHILMCHGIASNLHKEKGLTGKIGITANMEHVDAASERPEDVAAAIRRDGFINRWFAEPLFNGKYPEDMVEWYGTYLNGLDFVQPGDMELIQQPGDFLGINYYTRSIIRSTNDASLLQVEQVHMEEPVTDMGWEIHPESFYKLLTRIEKDFSKGLPILITENGAAMRDELVNGQIEDTGRHGYIEEHLKACHRFIEEGGQLKGYFVWSFLDNFEWAWGYSKRFGIVHINYETQERTPKQSALWFKQMMAKNGF</t>
  </si>
  <si>
    <t>https://www.uniprot.org/uniprot/P22536</t>
  </si>
  <si>
    <t>P.polymyxa/N220A</t>
  </si>
  <si>
    <t>MSENTFIFPATFMWGTSTSSYQIEGGTDEGGRTPSIWDTFCQIPGKVIGGDCGDVACDHFHHFKEDVQLMKQLGFLHYRFSVAWPRIMPAAGIINEEGLLFYEHLLDEIELAGLIPMLTLYHWDLPQWIEDEGGWTQRETIQHFKTYASVIMDRFGERINWWNTINEPYCASILGYGTGEHAPGHENWREAFTAAHHILMCHGIASNLHKEKGLTGKIGITLAMEHVDAASERPEDVAAAIRRDGFINRWFAEPLFNGKYPEDMVEWYGTYLNGLDFVQPGDMELIQQPGDFLGINYYTRSIIRSTNDASLLQVEQVHMEEPVTDMGWEIHPESFYKLLTRIEKDFSKGLPILITENGAAMRDELVNGQIEDTGRHGYIEEHLKACHRFIEEGGQLKGYFVWSFLDNFEWAWGYSKRFGIVHINYETQERTPKQSALWFKQMMAKNGF</t>
  </si>
  <si>
    <t>https://www.uniprot.org/uniprot/P22537</t>
  </si>
  <si>
    <t>P.polymyxa/N220H</t>
  </si>
  <si>
    <t>MSENTFIFPATFMWGTSTSSYQIEGGTDEGGRTPSIWDTFCQIPGKVIGGDCGDVACDHFHHFKEDVQLMKQLGFLHYRFSVAWPRIMPAAGIINEEGLLFYEHLLDEIELAGLIPMLTLYHWDLPQWIEDEGGWTQRETIQHFKTYASVIMDRFGERINWWNTINEPYCASILGYGTGEHAPGHENWREAFTAAHHILMCHGIASNLHKEKGLTGKIGITLHMEHVDAASERPEDVAAAIRRDGFINRWFAEPLFNGKYPEDMVEWYGTYLNGLDFVQPGDMELIQQPGDFLGINYYTRSIIRSTNDASLLQVEQVHMEEPVTDMGWEIHPESFYKLLTRIEKDFSKGLPILITENGAAMRDELVNGQIEDTGRHGYIEEHLKACHRFIEEGGQLKGYFVWSFLDNFEWAWGYSKRFGIVHINYETQERTPKQSALWFKQMMAKNGF</t>
  </si>
  <si>
    <t>https://www.uniprot.org/uniprot/P22538</t>
  </si>
  <si>
    <t>P.polymyxa/M221A</t>
  </si>
  <si>
    <t>MSENTFIFPATFMWGTSTSSYQIEGGTDEGGRTPSIWDTFCQIPGKVIGGDCGDVACDHFHHFKEDVQLMKQLGFLHYRFSVAWPRIMPAAGIINEEGLLFYEHLLDEIELAGLIPMLTLYHWDLPQWIEDEGGWTQRETIQHFKTYASVIMDRFGERINWWNTINEPYCASILGYGTGEHAPGHENWREAFTAAHHILMCHGIASNLHKEKGLTGKIGITLNAEHVDAASERPEDVAAAIRRDGFINRWFAEPLFNGKYPEDMVEWYGTYLNGLDFVQPGDMELIQQPGDFLGINYYTRSIIRSTNDASLLQVEQVHMEEPVTDMGWEIHPESFYKLLTRIEKDFSKGLPILITENGAAMRDELVNGQIEDTGRHGYIEEHLKACHRFIEEGGQLKGYFVWSFLDNFEWAWGYSKRFGIVHINYETQERTPKQSALWFKQMMAKNGF</t>
  </si>
  <si>
    <t>https://www.uniprot.org/uniprot/P22539</t>
  </si>
  <si>
    <t>P.polymyxa/E222A</t>
  </si>
  <si>
    <t>MSENTFIFPATFMWGTSTSSYQIEGGTDEGGRTPSIWDTFCQIPGKVIGGDCGDVACDHFHHFKEDVQLMKQLGFLHYRFSVAWPRIMPAAGIINEEGLLFYEHLLDEIELAGLIPMLTLYHWDLPQWIEDEGGWTQRETIQHFKTYASVIMDRFGERINWWNTINEPYCASILGYGTGEHAPGHENWREAFTAAHHILMCHGIASNLHKEKGLTGKIGITLNMAHVDAASERPEDVAAAIRRDGFINRWFAEPLFNGKYPEDMVEWYGTYLNGLDFVQPGDMELIQQPGDFLGINYYTRSIIRSTNDASLLQVEQVHMEEPVTDMGWEIHPESFYKLLTRIEKDFSKGLPILITENGAAMRDELVNGQIEDTGRHGYIEEHLKACHRFIEEGGQLKGYFVWSFLDNFEWAWGYSKRFGIVHINYETQERTPKQSALWFKQMMAKNGF</t>
  </si>
  <si>
    <t>https://www.uniprot.org/uniprot/P22540</t>
  </si>
  <si>
    <t>P.polymyxa/E222H</t>
  </si>
  <si>
    <t>MSENTFIFPATFMWGTSTSSYQIEGGTDEGGRTPSIWDTFCQIPGKVIGGDCGDVACDHFHHFKEDVQLMKQLGFLHYRFSVAWPRIMPAAGIINEEGLLFYEHLLDEIELAGLIPMLTLYHWDLPQWIEDEGGWTQRETIQHFKTYASVIMDRFGERINWWNTINEPYCASILGYGTGEHAPGHENWREAFTAAHHILMCHGIASNLHKEKGLTGKIGITLNMHHVDAASERPEDVAAAIRRDGFINRWFAEPLFNGKYPEDMVEWYGTYLNGLDFVQPGDMELIQQPGDFLGINYYTRSIIRSTNDASLLQVEQVHMEEPVTDMGWEIHPESFYKLLTRIEKDFSKGLPILITENGAAMRDELVNGQIEDTGRHGYIEEHLKACHRFIEEGGQLKGYFVWSFLDNFEWAWGYSKRFGIVHINYETQERTPKQSALWFKQMMAKNGF</t>
  </si>
  <si>
    <t>https://www.uniprot.org/uniprot/P22541</t>
  </si>
  <si>
    <t>P.polymyxa/E222K</t>
  </si>
  <si>
    <t>MSENTFIFPATFMWGTSTSSYQIEGGTDEGGRTPSIWDTFCQIPGKVIGGDCGDVACDHFHHFKEDVQLMKQLGFLHYRFSVAWPRIMPAAGIINEEGLLFYEHLLDEIELAGLIPMLTLYHWDLPQWIEDEGGWTQRETIQHFKTYASVIMDRFGERINWWNTINEPYCASILGYGTGEHAPGHENWREAFTAAHHILMCHGIASNLHKEKGLTGKIGITLNMKHVDAASERPEDVAAAIRRDGFINRWFAEPLFNGKYPEDMVEWYGTYLNGLDFVQPGDMELIQQPGDFLGINYYTRSIIRSTNDASLLQVEQVHMEEPVTDMGWEIHPESFYKLLTRIEKDFSKGLPILITENGAAMRDELVNGQIEDTGRHGYIEEHLKACHRFIEEGGQLKGYFVWSFLDNFEWAWGYSKRFGIVHINYETQERTPKQSALWFKQMMAKNGF</t>
  </si>
  <si>
    <t>https://www.uniprot.org/uniprot/P22542</t>
  </si>
  <si>
    <t>P.polymyxa/E222Q</t>
  </si>
  <si>
    <t>MSENTFIFPATFMWGTSTSSYQIEGGTDEGGRTPSIWDTFCQIPGKVIGGDCGDVACDHFHHFKEDVQLMKQLGFLHYRFSVAWPRIMPAAGIINEEGLLFYEHLLDEIELAGLIPMLTLYHWDLPQWIEDEGGWTQRETIQHFKTYASVIMDRFGERINWWNTINEPYCASILGYGTGEHAPGHENWREAFTAAHHILMCHGIASNLHKEKGLTGKIGITLNMQHVDAASERPEDVAAAIRRDGFINRWFAEPLFNGKYPEDMVEWYGTYLNGLDFVQPGDMELIQQPGDFLGINYYTRSIIRSTNDASLLQVEQVHMEEPVTDMGWEIHPESFYKLLTRIEKDFSKGLPILITENGAAMRDELVNGQIEDTGRHGYIEEHLKACHRFIEEGGQLKGYFVWSFLDNFEWAWGYSKRFGIVHINYETQERTPKQSALWFKQMMAKNGF</t>
  </si>
  <si>
    <t>https://www.uniprot.org/uniprot/P22543</t>
  </si>
  <si>
    <t>P.polymyxa/E222R</t>
  </si>
  <si>
    <t>MSENTFIFPATFMWGTSTSSYQIEGGTDEGGRTPSIWDTFCQIPGKVIGGDCGDVACDHFHHFKEDVQLMKQLGFLHYRFSVAWPRIMPAAGIINEEGLLFYEHLLDEIELAGLIPMLTLYHWDLPQWIEDEGGWTQRETIQHFKTYASVIMDRFGERINWWNTINEPYCASILGYGTGEHAPGHENWREAFTAAHHILMCHGIASNLHKEKGLTGKIGITLNMRHVDAASERPEDVAAAIRRDGFINRWFAEPLFNGKYPEDMVEWYGTYLNGLDFVQPGDMELIQQPGDFLGINYYTRSIIRSTNDASLLQVEQVHMEEPVTDMGWEIHPESFYKLLTRIEKDFSKGLPILITENGAAMRDELVNGQIEDTGRHGYIEEHLKACHRFIEEGGQLKGYFVWSFLDNFEWAWGYSKRFGIVHINYETQERTPKQSALWFKQMMAKNGF</t>
  </si>
  <si>
    <t>https://www.uniprot.org/uniprot/P22544</t>
  </si>
  <si>
    <t>P.polymyxa/E222Y</t>
  </si>
  <si>
    <t>MSENTFIFPATFMWGTSTSSYQIEGGTDEGGRTPSIWDTFCQIPGKVIGGDCGDVACDHFHHFKEDVQLMKQLGFLHYRFSVAWPRIMPAAGIINEEGLLFYEHLLDEIELAGLIPMLTLYHWDLPQWIEDEGGWTQRETIQHFKTYASVIMDRFGERINWWNTINEPYCASILGYGTGEHAPGHENWREAFTAAHHILMCHGIASNLHKEKGLTGKIGITLNMYHVDAASERPEDVAAAIRRDGFINRWFAEPLFNGKYPEDMVEWYGTYLNGLDFVQPGDMELIQQPGDFLGINYYTRSIIRSTNDASLLQVEQVHMEEPVTDMGWEIHPESFYKLLTRIEKDFSKGLPILITENGAAMRDELVNGQIEDTGRHGYIEEHLKACHRFIEEGGQLKGYFVWSFLDNFEWAWGYSKRFGIVHINYETQERTPKQSALWFKQMMAKNGF</t>
  </si>
  <si>
    <t>https://www.uniprot.org/uniprot/P22545</t>
  </si>
  <si>
    <t>P.polymyxa/R240A</t>
  </si>
  <si>
    <t>MSENTFIFPATFMWGTSTSSYQIEGGTDEGGRTPSIWDTFCQIPGKVIGGDCGDVACDHFHHFKEDVQLMKQLGFLHYRFSVAWPRIMPAAGIINEEGLLFYEHLLDEIELAGLIPMLTLYHWDLPQWIEDEGGWTQRETIQHFKTYASVIMDRFGERINWWNTINEPYCASILGYGTGEHAPGHENWREAFTAAHHILMCHGIASNLHKEKGLTGKIGITLNMEHVDAASERPEDVAAAIRADGFINRWFAEPLFNGKYPEDMVEWYGTYLNGLDFVQPGDMELIQQPGDFLGINYYTRSIIRSTNDASLLQVEQVHMEEPVTDMGWEIHPESFYKLLTRIEKDFSKGLPILITENGAAMRDELVNGQIEDTGRHGYIEEHLKACHRFIEEGGQLKGYFVWSFLDNFEWAWGYSKRFGIVHINYETQERTPKQSALWFKQMMAKNGF</t>
  </si>
  <si>
    <t>https://www.uniprot.org/uniprot/P22546</t>
  </si>
  <si>
    <t>P.polymyxa/R240D</t>
  </si>
  <si>
    <t>MSENTFIFPATFMWGTSTSSYQIEGGTDEGGRTPSIWDTFCQIPGKVIGGDCGDVACDHFHHFKEDVQLMKQLGFLHYRFSVAWPRIMPAAGIINEEGLLFYEHLLDEIELAGLIPMLTLYHWDLPQWIEDEGGWTQRETIQHFKTYASVIMDRFGERINWWNTINEPYCASILGYGTGEHAPGHENWREAFTAAHHILMCHGIASNLHKEKGLTGKIGITLNMEHVDAASERPEDVAAAIRDDGFINRWFAEPLFNGKYPEDMVEWYGTYLNGLDFVQPGDMELIQQPGDFLGINYYTRSIIRSTNDASLLQVEQVHMEEPVTDMGWEIHPESFYKLLTRIEKDFSKGLPILITENGAAMRDELVNGQIEDTGRHGYIEEHLKACHRFIEEGGQLKGYFVWSFLDNFEWAWGYSKRFGIVHINYETQERTPKQSALWFKQMMAKNGF</t>
  </si>
  <si>
    <t>https://www.uniprot.org/uniprot/P22547</t>
  </si>
  <si>
    <t>P.polymyxa/R240K</t>
  </si>
  <si>
    <t>MSENTFIFPATFMWGTSTSSYQIEGGTDEGGRTPSIWDTFCQIPGKVIGGDCGDVACDHFHHFKEDVQLMKQLGFLHYRFSVAWPRIMPAAGIINEEGLLFYEHLLDEIELAGLIPMLTLYHWDLPQWIEDEGGWTQRETIQHFKTYASVIMDRFGERINWWNTINEPYCASILGYGTGEHAPGHENWREAFTAAHHILMCHGIASNLHKEKGLTGKIGITLNMEHVDAASERPEDVAAAIRKDGFINRWFAEPLFNGKYPEDMVEWYGTYLNGLDFVQPGDMELIQQPGDFLGINYYTRSIIRSTNDASLLQVEQVHMEEPVTDMGWEIHPESFYKLLTRIEKDFSKGLPILITENGAAMRDELVNGQIEDTGRHGYIEEHLKACHRFIEEGGQLKGYFVWSFLDNFEWAWGYSKRFGIVHINYETQERTPKQSALWFKQMMAKNGF</t>
  </si>
  <si>
    <t>https://www.uniprot.org/uniprot/P22548</t>
  </si>
  <si>
    <t>P.polymyxa/I244E</t>
  </si>
  <si>
    <t>MSENTFIFPATFMWGTSTSSYQIEGGTDEGGRTPSIWDTFCQIPGKVIGGDCGDVACDHFHHFKEDVQLMKQLGFLHYRFSVAWPRIMPAAGIINEEGLLFYEHLLDEIELAGLIPMLTLYHWDLPQWIEDEGGWTQRETIQHFKTYASVIMDRFGERINWWNTINEPYCASILGYGTGEHAPGHENWREAFTAAHHILMCHGIASNLHKEKGLTGKIGITLNMEHVDAASERPEDVAAAIRRDGFENRWFAEPLFNGKYPEDMVEWYGTYLNGLDFVQPGDMELIQQPGDFLGINYYTRSIIRSTNDASLLQVEQVHMEEPVTDMGWEIHPESFYKLLTRIEKDFSKGLPILITENGAAMRDELVNGQIEDTGRHGYIEEHLKACHRFIEEGGQLKGYFVWSFLDNFEWAWGYSKRFGIVHINYETQERTPKQSALWFKQMMAKNGF</t>
  </si>
  <si>
    <t>https://www.uniprot.org/uniprot/P22549</t>
  </si>
  <si>
    <t>P.polymyxa/I244N</t>
  </si>
  <si>
    <t>MSENTFIFPATFMWGTSTSSYQIEGGTDEGGRTPSIWDTFCQIPGKVIGGDCGDVACDHFHHFKEDVQLMKQLGFLHYRFSVAWPRIMPAAGIINEEGLLFYEHLLDEIELAGLIPMLTLYHWDLPQWIEDEGGWTQRETIQHFKTYASVIMDRFGERINWWNTINEPYCASILGYGTGEHAPGHENWREAFTAAHHILMCHGIASNLHKEKGLTGKIGITLNMEHVDAASERPEDVAAAIRRDGFNNRWFAEPLFNGKYPEDMVEWYGTYLNGLDFVQPGDMELIQQPGDFLGINYYTRSIIRSTNDASLLQVEQVHMEEPVTDMGWEIHPESFYKLLTRIEKDFSKGLPILITENGAAMRDELVNGQIEDTGRHGYIEEHLKACHRFIEEGGQLKGYFVWSFLDNFEWAWGYSKRFGIVHINYETQERTPKQSALWFKQMMAKNGF</t>
  </si>
  <si>
    <t>https://www.uniprot.org/uniprot/P22550</t>
  </si>
  <si>
    <t>P.polymyxa/Q284R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</si>
  <si>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RQPGDFLGINYYTRSIIRSTNDASLLQVEQVHMEEPVTDMGWEIHPESFYKLLTRIEKDFSKGLPILITENGAAMRDELVNGQIEDTGRHGYIEEHLKACHRFIEEGGQLKGYFVWSFLDNFEWAWGYSKRFGIVHINYETQERTPKQSALWFKQMMAKNGF</t>
  </si>
  <si>
    <t>https://www.uniprot.org/uniprot/P22551</t>
  </si>
  <si>
    <t>P.polymyxa/N293A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</si>
  <si>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AYYTRSIIRSTNDASLLQVEQVHMEEPVTDMGWEIHPESFYKLLTRIEKDFSKGLPILITENGAAMRDELVNGQIEDTGRHGYIEEHLKACHRFIEEGGQLKGYFVWSFLDNFEWAWGYSKRFGIVHINYETQERTPKQSALWFKQMMAKNGF</t>
  </si>
  <si>
    <t>https://www.uniprot.org/uniprot/P22552</t>
  </si>
  <si>
    <t>P.polymyxa/Y294A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</si>
  <si>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AYTRSIIRSTNDASLLQVEQVHMEEPVTDMGWEIHPESFYKLLTRIEKDFSKGLPILITENGAAMRDELVNGQIEDTGRHGYIEEHLKACHRFIEEGGQLKGYFVWSFLDNFEWAWGYSKRFGIVHINYETQERTPKQSALWFKQMMAKNGF</t>
  </si>
  <si>
    <t>https://www.uniprot.org/uniprot/P22553</t>
  </si>
  <si>
    <t>P.polymyxa/Y294F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</si>
  <si>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FYTRSIIRSTNDASLLQVEQVHMEEPVTDMGWEIHPESFYKLLTRIEKDFSKGLPILITENGAAMRDELVNGQIEDTGRHGYIEEHLKACHRFIEEGGQLKGYFVWSFLDNFEWAWGYSKRFGIVHINYETQERTPKQSALWFKQMMAKNGF</t>
  </si>
  <si>
    <t>https://www.uniprot.org/uniprot/P22554</t>
  </si>
  <si>
    <t>P.polymyxa/T296A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</si>
  <si>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ARSIIRSTNDASLLQVEQVHMEEPVTDMGWEIHPESFYKLLTRIEKDFSKGLPILITENGAAMRDELVNGQIEDTGRHGYIEEHLKACHRFIEEGGQLKGYFVWSFLDNFEWAWGYSKRFGIVHINYETQERTPKQSALWFKQMMAKNGF</t>
  </si>
  <si>
    <t>https://www.uniprot.org/uniprot/P22555</t>
  </si>
  <si>
    <t>P.polymyxa/S298E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</si>
  <si>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EIIRSTNDASLLQVEQVHMEEPVTDMGWEIHPESFYKLLTRIEKDFSKGLPILITENGAAMRDELVNGQIEDTGRHGYIEEHLKACHRFIEEGGQLKGYFVWSFLDNFEWAWGYSKRFGIVHINYETQERTPKQSALWFKQMMAKNGF</t>
  </si>
  <si>
    <t>https://www.uniprot.org/uniprot/P22556</t>
  </si>
  <si>
    <t>P.polymyxa/I300N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</si>
  <si>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NRSTNDASLLQVEQVHMEEPVTDMGWEIHPESFYKLLTRIEKDFSKGLPILITENGAAMRDELVNGQIEDTGRHGYIEEHLKACHRFIEEGGQLKGYFVWSFLDNFEWAWGYSKRFGIVHINYETQERTPKQSALWFKQMMAKNGF</t>
  </si>
  <si>
    <t>https://www.uniprot.org/uniprot/P22557</t>
  </si>
  <si>
    <t>P.polymyxa/Q313R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</si>
  <si>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RVHMEEPVTDMGWEIHPESFYKLLTRIEKDFSKGLPILITENGAAMRDELVNGQIEDTGRHGYIEEHLKACHRFIEEGGQLKGYFVWSFLDNFEWAWGYSKRFGIVHINYETQERTPKQSALWFKQMMAKNGF</t>
  </si>
  <si>
    <t>https://www.uniprot.org/uniprot/P22558</t>
  </si>
  <si>
    <t>P.polymyxa/M323A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</si>
  <si>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AGWEIHPESFYKLLTRIEKDFSKGLPILITENGAAMRDELVNGQIEDTGRHGYIEEHLKACHRFIEEGGQLKGYFVWSFLDNFEWAWGYSKRFGIVHINYETQERTPKQSALWFKQMMAKNGF</t>
  </si>
  <si>
    <t>https://www.uniprot.org/uniprot/P22559</t>
  </si>
  <si>
    <t>P.polymyxa/M323G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</si>
  <si>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GGWEIHPESFYKLLTRIEKDFSKGLPILITENGAAMRDELVNGQIEDTGRHGYIEEHLKACHRFIEEGGQLKGYFVWSFLDNFEWAWGYSKRFGIVHINYETQERTPKQSALWFKQMMAKNGF</t>
  </si>
  <si>
    <t>https://www.uniprot.org/uniprot/P22560</t>
  </si>
  <si>
    <t>P.polymyxa/W325A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</si>
  <si>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AEIHPESFYKLLTRIEKDFSKGLPILITENGAAMRDELVNGQIEDTGRHGYIEEHLKACHRFIEEGGQLKGYFVWSFLDNFEWAWGYSKRFGIVHINYETQERTPKQSALWFKQMMAKNGF</t>
  </si>
  <si>
    <t>https://www.uniprot.org/uniprot/P22561</t>
  </si>
  <si>
    <t>P.polymyxa/W325C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</si>
  <si>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CIHPESFYKLLTRIEADFSKGLPILITENGAAMRDELVNGQIEDTGRHGYIEEHLKACHRFIEEGGQLKGYFVWSFLDAFEWAWGYSKRFGIVHINYETQERTPKQSALWFKQMMAKNGF</t>
  </si>
  <si>
    <t>https://www.uniprot.org/uniprot/P22562</t>
  </si>
  <si>
    <t>P.polymyxa/W325H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</si>
  <si>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HEIHPESFYKLLTRIEADFSKGLPILITENGAAMRDELVNGQIEDTGRHGYIEEHLKACHRFIEEGGQLKGYFVWSFLDAFEWAWGYSKRFGIVHINYETQERTPKQSALWFKQMMAKNGF</t>
  </si>
  <si>
    <t>https://www.uniprot.org/uniprot/P22563</t>
  </si>
  <si>
    <t>P.polymyxa/W325L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</si>
  <si>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LEIHPESFYKLLTRIEADFSKGLPILITENGAAMRDELVNGQIEDTGRHGYIEEHLKACHRFIEEGGQLKGYFVWSFLDAFEWAWGYSKRFGIVHINYETQERTPKQSALWFKQMMAKNGF</t>
  </si>
  <si>
    <t>https://www.uniprot.org/uniprot/P22564</t>
  </si>
  <si>
    <t>P.polymyxa/S331A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</si>
  <si>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AFYKLLTRIEADFSKGLPILITENGAAMRDELVNGQIEDTGRHGYIEEHLKACHRFIEEGGQLKGYFVWSFLDAFEWAWGYSKRFGIVHINYETQERTPKQSALWFKQMMAKNGF</t>
  </si>
  <si>
    <t>https://www.uniprot.org/uniprot/P22565</t>
  </si>
  <si>
    <t>P.polymyxa/K341A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</si>
  <si>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ADFSKGLPILITENGAAMRDELVNGQIEDTGRHGYIEEHLKACHRFIEEGGQLKGYFVWSFLDAFEWAWGYSKRFGIVHINYETQERTPKQSALWFKQMMAKNGF</t>
  </si>
  <si>
    <t>https://www.uniprot.org/uniprot/P22566</t>
  </si>
  <si>
    <t>P.polymyxa/T352A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</si>
  <si>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AENGAAMRDELVNGQIEDTGRHGYIEEHLKACHRFIEEGGQLKGYFVWSFLDAFEWAWGYSKRFGIVHINYETQERTPKQSALWFKQMMAKNGF</t>
  </si>
  <si>
    <t>https://www.uniprot.org/uniprot/P22567</t>
  </si>
  <si>
    <t>P.polymyxa/N354A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</si>
  <si>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AGAAMRDELVNGQIEDTGRHGYIEEHLKACHRFIEEGGQLKGYFVWSFLDAFEWAWGYSKRFGIVHINYETQERTPKQSALWFKQMMAKNGF</t>
  </si>
  <si>
    <t>https://www.uniprot.org/uniprot/P22568</t>
  </si>
  <si>
    <t>P.polymyxa/M358T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</si>
  <si>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TRDELVNGQIEDTGRHGYIEEHLKACHRFIEEGGQLKGYFVWSFLDAFEWAWGYSKRFGIVHINYETQERTPKQSALWFKQMMAKNGF</t>
  </si>
  <si>
    <t>https://www.uniprot.org/uniprot/P22569</t>
  </si>
  <si>
    <t>P.polymyxa/H373R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</si>
  <si>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RGYIEEHLKACHRFIEEGGQLKGYFVWSFLDAFEWAWGYSKRFGIVHINYETQERTPKQSALWFKQMMAKNGF</t>
  </si>
  <si>
    <t>https://www.uniprot.org/uniprot/P22570</t>
  </si>
  <si>
    <t>P.polymyxa/H379R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</si>
  <si>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RLKACHRFIEEGGQLKGYFVWSFLDAFEWAWGYSKRFGIVHINYETQERTPKQSALWFKQMMAKNGF</t>
  </si>
  <si>
    <t>https://www.uniprot.org/uniprot/P22571</t>
  </si>
  <si>
    <t>P.polymyxa/W399C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</si>
  <si>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CSFLDAFEWAWGYSKRFGIVHINYETQERTPKQSALWFKQMMAKNGF</t>
  </si>
  <si>
    <t>https://www.uniprot.org/uniprot/P22572</t>
  </si>
  <si>
    <t>P.polymyxa/S400A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</si>
  <si>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AFLDAFEWAWGYSKRFGIVHINYETQERTPKQSALWFKQMMAKNG</t>
  </si>
  <si>
    <t>https://www.uniprot.org/uniprot/P22573</t>
  </si>
  <si>
    <t>P.polymyxa/N404A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</si>
  <si>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AFEWAWGYSKRFGIVHINYETQERTPKQSALWFKQMMAKNGF</t>
  </si>
  <si>
    <t>https://www.uniprot.org/uniprot/P22574</t>
  </si>
  <si>
    <t>P.polymyxa/E406D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</si>
  <si>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DWAWGYSKRFGIVHINYETQERTPKQSALWFKQMMAKNGF</t>
  </si>
  <si>
    <t>https://www.uniprot.org/uniprot/P22575</t>
  </si>
  <si>
    <t>P.polymyxa/K413A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</si>
  <si>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ARFGIVHINYETQERTPKQSALWFKQMMAKNGF</t>
  </si>
  <si>
    <t>https://www.uniprot.org/uniprot/P22576</t>
  </si>
  <si>
    <t>P.polymyxa/F415A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</si>
  <si>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AGIVHINYETQERTPKQSALWFKQMMAKNGF</t>
  </si>
  <si>
    <t>https://www.uniprot.org/uniprot/P22577</t>
  </si>
  <si>
    <t>P.polymyxa/E423S</t>
  </si>
  <si>
    <t>MSE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STQERTPKQSALWFKQMMAKNGF</t>
  </si>
  <si>
    <t>https://www.uniprot.org/uniprot/P22578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</si>
</sst>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sz val="12.0"/>
      <color rgb="FF000000"/>
      <name val="Times New Roman"/>
    </font>
    <font>
      <sz val="12.0"/>
      <color theme="1"/>
      <name val="Times New Roman"/>
    </font>
    <font>
      <u/>
      <sz val="12.0"/>
      <color rgb="FF0000FF"/>
      <name val="Times New Roman"/>
    </font>
    <font>
      <u/>
      <sz val="12.0"/>
      <color rgb="FF0000FF"/>
      <name val="Times New Roman"/>
    </font>
    <font>
      <color theme="1"/>
      <name val="Arial"/>
      <scheme val="minor"/>
    </font>
    <font>
      <u/>
      <sz val="12.0"/>
      <color rgb="FF0000FF"/>
      <name val="Times New Roman"/>
    </font>
    <font>
      <sz val="12.0"/>
      <color theme="1"/>
      <name val="Calibri"/>
    </font>
    <font>
      <sz val="12.0"/>
      <color rgb="FF000000"/>
      <name val="&quot;Times New Roman&quot;"/>
    </font>
    <font>
      <u/>
      <sz val="12.0"/>
      <color rgb="FF1155CC"/>
      <name val="Times New Roman"/>
    </font>
    <font>
      <b/>
      <u/>
      <sz val="12.0"/>
      <color rgb="FF0000FF"/>
      <name val="Times New Roman"/>
    </font>
    <font>
      <sz val="12.0"/>
      <color rgb="FF000000"/>
      <name val="Arial"/>
    </font>
    <font>
      <u/>
      <sz val="12.0"/>
      <color rgb="FF000000"/>
      <name val="Times New Roman"/>
    </font>
    <font>
      <sz val="12.0"/>
      <color rgb="FF000000"/>
      <name val="Monospace"/>
    </font>
    <font>
      <sz val="12.0"/>
      <color rgb="FF222222"/>
      <name val="Times New Roman"/>
    </font>
    <font>
      <sz val="12.0"/>
      <color rgb="FF000000"/>
      <name val="Calibri"/>
    </font>
    <font>
      <sz val="12.0"/>
      <color rgb="FF1E1E1E"/>
      <name val="Times New Roman"/>
    </font>
    <font>
      <u/>
      <sz val="12.0"/>
      <color rgb="FF000000"/>
      <name val="Times New Roman"/>
    </font>
    <font>
      <sz val="12.0"/>
      <color theme="1"/>
      <name val="&quot;Times New Roman&quot;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left" readingOrder="0" shrinkToFit="0" wrapText="0"/>
    </xf>
    <xf borderId="0" fillId="0" fontId="3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 shrinkToFit="0" wrapText="0"/>
    </xf>
    <xf borderId="0" fillId="0" fontId="2" numFmtId="0" xfId="0" applyAlignment="1" applyFont="1">
      <alignment horizontal="left" readingOrder="0"/>
    </xf>
    <xf borderId="0" fillId="0" fontId="5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 shrinkToFit="0" vertical="bottom" wrapText="0"/>
    </xf>
    <xf borderId="0" fillId="0" fontId="6" numFmtId="0" xfId="0" applyAlignment="1" applyFont="1">
      <alignment horizontal="center" readingOrder="0"/>
    </xf>
    <xf borderId="0" fillId="2" fontId="2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2" fontId="1" numFmtId="0" xfId="0" applyAlignment="1" applyFont="1">
      <alignment horizontal="left" readingOrder="0" shrinkToFit="0" wrapText="0"/>
    </xf>
    <xf borderId="0" fillId="0" fontId="7" numFmtId="0" xfId="0" applyAlignment="1" applyFont="1">
      <alignment readingOrder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9" numFmtId="0" xfId="0" applyAlignment="1" applyFont="1">
      <alignment horizontal="center" readingOrder="0" shrinkToFit="0" vertical="bottom" wrapText="0"/>
    </xf>
    <xf borderId="0" fillId="0" fontId="5" numFmtId="0" xfId="0" applyFont="1"/>
    <xf borderId="0" fillId="0" fontId="10" numFmtId="0" xfId="0" applyAlignment="1" applyFont="1">
      <alignment horizontal="center" readingOrder="0"/>
    </xf>
    <xf borderId="0" fillId="3" fontId="11" numFmtId="0" xfId="0" applyAlignment="1" applyFill="1" applyFont="1">
      <alignment readingOrder="0"/>
    </xf>
    <xf borderId="0" fillId="0" fontId="12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readingOrder="0"/>
    </xf>
    <xf borderId="0" fillId="3" fontId="13" numFmtId="0" xfId="0" applyAlignment="1" applyFont="1">
      <alignment readingOrder="0"/>
    </xf>
    <xf borderId="0" fillId="3" fontId="14" numFmtId="0" xfId="0" applyAlignment="1" applyFont="1">
      <alignment horizontal="center" readingOrder="0"/>
    </xf>
    <xf borderId="0" fillId="0" fontId="15" numFmtId="0" xfId="0" applyAlignment="1" applyFont="1">
      <alignment readingOrder="0"/>
    </xf>
    <xf borderId="0" fillId="0" fontId="1" numFmtId="11" xfId="0" applyAlignment="1" applyFont="1" applyNumberFormat="1">
      <alignment horizontal="center" readingOrder="0" shrinkToFit="0" vertical="bottom" wrapText="0"/>
    </xf>
    <xf borderId="0" fillId="0" fontId="16" numFmtId="0" xfId="0" applyAlignment="1" applyFont="1">
      <alignment horizontal="center" readingOrder="0" shrinkToFit="0" vertical="bottom" wrapText="0"/>
    </xf>
    <xf borderId="0" fillId="0" fontId="17" numFmtId="0" xfId="0" applyAlignment="1" applyFont="1">
      <alignment horizontal="center" readingOrder="0"/>
    </xf>
    <xf borderId="0" fillId="0" fontId="18" numFmtId="0" xfId="0" applyAlignment="1" applyFont="1">
      <alignment readingOrder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ncbi.nlm.nih.gov/nuccore/HV348683" TargetMode="External"/><Relationship Id="rId84" Type="http://schemas.openxmlformats.org/officeDocument/2006/relationships/hyperlink" Target="https://www.uniprot.org/uniprot/A0A2T4AR08" TargetMode="External"/><Relationship Id="rId83" Type="http://schemas.openxmlformats.org/officeDocument/2006/relationships/hyperlink" Target="https://www.ncbi.nlm.nih.gov/protein/646160121" TargetMode="External"/><Relationship Id="rId42" Type="http://schemas.openxmlformats.org/officeDocument/2006/relationships/hyperlink" Target="https://www.uniprot.org/uniprot/I7CPF4" TargetMode="External"/><Relationship Id="rId86" Type="http://schemas.openxmlformats.org/officeDocument/2006/relationships/hyperlink" Target="https://www.uniprot.org/uniprot/I6TNE2" TargetMode="External"/><Relationship Id="rId41" Type="http://schemas.openxmlformats.org/officeDocument/2006/relationships/hyperlink" Target="https://www.uniprot.org/uniprot/D5KX75" TargetMode="External"/><Relationship Id="rId85" Type="http://schemas.openxmlformats.org/officeDocument/2006/relationships/hyperlink" Target="https://www.uniprot.org/uniprot/Q9KUA8" TargetMode="External"/><Relationship Id="rId44" Type="http://schemas.openxmlformats.org/officeDocument/2006/relationships/hyperlink" Target="https://www.uniprot.org/uniprot/I6YQJ8" TargetMode="External"/><Relationship Id="rId88" Type="http://schemas.openxmlformats.org/officeDocument/2006/relationships/drawing" Target="../drawings/drawing1.xml"/><Relationship Id="rId43" Type="http://schemas.openxmlformats.org/officeDocument/2006/relationships/hyperlink" Target="https://www.uniprot.org/uniprot/P22505" TargetMode="External"/><Relationship Id="rId87" Type="http://schemas.openxmlformats.org/officeDocument/2006/relationships/hyperlink" Target="https://www.uniprot.org/uniprot/P22505" TargetMode="External"/><Relationship Id="rId46" Type="http://schemas.openxmlformats.org/officeDocument/2006/relationships/hyperlink" Target="https://www.uniprot.org/uniprot/B9V8P5" TargetMode="External"/><Relationship Id="rId45" Type="http://schemas.openxmlformats.org/officeDocument/2006/relationships/hyperlink" Target="https://www.uniprot.org/uniprot/I6ZYM4" TargetMode="External"/><Relationship Id="rId89" Type="http://schemas.openxmlformats.org/officeDocument/2006/relationships/vmlDrawing" Target="../drawings/vmlDrawing1.vml"/><Relationship Id="rId80" Type="http://schemas.openxmlformats.org/officeDocument/2006/relationships/hyperlink" Target="https://www.uniprot.org/uniprot/A5IL43" TargetMode="External"/><Relationship Id="rId82" Type="http://schemas.openxmlformats.org/officeDocument/2006/relationships/hyperlink" Target="https://www.ncbi.nlm.nih.gov/nuccore/DQ974208" TargetMode="External"/><Relationship Id="rId81" Type="http://schemas.openxmlformats.org/officeDocument/2006/relationships/hyperlink" Target="https://www.uniprot.org/uniprot/F7YX70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uniprot.org/uniprot/A0A3R5T3C0" TargetMode="External"/><Relationship Id="rId3" Type="http://schemas.openxmlformats.org/officeDocument/2006/relationships/hyperlink" Target="https://www.uniprot.org/uniprot/A0LR48" TargetMode="External"/><Relationship Id="rId4" Type="http://schemas.openxmlformats.org/officeDocument/2006/relationships/hyperlink" Target="https://www.uniprot.org/uniprot/H0HC94" TargetMode="External"/><Relationship Id="rId9" Type="http://schemas.openxmlformats.org/officeDocument/2006/relationships/hyperlink" Target="https://www.uniprot.org/uniprot/H0HC94" TargetMode="External"/><Relationship Id="rId48" Type="http://schemas.openxmlformats.org/officeDocument/2006/relationships/hyperlink" Target="https://www.uniprot.org/uniprot/J9Z300" TargetMode="External"/><Relationship Id="rId47" Type="http://schemas.openxmlformats.org/officeDocument/2006/relationships/hyperlink" Target="https://ars.els-cdn.com/content/image/1-s2.0-S0141022914001604-mmc1.pdf" TargetMode="External"/><Relationship Id="rId49" Type="http://schemas.openxmlformats.org/officeDocument/2006/relationships/hyperlink" Target="https://www.ncbi.nlm.nih.gov/nuccore/AB508958" TargetMode="External"/><Relationship Id="rId5" Type="http://schemas.openxmlformats.org/officeDocument/2006/relationships/hyperlink" Target="https://www.uniprot.org/uniprot/H0HC94" TargetMode="External"/><Relationship Id="rId6" Type="http://schemas.openxmlformats.org/officeDocument/2006/relationships/hyperlink" Target="https://www.uniprot.org/uniprot/H0HC94" TargetMode="External"/><Relationship Id="rId7" Type="http://schemas.openxmlformats.org/officeDocument/2006/relationships/hyperlink" Target="https://www.uniprot.org/uniprot/H0HC94" TargetMode="External"/><Relationship Id="rId8" Type="http://schemas.openxmlformats.org/officeDocument/2006/relationships/hyperlink" Target="https://www.uniprot.org/uniprot/H0HC94" TargetMode="External"/><Relationship Id="rId73" Type="http://schemas.openxmlformats.org/officeDocument/2006/relationships/hyperlink" Target="https://www.uniprot.org/uniprot/Q9LAV5" TargetMode="External"/><Relationship Id="rId72" Type="http://schemas.openxmlformats.org/officeDocument/2006/relationships/hyperlink" Target="https://www.uniprot.org/uniprot/D9TR57" TargetMode="External"/><Relationship Id="rId31" Type="http://schemas.openxmlformats.org/officeDocument/2006/relationships/hyperlink" Target="https://www.uniprot.org/uniprot/E0X9H4" TargetMode="External"/><Relationship Id="rId75" Type="http://schemas.openxmlformats.org/officeDocument/2006/relationships/hyperlink" Target="https://www.ncbi.nlm.nih.gov/nuccore/1005406221" TargetMode="External"/><Relationship Id="rId30" Type="http://schemas.openxmlformats.org/officeDocument/2006/relationships/hyperlink" Target="https://www.uniprot.org/uniprot/A0A068FT77" TargetMode="External"/><Relationship Id="rId74" Type="http://schemas.openxmlformats.org/officeDocument/2006/relationships/hyperlink" Target="https://www.uniprot.org/uniprot/Q9YGB8" TargetMode="External"/><Relationship Id="rId33" Type="http://schemas.openxmlformats.org/officeDocument/2006/relationships/hyperlink" Target="https://www.uniprot.org/uniprot/B8CYA8" TargetMode="External"/><Relationship Id="rId77" Type="http://schemas.openxmlformats.org/officeDocument/2006/relationships/hyperlink" Target="https://www.uniprot.org/uniprot/D2C716" TargetMode="External"/><Relationship Id="rId32" Type="http://schemas.openxmlformats.org/officeDocument/2006/relationships/hyperlink" Target="https://www.uniprot.org/uniprot/G8YZD7" TargetMode="External"/><Relationship Id="rId76" Type="http://schemas.openxmlformats.org/officeDocument/2006/relationships/hyperlink" Target="https://www.uniprot.org/uniprot/A1S0B1" TargetMode="External"/><Relationship Id="rId35" Type="http://schemas.openxmlformats.org/officeDocument/2006/relationships/hyperlink" Target="https://www.uniprot.org/uniprot/W8W3B8" TargetMode="External"/><Relationship Id="rId79" Type="http://schemas.openxmlformats.org/officeDocument/2006/relationships/hyperlink" Target="https://www.uniprot.org/uniprot/A5IL97" TargetMode="External"/><Relationship Id="rId34" Type="http://schemas.openxmlformats.org/officeDocument/2006/relationships/hyperlink" Target="https://www.uniprot.org/uniprot/B8CYA12" TargetMode="External"/><Relationship Id="rId78" Type="http://schemas.openxmlformats.org/officeDocument/2006/relationships/hyperlink" Target="https://www.uniprot.org/uniprot/Q0GC07" TargetMode="External"/><Relationship Id="rId71" Type="http://schemas.openxmlformats.org/officeDocument/2006/relationships/hyperlink" Target="https://www.uniprot.org/uniprot/A0A0H4NXH8" TargetMode="External"/><Relationship Id="rId70" Type="http://schemas.openxmlformats.org/officeDocument/2006/relationships/hyperlink" Target="https://www.uniprot.org/uniprot/F1JZ12" TargetMode="External"/><Relationship Id="rId37" Type="http://schemas.openxmlformats.org/officeDocument/2006/relationships/hyperlink" Target="https://www.uniprot.org/uniprot/A0A076JRL8" TargetMode="External"/><Relationship Id="rId36" Type="http://schemas.openxmlformats.org/officeDocument/2006/relationships/hyperlink" Target="https://www.uniprot.org/uniprot/O93784" TargetMode="External"/><Relationship Id="rId39" Type="http://schemas.openxmlformats.org/officeDocument/2006/relationships/hyperlink" Target="https://www.uniprot.org/uniprot/A0A0B5ARU7" TargetMode="External"/><Relationship Id="rId38" Type="http://schemas.openxmlformats.org/officeDocument/2006/relationships/hyperlink" Target="https://www.uniprot.org/uniprot/W8W3B8" TargetMode="External"/><Relationship Id="rId62" Type="http://schemas.openxmlformats.org/officeDocument/2006/relationships/hyperlink" Target="https://www.uniprot.org/uniprot/Q25BW5" TargetMode="External"/><Relationship Id="rId61" Type="http://schemas.openxmlformats.org/officeDocument/2006/relationships/hyperlink" Target="https://www.uniprot.org/uniprot/Q25BW5" TargetMode="External"/><Relationship Id="rId20" Type="http://schemas.openxmlformats.org/officeDocument/2006/relationships/hyperlink" Target="https://www.uniprot.org/uniprot/Q65D37" TargetMode="External"/><Relationship Id="rId64" Type="http://schemas.openxmlformats.org/officeDocument/2006/relationships/hyperlink" Target="https://www.uniprot.org/uniprot/Q25BW5" TargetMode="External"/><Relationship Id="rId63" Type="http://schemas.openxmlformats.org/officeDocument/2006/relationships/hyperlink" Target="https://www.uniprot.org/uniprot/Q25BW5" TargetMode="External"/><Relationship Id="rId22" Type="http://schemas.openxmlformats.org/officeDocument/2006/relationships/hyperlink" Target="https://www.uniprot.org/uniprot/I3QIG4" TargetMode="External"/><Relationship Id="rId66" Type="http://schemas.openxmlformats.org/officeDocument/2006/relationships/hyperlink" Target="https://www.uniprot.org/uniprot/A0A023MIF8" TargetMode="External"/><Relationship Id="rId21" Type="http://schemas.openxmlformats.org/officeDocument/2006/relationships/hyperlink" Target="https://biotechnologyforbiofuels.biomedcentral.com/track/pdf/10.1186/s13068-017-0932-8.pdf" TargetMode="External"/><Relationship Id="rId65" Type="http://schemas.openxmlformats.org/officeDocument/2006/relationships/hyperlink" Target="https://www.uniprot.org/uniprot/A0A023MIF8" TargetMode="External"/><Relationship Id="rId24" Type="http://schemas.openxmlformats.org/officeDocument/2006/relationships/hyperlink" Target="https://www.uniprot.org/uniprot/Q46043" TargetMode="External"/><Relationship Id="rId68" Type="http://schemas.openxmlformats.org/officeDocument/2006/relationships/hyperlink" Target="https://www.uniprot.org/uniprot/Q8TGI8" TargetMode="External"/><Relationship Id="rId23" Type="http://schemas.openxmlformats.org/officeDocument/2006/relationships/hyperlink" Target="https://www.ncbi.nlm.nih.gov/protein/YP_001179893.1?report=genpept" TargetMode="External"/><Relationship Id="rId67" Type="http://schemas.openxmlformats.org/officeDocument/2006/relationships/hyperlink" Target="https://www.uniprot.org/uniprot/E7FHY4" TargetMode="External"/><Relationship Id="rId60" Type="http://schemas.openxmlformats.org/officeDocument/2006/relationships/hyperlink" Target="https://www.uniprot.org/uniprot/Q25BW5" TargetMode="External"/><Relationship Id="rId26" Type="http://schemas.openxmlformats.org/officeDocument/2006/relationships/hyperlink" Target="https://www.uniprot.org/uniprot/F4H851" TargetMode="External"/><Relationship Id="rId25" Type="http://schemas.openxmlformats.org/officeDocument/2006/relationships/hyperlink" Target="https://www.uniprot.org/uniprot/F4H4T8" TargetMode="External"/><Relationship Id="rId69" Type="http://schemas.openxmlformats.org/officeDocument/2006/relationships/hyperlink" Target="https://www.uniprot.org/uniprot/A0A0B4RUW2" TargetMode="External"/><Relationship Id="rId28" Type="http://schemas.openxmlformats.org/officeDocument/2006/relationships/hyperlink" Target="https://www.uniprot.org/uniprot/Q7WUL3" TargetMode="External"/><Relationship Id="rId27" Type="http://schemas.openxmlformats.org/officeDocument/2006/relationships/hyperlink" Target="https://www.uniprot.org/uniprot/F4H1R5" TargetMode="External"/><Relationship Id="rId29" Type="http://schemas.openxmlformats.org/officeDocument/2006/relationships/hyperlink" Target="https://www.uniprot.org/uniprot/A0A220IP58" TargetMode="External"/><Relationship Id="rId51" Type="http://schemas.openxmlformats.org/officeDocument/2006/relationships/hyperlink" Target="https://www.uniprot.org/uniprot/A1DPH8" TargetMode="External"/><Relationship Id="rId50" Type="http://schemas.openxmlformats.org/officeDocument/2006/relationships/hyperlink" Target="https://www.uniprot.org/uniprot/A1DPH8" TargetMode="External"/><Relationship Id="rId53" Type="http://schemas.openxmlformats.org/officeDocument/2006/relationships/hyperlink" Target="https://www.uniprot.org/uniprot/A0A125T0U2" TargetMode="External"/><Relationship Id="rId52" Type="http://schemas.openxmlformats.org/officeDocument/2006/relationships/hyperlink" Target="https://www.uniprot.org/uniprot/Q8L7J2" TargetMode="External"/><Relationship Id="rId11" Type="http://schemas.openxmlformats.org/officeDocument/2006/relationships/hyperlink" Target="https://www.uniprot.org/uniprot/M5QUM2" TargetMode="External"/><Relationship Id="rId55" Type="http://schemas.openxmlformats.org/officeDocument/2006/relationships/hyperlink" Target="https://www.uniprot.org/uniprot/B3GK87" TargetMode="External"/><Relationship Id="rId10" Type="http://schemas.openxmlformats.org/officeDocument/2006/relationships/hyperlink" Target="https://www.uniprot.org/uniprot/H0HC94" TargetMode="External"/><Relationship Id="rId54" Type="http://schemas.openxmlformats.org/officeDocument/2006/relationships/hyperlink" Target="https://www.uniprot.org/uniprot/A5A4M8" TargetMode="External"/><Relationship Id="rId13" Type="http://schemas.openxmlformats.org/officeDocument/2006/relationships/hyperlink" Target="https://www.uniprot.org/uniprot/F1DGF3" TargetMode="External"/><Relationship Id="rId57" Type="http://schemas.openxmlformats.org/officeDocument/2006/relationships/hyperlink" Target="https://www.uniprot.org/uniprot/Q25BW4" TargetMode="External"/><Relationship Id="rId12" Type="http://schemas.openxmlformats.org/officeDocument/2006/relationships/hyperlink" Target="https://www.ncbi.nlm.nih.gov/protein/4IIG_B" TargetMode="External"/><Relationship Id="rId56" Type="http://schemas.openxmlformats.org/officeDocument/2006/relationships/hyperlink" Target="https://www.uniprot.org/uniprot/Q8TGC6" TargetMode="External"/><Relationship Id="rId15" Type="http://schemas.openxmlformats.org/officeDocument/2006/relationships/hyperlink" Target="https://www.uniprot.org/uniprot/Q0PHW1" TargetMode="External"/><Relationship Id="rId59" Type="http://schemas.openxmlformats.org/officeDocument/2006/relationships/hyperlink" Target="https://www.uniprot.org/uniprot/Q25BW5" TargetMode="External"/><Relationship Id="rId14" Type="http://schemas.openxmlformats.org/officeDocument/2006/relationships/hyperlink" Target="https://www.ncbi.nlm.nih.gov/protein/CAB75696.1?report=fasta" TargetMode="External"/><Relationship Id="rId58" Type="http://schemas.openxmlformats.org/officeDocument/2006/relationships/hyperlink" Target="https://www.uniprot.org/uniprot/Q25BW5" TargetMode="External"/><Relationship Id="rId17" Type="http://schemas.openxmlformats.org/officeDocument/2006/relationships/hyperlink" Target="https://www.uniprot.org/uniprot/Q2UIR4" TargetMode="External"/><Relationship Id="rId16" Type="http://schemas.openxmlformats.org/officeDocument/2006/relationships/hyperlink" Target="https://www.uniprot.org/uniprot/Q2U325" TargetMode="External"/><Relationship Id="rId19" Type="http://schemas.openxmlformats.org/officeDocument/2006/relationships/hyperlink" Target="https://www.uniprot.org/uniprot/Q9KBK3" TargetMode="External"/><Relationship Id="rId18" Type="http://schemas.openxmlformats.org/officeDocument/2006/relationships/hyperlink" Target="https://www.uniprot.org/uniprot/Q2UUD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53.5"/>
    <col customWidth="1" min="9" max="9" width="20.75"/>
    <col customWidth="1" min="17" max="17" width="50.5"/>
    <col customWidth="1" min="18" max="18" width="26.13"/>
    <col customWidth="1" min="19" max="19" width="37.5"/>
    <col customWidth="1" min="20" max="20" width="2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3"/>
      <c r="V1" s="3"/>
      <c r="W1" s="3"/>
      <c r="X1" s="3"/>
      <c r="Y1" s="3"/>
    </row>
    <row r="2">
      <c r="A2" s="4" t="s">
        <v>20</v>
      </c>
      <c r="B2" s="4" t="s">
        <v>21</v>
      </c>
      <c r="C2" s="4" t="s">
        <v>22</v>
      </c>
      <c r="D2" s="5">
        <v>6.0</v>
      </c>
      <c r="E2" s="5" t="s">
        <v>23</v>
      </c>
      <c r="F2" s="5" t="s">
        <v>23</v>
      </c>
      <c r="G2" s="4" t="s">
        <v>23</v>
      </c>
      <c r="H2" s="5">
        <v>0.0033</v>
      </c>
      <c r="I2" s="4">
        <v>5.7</v>
      </c>
      <c r="J2" s="4">
        <f t="shared" ref="J2:J3" si="1">I2/H2</f>
        <v>1727.272727</v>
      </c>
      <c r="K2" s="5">
        <v>0.0953</v>
      </c>
      <c r="L2" s="4">
        <v>10.7</v>
      </c>
      <c r="M2" s="4">
        <f t="shared" ref="M2:M3" si="2">L2/K2</f>
        <v>112.2770199</v>
      </c>
      <c r="N2" s="5" t="s">
        <v>23</v>
      </c>
      <c r="O2" s="5" t="s">
        <v>23</v>
      </c>
      <c r="P2" s="5">
        <v>48.47</v>
      </c>
      <c r="Q2" s="4" t="s">
        <v>24</v>
      </c>
      <c r="R2" s="6" t="s">
        <v>25</v>
      </c>
      <c r="S2" s="7" t="s">
        <v>26</v>
      </c>
      <c r="T2" s="3"/>
      <c r="U2" s="3"/>
      <c r="V2" s="3"/>
      <c r="W2" s="3"/>
      <c r="X2" s="3"/>
      <c r="Y2" s="3"/>
    </row>
    <row r="3">
      <c r="A3" s="4" t="s">
        <v>27</v>
      </c>
      <c r="B3" s="4" t="s">
        <v>21</v>
      </c>
      <c r="C3" s="4" t="s">
        <v>22</v>
      </c>
      <c r="D3" s="5">
        <v>6.0</v>
      </c>
      <c r="E3" s="5">
        <v>50.0</v>
      </c>
      <c r="F3" s="5" t="s">
        <v>23</v>
      </c>
      <c r="G3" s="4" t="s">
        <v>23</v>
      </c>
      <c r="H3" s="5">
        <v>7.3E-4</v>
      </c>
      <c r="I3" s="4">
        <v>1.7</v>
      </c>
      <c r="J3" s="4">
        <f t="shared" si="1"/>
        <v>2328.767123</v>
      </c>
      <c r="K3" s="5">
        <v>0.1877</v>
      </c>
      <c r="L3" s="4">
        <v>16.6</v>
      </c>
      <c r="M3" s="4">
        <f t="shared" si="2"/>
        <v>88.4389984</v>
      </c>
      <c r="N3" s="5" t="s">
        <v>23</v>
      </c>
      <c r="O3" s="5" t="s">
        <v>23</v>
      </c>
      <c r="P3" s="5">
        <v>52.61</v>
      </c>
      <c r="Q3" s="4" t="s">
        <v>28</v>
      </c>
      <c r="R3" s="6" t="s">
        <v>25</v>
      </c>
      <c r="S3" s="7"/>
      <c r="T3" s="3"/>
      <c r="U3" s="3"/>
      <c r="V3" s="3"/>
      <c r="W3" s="3"/>
      <c r="X3" s="3"/>
      <c r="Y3" s="3"/>
    </row>
    <row r="4">
      <c r="A4" s="4" t="s">
        <v>29</v>
      </c>
      <c r="B4" s="4" t="s">
        <v>21</v>
      </c>
      <c r="C4" s="4" t="s">
        <v>22</v>
      </c>
      <c r="D4" s="5">
        <v>7.0</v>
      </c>
      <c r="E4" s="5">
        <v>70.0</v>
      </c>
      <c r="F4" s="5">
        <v>480.0</v>
      </c>
      <c r="G4" s="4">
        <v>0.001444</v>
      </c>
      <c r="H4" s="5">
        <v>0.4</v>
      </c>
      <c r="I4" s="4">
        <f>J4*H4</f>
        <v>28.8</v>
      </c>
      <c r="J4" s="4">
        <v>72.0</v>
      </c>
      <c r="K4" s="5" t="s">
        <v>23</v>
      </c>
      <c r="L4" s="4" t="s">
        <v>23</v>
      </c>
      <c r="M4" s="4" t="s">
        <v>23</v>
      </c>
      <c r="N4" s="5" t="s">
        <v>23</v>
      </c>
      <c r="O4" s="5">
        <v>1500.0</v>
      </c>
      <c r="P4" s="5">
        <v>53.0</v>
      </c>
      <c r="Q4" s="4" t="s">
        <v>30</v>
      </c>
      <c r="R4" s="6" t="s">
        <v>31</v>
      </c>
      <c r="S4" s="7" t="s">
        <v>32</v>
      </c>
      <c r="T4" s="3"/>
      <c r="U4" s="3"/>
      <c r="V4" s="3"/>
      <c r="W4" s="3"/>
      <c r="X4" s="3"/>
      <c r="Y4" s="3"/>
    </row>
    <row r="5">
      <c r="A5" s="4" t="s">
        <v>33</v>
      </c>
      <c r="B5" s="4" t="s">
        <v>21</v>
      </c>
      <c r="C5" s="4" t="s">
        <v>22</v>
      </c>
      <c r="D5" s="4">
        <v>7.2</v>
      </c>
      <c r="E5" s="4">
        <v>52.0</v>
      </c>
      <c r="F5" s="4">
        <v>16.0</v>
      </c>
      <c r="G5" s="4">
        <f t="shared" ref="G5:G12" si="3">LN(2)/F5</f>
        <v>0.04332169878</v>
      </c>
      <c r="H5" s="4">
        <v>3.09</v>
      </c>
      <c r="I5" s="4">
        <v>277.915</v>
      </c>
      <c r="J5" s="4">
        <v>89.94</v>
      </c>
      <c r="K5" s="4">
        <v>2.94</v>
      </c>
      <c r="L5" s="4">
        <v>89.0</v>
      </c>
      <c r="M5" s="4">
        <v>79.32</v>
      </c>
      <c r="N5" s="4" t="s">
        <v>23</v>
      </c>
      <c r="O5" s="4">
        <v>686.0</v>
      </c>
      <c r="P5" s="4">
        <v>54.0</v>
      </c>
      <c r="Q5" s="4" t="s">
        <v>34</v>
      </c>
      <c r="R5" s="8" t="s">
        <v>35</v>
      </c>
      <c r="S5" s="9" t="s">
        <v>36</v>
      </c>
      <c r="U5" s="3"/>
      <c r="V5" s="3"/>
      <c r="W5" s="3"/>
      <c r="X5" s="3"/>
      <c r="Y5" s="3"/>
    </row>
    <row r="6">
      <c r="A6" s="4" t="s">
        <v>37</v>
      </c>
      <c r="B6" s="4" t="s">
        <v>38</v>
      </c>
      <c r="C6" s="4" t="s">
        <v>22</v>
      </c>
      <c r="D6" s="4">
        <v>7.0</v>
      </c>
      <c r="E6" s="4">
        <v>46.0</v>
      </c>
      <c r="F6" s="4">
        <v>13.0</v>
      </c>
      <c r="G6" s="4">
        <f t="shared" si="3"/>
        <v>0.05331901389</v>
      </c>
      <c r="H6" s="4">
        <v>2.61</v>
      </c>
      <c r="I6" s="4">
        <v>95.0562</v>
      </c>
      <c r="J6" s="4">
        <v>36.42</v>
      </c>
      <c r="K6" s="4">
        <v>1.85</v>
      </c>
      <c r="L6" s="4">
        <v>91.0</v>
      </c>
      <c r="M6" s="4">
        <v>49.36</v>
      </c>
      <c r="N6" s="4" t="s">
        <v>23</v>
      </c>
      <c r="O6" s="4">
        <v>1200.0</v>
      </c>
      <c r="P6" s="4">
        <v>54.0</v>
      </c>
      <c r="Q6" s="10" t="s">
        <v>39</v>
      </c>
      <c r="R6" s="8" t="s">
        <v>40</v>
      </c>
      <c r="S6" s="7" t="s">
        <v>36</v>
      </c>
      <c r="U6" s="3"/>
      <c r="V6" s="3"/>
      <c r="W6" s="3"/>
      <c r="X6" s="3"/>
      <c r="Y6" s="3"/>
    </row>
    <row r="7">
      <c r="A7" s="4" t="s">
        <v>41</v>
      </c>
      <c r="B7" s="4" t="s">
        <v>38</v>
      </c>
      <c r="C7" s="4" t="s">
        <v>22</v>
      </c>
      <c r="D7" s="4">
        <v>7.0</v>
      </c>
      <c r="E7" s="4">
        <v>52.0</v>
      </c>
      <c r="F7" s="4">
        <v>9.5</v>
      </c>
      <c r="G7" s="4">
        <f t="shared" si="3"/>
        <v>0.07296286111</v>
      </c>
      <c r="H7" s="4">
        <v>2.74</v>
      </c>
      <c r="I7" s="4">
        <v>192.841</v>
      </c>
      <c r="J7" s="4">
        <v>70.38</v>
      </c>
      <c r="K7" s="4">
        <v>5.48</v>
      </c>
      <c r="L7" s="4">
        <v>118.0</v>
      </c>
      <c r="M7" s="4">
        <v>21.43</v>
      </c>
      <c r="N7" s="4" t="s">
        <v>23</v>
      </c>
      <c r="O7" s="4">
        <v>1509.2</v>
      </c>
      <c r="P7" s="4">
        <v>54.0</v>
      </c>
      <c r="Q7" s="4" t="s">
        <v>42</v>
      </c>
      <c r="R7" s="8" t="s">
        <v>40</v>
      </c>
      <c r="S7" s="7" t="s">
        <v>36</v>
      </c>
      <c r="U7" s="3"/>
      <c r="V7" s="3"/>
      <c r="W7" s="3"/>
      <c r="X7" s="3"/>
      <c r="Y7" s="3"/>
    </row>
    <row r="8">
      <c r="A8" s="4" t="s">
        <v>43</v>
      </c>
      <c r="B8" s="4" t="s">
        <v>38</v>
      </c>
      <c r="C8" s="4" t="s">
        <v>22</v>
      </c>
      <c r="D8" s="4">
        <v>7.0</v>
      </c>
      <c r="E8" s="4">
        <v>52.0</v>
      </c>
      <c r="F8" s="4">
        <v>35.0</v>
      </c>
      <c r="G8" s="4">
        <f t="shared" si="3"/>
        <v>0.01980420516</v>
      </c>
      <c r="H8" s="4">
        <v>4.99</v>
      </c>
      <c r="I8" s="4">
        <v>390.018</v>
      </c>
      <c r="J8" s="4">
        <v>78.16</v>
      </c>
      <c r="K8" s="4">
        <v>8.25</v>
      </c>
      <c r="L8" s="4">
        <v>328.0</v>
      </c>
      <c r="M8" s="4">
        <v>39.73</v>
      </c>
      <c r="N8" s="4" t="s">
        <v>23</v>
      </c>
      <c r="O8" s="4">
        <v>666.0</v>
      </c>
      <c r="P8" s="4">
        <v>54.0</v>
      </c>
      <c r="Q8" s="4" t="s">
        <v>34</v>
      </c>
      <c r="R8" s="8" t="s">
        <v>40</v>
      </c>
      <c r="S8" s="7" t="s">
        <v>36</v>
      </c>
      <c r="U8" s="3"/>
      <c r="V8" s="3"/>
      <c r="W8" s="3"/>
      <c r="X8" s="3"/>
      <c r="Y8" s="3"/>
    </row>
    <row r="9">
      <c r="A9" s="4" t="s">
        <v>44</v>
      </c>
      <c r="B9" s="4" t="s">
        <v>38</v>
      </c>
      <c r="C9" s="4" t="s">
        <v>22</v>
      </c>
      <c r="D9" s="4">
        <v>7.0</v>
      </c>
      <c r="E9" s="4">
        <v>53.0</v>
      </c>
      <c r="F9" s="4">
        <v>50.0</v>
      </c>
      <c r="G9" s="4">
        <f t="shared" si="3"/>
        <v>0.01386294361</v>
      </c>
      <c r="H9" s="4">
        <v>8.01</v>
      </c>
      <c r="I9" s="4">
        <v>363.414</v>
      </c>
      <c r="J9" s="4">
        <v>45.37</v>
      </c>
      <c r="K9" s="4">
        <v>12.52</v>
      </c>
      <c r="L9" s="4">
        <v>354.0</v>
      </c>
      <c r="M9" s="4">
        <v>28.26</v>
      </c>
      <c r="N9" s="4" t="s">
        <v>23</v>
      </c>
      <c r="O9" s="4">
        <v>558.0</v>
      </c>
      <c r="P9" s="4">
        <v>54.0</v>
      </c>
      <c r="Q9" s="4" t="s">
        <v>34</v>
      </c>
      <c r="R9" s="8" t="s">
        <v>40</v>
      </c>
      <c r="S9" s="7" t="s">
        <v>36</v>
      </c>
      <c r="U9" s="3"/>
      <c r="V9" s="3"/>
      <c r="W9" s="3"/>
      <c r="X9" s="3"/>
      <c r="Y9" s="3"/>
    </row>
    <row r="10">
      <c r="A10" s="4" t="s">
        <v>45</v>
      </c>
      <c r="B10" s="4" t="s">
        <v>38</v>
      </c>
      <c r="C10" s="4" t="s">
        <v>22</v>
      </c>
      <c r="D10" s="4">
        <v>7.0</v>
      </c>
      <c r="E10" s="4">
        <v>52.0</v>
      </c>
      <c r="F10" s="4">
        <v>38.0</v>
      </c>
      <c r="G10" s="4">
        <f t="shared" si="3"/>
        <v>0.01824071528</v>
      </c>
      <c r="H10" s="4">
        <v>6.78</v>
      </c>
      <c r="I10" s="4">
        <v>282.116</v>
      </c>
      <c r="J10" s="4">
        <v>41.61</v>
      </c>
      <c r="K10" s="4">
        <v>22.36</v>
      </c>
      <c r="L10" s="4">
        <v>324.0</v>
      </c>
      <c r="M10" s="4">
        <v>14.48</v>
      </c>
      <c r="N10" s="4" t="s">
        <v>23</v>
      </c>
      <c r="O10" s="4">
        <v>518.0</v>
      </c>
      <c r="P10" s="4">
        <v>54.0</v>
      </c>
      <c r="Q10" s="4" t="s">
        <v>34</v>
      </c>
      <c r="R10" s="8" t="s">
        <v>40</v>
      </c>
      <c r="S10" s="7" t="s">
        <v>36</v>
      </c>
      <c r="U10" s="3"/>
      <c r="V10" s="3"/>
      <c r="W10" s="3"/>
      <c r="X10" s="3"/>
      <c r="Y10" s="3"/>
    </row>
    <row r="11">
      <c r="A11" s="4" t="s">
        <v>46</v>
      </c>
      <c r="B11" s="4" t="s">
        <v>38</v>
      </c>
      <c r="C11" s="4" t="s">
        <v>22</v>
      </c>
      <c r="D11" s="4">
        <v>6.5</v>
      </c>
      <c r="E11" s="4">
        <v>55.0</v>
      </c>
      <c r="F11" s="4">
        <v>50.0</v>
      </c>
      <c r="G11" s="4">
        <f t="shared" si="3"/>
        <v>0.01386294361</v>
      </c>
      <c r="H11" s="4">
        <v>19.63</v>
      </c>
      <c r="I11" s="4">
        <v>558.67</v>
      </c>
      <c r="J11" s="4">
        <v>28.46</v>
      </c>
      <c r="K11" s="4">
        <v>10.14</v>
      </c>
      <c r="L11" s="4">
        <v>107.0</v>
      </c>
      <c r="M11" s="4">
        <v>10.5</v>
      </c>
      <c r="N11" s="4" t="s">
        <v>23</v>
      </c>
      <c r="O11" s="4">
        <v>558.0</v>
      </c>
      <c r="P11" s="4">
        <v>54.0</v>
      </c>
      <c r="Q11" s="4" t="s">
        <v>47</v>
      </c>
      <c r="R11" s="8" t="s">
        <v>40</v>
      </c>
      <c r="S11" s="7" t="s">
        <v>36</v>
      </c>
      <c r="U11" s="3"/>
      <c r="V11" s="3"/>
      <c r="W11" s="3"/>
      <c r="X11" s="3"/>
      <c r="Y11" s="3"/>
    </row>
    <row r="12">
      <c r="A12" s="4" t="s">
        <v>48</v>
      </c>
      <c r="B12" s="4" t="s">
        <v>21</v>
      </c>
      <c r="C12" s="4" t="s">
        <v>22</v>
      </c>
      <c r="D12" s="5">
        <v>8.5</v>
      </c>
      <c r="E12" s="5">
        <v>70.0</v>
      </c>
      <c r="F12" s="5">
        <f>24*60</f>
        <v>1440</v>
      </c>
      <c r="G12" s="4">
        <f t="shared" si="3"/>
        <v>0.0004813522087</v>
      </c>
      <c r="H12" s="5">
        <v>0.22</v>
      </c>
      <c r="I12" s="4">
        <v>812.7</v>
      </c>
      <c r="J12" s="4">
        <v>3690.9</v>
      </c>
      <c r="K12" s="5" t="s">
        <v>23</v>
      </c>
      <c r="L12" s="4" t="s">
        <v>23</v>
      </c>
      <c r="M12" s="4" t="s">
        <v>23</v>
      </c>
      <c r="N12" s="5" t="s">
        <v>23</v>
      </c>
      <c r="O12" s="5">
        <v>400.0</v>
      </c>
      <c r="P12" s="5">
        <v>53.0</v>
      </c>
      <c r="Q12" s="4" t="s">
        <v>49</v>
      </c>
      <c r="R12" s="8" t="s">
        <v>50</v>
      </c>
      <c r="S12" s="7" t="s">
        <v>51</v>
      </c>
      <c r="T12" s="3"/>
      <c r="U12" s="3"/>
      <c r="V12" s="3"/>
      <c r="W12" s="3"/>
      <c r="X12" s="3"/>
      <c r="Y12" s="3"/>
    </row>
    <row r="13">
      <c r="A13" s="4" t="s">
        <v>52</v>
      </c>
      <c r="B13" s="4" t="s">
        <v>21</v>
      </c>
      <c r="C13" s="4" t="s">
        <v>53</v>
      </c>
      <c r="D13" s="5">
        <v>5.5</v>
      </c>
      <c r="E13" s="5">
        <v>65.0</v>
      </c>
      <c r="F13" s="5">
        <f>LN(2)/G13</f>
        <v>22.69412392</v>
      </c>
      <c r="G13" s="4">
        <f>LN(1/0.4)/30</f>
        <v>0.0305430244</v>
      </c>
      <c r="H13" s="5" t="s">
        <v>23</v>
      </c>
      <c r="I13" s="4" t="s">
        <v>23</v>
      </c>
      <c r="J13" s="4" t="s">
        <v>23</v>
      </c>
      <c r="K13" s="5">
        <v>2.06</v>
      </c>
      <c r="L13" s="4">
        <v>354.0</v>
      </c>
      <c r="M13" s="11">
        <f>L13/K13</f>
        <v>171.8446602</v>
      </c>
      <c r="N13" s="5" t="s">
        <v>23</v>
      </c>
      <c r="O13" s="5">
        <v>9.99</v>
      </c>
      <c r="P13" s="5">
        <v>130.0</v>
      </c>
      <c r="Q13" s="4" t="s">
        <v>54</v>
      </c>
      <c r="R13" s="6" t="s">
        <v>55</v>
      </c>
      <c r="S13" s="9" t="s">
        <v>56</v>
      </c>
      <c r="U13" s="3"/>
      <c r="V13" s="3"/>
      <c r="W13" s="3"/>
      <c r="X13" s="3"/>
      <c r="Y13" s="3"/>
    </row>
    <row r="14">
      <c r="A14" s="4" t="s">
        <v>57</v>
      </c>
      <c r="B14" s="4" t="s">
        <v>21</v>
      </c>
      <c r="C14" s="4" t="s">
        <v>53</v>
      </c>
      <c r="D14" s="5">
        <v>4.8</v>
      </c>
      <c r="E14" s="5">
        <v>65.0</v>
      </c>
      <c r="F14" s="5" t="s">
        <v>23</v>
      </c>
      <c r="G14" s="4" t="s">
        <v>23</v>
      </c>
      <c r="H14" s="5">
        <v>0.41</v>
      </c>
      <c r="I14" s="4" t="s">
        <v>23</v>
      </c>
      <c r="J14" s="4" t="s">
        <v>23</v>
      </c>
      <c r="K14" s="5" t="s">
        <v>23</v>
      </c>
      <c r="L14" s="4" t="s">
        <v>23</v>
      </c>
      <c r="M14" s="4" t="s">
        <v>23</v>
      </c>
      <c r="N14" s="5" t="s">
        <v>23</v>
      </c>
      <c r="O14" s="5">
        <v>8.1</v>
      </c>
      <c r="P14" s="5">
        <v>99.0</v>
      </c>
      <c r="Q14" s="4" t="s">
        <v>23</v>
      </c>
      <c r="R14" s="6" t="s">
        <v>58</v>
      </c>
      <c r="S14" s="11"/>
      <c r="T14" s="3"/>
      <c r="U14" s="3"/>
      <c r="V14" s="3"/>
      <c r="W14" s="3"/>
      <c r="X14" s="3"/>
      <c r="Y14" s="3"/>
    </row>
    <row r="15">
      <c r="A15" s="4" t="s">
        <v>59</v>
      </c>
      <c r="B15" s="4" t="s">
        <v>21</v>
      </c>
      <c r="C15" s="1" t="s">
        <v>53</v>
      </c>
      <c r="D15" s="5">
        <v>5.0</v>
      </c>
      <c r="E15" s="5">
        <v>60.0</v>
      </c>
      <c r="F15" s="11">
        <f>LN(2)/G15</f>
        <v>27.13830898</v>
      </c>
      <c r="G15" s="11">
        <f>LN(1/0.6)/20</f>
        <v>0.02554128119</v>
      </c>
      <c r="H15" s="4">
        <v>1.9</v>
      </c>
      <c r="I15" s="4" t="s">
        <v>23</v>
      </c>
      <c r="J15" s="4" t="s">
        <v>23</v>
      </c>
      <c r="K15" s="4" t="s">
        <v>23</v>
      </c>
      <c r="L15" s="4" t="s">
        <v>23</v>
      </c>
      <c r="M15" s="4" t="s">
        <v>23</v>
      </c>
      <c r="N15" s="4" t="s">
        <v>23</v>
      </c>
      <c r="O15" s="4">
        <v>520.0</v>
      </c>
      <c r="P15" s="5">
        <v>45.0</v>
      </c>
      <c r="Q15" s="4" t="s">
        <v>23</v>
      </c>
      <c r="R15" s="6" t="s">
        <v>58</v>
      </c>
      <c r="S15" s="5"/>
      <c r="T15" s="10"/>
      <c r="U15" s="3"/>
      <c r="V15" s="3"/>
      <c r="W15" s="3"/>
      <c r="X15" s="3"/>
      <c r="Y15" s="3"/>
    </row>
    <row r="16">
      <c r="A16" s="4" t="s">
        <v>60</v>
      </c>
      <c r="B16" s="4" t="s">
        <v>21</v>
      </c>
      <c r="C16" s="4" t="s">
        <v>53</v>
      </c>
      <c r="D16" s="4">
        <v>5.0</v>
      </c>
      <c r="E16" s="4">
        <v>50.0</v>
      </c>
      <c r="F16" s="4">
        <v>333.0</v>
      </c>
      <c r="G16" s="4">
        <f>LN(2)/F16</f>
        <v>0.002081523065</v>
      </c>
      <c r="H16" s="4" t="s">
        <v>23</v>
      </c>
      <c r="I16" s="4" t="s">
        <v>23</v>
      </c>
      <c r="J16" s="4" t="s">
        <v>23</v>
      </c>
      <c r="K16" s="4">
        <v>2.85</v>
      </c>
      <c r="L16" s="4">
        <v>58.425</v>
      </c>
      <c r="M16" s="4">
        <v>20.5</v>
      </c>
      <c r="N16" s="4">
        <v>310.0</v>
      </c>
      <c r="O16" s="10" t="s">
        <v>23</v>
      </c>
      <c r="P16" s="4">
        <v>62.78</v>
      </c>
      <c r="Q16" s="4" t="s">
        <v>23</v>
      </c>
      <c r="R16" s="8" t="s">
        <v>61</v>
      </c>
      <c r="S16" s="4"/>
      <c r="T16" s="3"/>
      <c r="U16" s="3"/>
      <c r="V16" s="3"/>
      <c r="W16" s="3"/>
      <c r="X16" s="3"/>
      <c r="Y16" s="3"/>
    </row>
    <row r="17">
      <c r="A17" s="4" t="s">
        <v>62</v>
      </c>
      <c r="B17" s="4" t="s">
        <v>21</v>
      </c>
      <c r="C17" s="4" t="s">
        <v>53</v>
      </c>
      <c r="D17" s="5">
        <v>6.0</v>
      </c>
      <c r="E17" s="5">
        <v>60.0</v>
      </c>
      <c r="F17" s="5">
        <f>LN(2)/G17</f>
        <v>81.41492693</v>
      </c>
      <c r="G17" s="4">
        <f>LN(1/0.6)/60</f>
        <v>0.008513760396</v>
      </c>
      <c r="H17" s="5">
        <v>1.76</v>
      </c>
      <c r="I17" s="4">
        <v>284.0</v>
      </c>
      <c r="J17" s="4">
        <f t="shared" ref="J17:J18" si="4">I17/H17</f>
        <v>161.3636364</v>
      </c>
      <c r="K17" s="5">
        <v>2.2</v>
      </c>
      <c r="L17" s="4">
        <v>114.6</v>
      </c>
      <c r="M17" s="11">
        <f t="shared" ref="M17:M18" si="5">L17/K17</f>
        <v>52.09090909</v>
      </c>
      <c r="N17" s="5" t="s">
        <v>23</v>
      </c>
      <c r="O17" s="5" t="s">
        <v>23</v>
      </c>
      <c r="P17" s="5">
        <v>91.47</v>
      </c>
      <c r="Q17" s="4" t="s">
        <v>63</v>
      </c>
      <c r="R17" s="6" t="s">
        <v>64</v>
      </c>
      <c r="S17" s="9" t="s">
        <v>65</v>
      </c>
      <c r="U17" s="3"/>
      <c r="V17" s="3"/>
      <c r="W17" s="3"/>
      <c r="X17" s="3"/>
      <c r="Y17" s="3"/>
    </row>
    <row r="18">
      <c r="A18" s="4" t="s">
        <v>66</v>
      </c>
      <c r="B18" s="4" t="s">
        <v>21</v>
      </c>
      <c r="C18" s="4" t="s">
        <v>53</v>
      </c>
      <c r="D18" s="5">
        <v>5.0</v>
      </c>
      <c r="E18" s="5">
        <v>40.0</v>
      </c>
      <c r="F18" s="12">
        <f t="shared" ref="F18:F19" si="6">3*60</f>
        <v>180</v>
      </c>
      <c r="G18" s="11">
        <f t="shared" ref="G18:G19" si="7">LN(2)/F18</f>
        <v>0.00385081767</v>
      </c>
      <c r="H18" s="5">
        <v>0.6</v>
      </c>
      <c r="I18" s="4">
        <v>259.0</v>
      </c>
      <c r="J18" s="4">
        <f t="shared" si="4"/>
        <v>431.6666667</v>
      </c>
      <c r="K18" s="5">
        <v>0.95</v>
      </c>
      <c r="L18" s="4">
        <v>350.0</v>
      </c>
      <c r="M18" s="11">
        <f t="shared" si="5"/>
        <v>368.4210526</v>
      </c>
      <c r="N18" s="5" t="s">
        <v>23</v>
      </c>
      <c r="O18" s="5">
        <v>2.73</v>
      </c>
      <c r="P18" s="5">
        <v>120.0</v>
      </c>
      <c r="Q18" s="4" t="s">
        <v>23</v>
      </c>
      <c r="R18" s="13" t="s">
        <v>67</v>
      </c>
      <c r="S18" s="11"/>
      <c r="T18" s="3"/>
      <c r="U18" s="3"/>
      <c r="V18" s="3"/>
      <c r="W18" s="3"/>
      <c r="X18" s="3"/>
      <c r="Y18" s="3"/>
    </row>
    <row r="19">
      <c r="A19" s="4" t="s">
        <v>68</v>
      </c>
      <c r="B19" s="4" t="s">
        <v>21</v>
      </c>
      <c r="C19" s="4" t="s">
        <v>53</v>
      </c>
      <c r="D19" s="4">
        <v>4.0</v>
      </c>
      <c r="E19" s="4">
        <v>65.0</v>
      </c>
      <c r="F19" s="4">
        <f t="shared" si="6"/>
        <v>180</v>
      </c>
      <c r="G19" s="4">
        <f t="shared" si="7"/>
        <v>0.00385081767</v>
      </c>
      <c r="H19" s="4" t="s">
        <v>23</v>
      </c>
      <c r="I19" s="4" t="s">
        <v>23</v>
      </c>
      <c r="J19" s="4" t="s">
        <v>23</v>
      </c>
      <c r="K19" s="4" t="s">
        <v>23</v>
      </c>
      <c r="L19" s="4" t="s">
        <v>23</v>
      </c>
      <c r="M19" s="4" t="s">
        <v>23</v>
      </c>
      <c r="N19" s="4" t="s">
        <v>23</v>
      </c>
      <c r="O19" s="14" t="s">
        <v>23</v>
      </c>
      <c r="P19" s="4" t="s">
        <v>23</v>
      </c>
      <c r="Q19" s="10" t="s">
        <v>23</v>
      </c>
      <c r="R19" s="8" t="s">
        <v>69</v>
      </c>
      <c r="S19" s="4"/>
      <c r="T19" s="3"/>
      <c r="U19" s="3"/>
      <c r="V19" s="3"/>
      <c r="W19" s="3"/>
      <c r="X19" s="3"/>
      <c r="Y19" s="3"/>
    </row>
    <row r="20">
      <c r="A20" s="4" t="s">
        <v>70</v>
      </c>
      <c r="B20" s="4" t="s">
        <v>21</v>
      </c>
      <c r="C20" s="4" t="s">
        <v>53</v>
      </c>
      <c r="D20" s="5">
        <v>5.5</v>
      </c>
      <c r="E20" s="5">
        <v>50.0</v>
      </c>
      <c r="F20" s="12">
        <f>LN(2)/G20</f>
        <v>93.18851159</v>
      </c>
      <c r="G20" s="11">
        <f>LN(1/0.8)/30</f>
        <v>0.007438118377</v>
      </c>
      <c r="H20" s="5" t="s">
        <v>23</v>
      </c>
      <c r="I20" s="4" t="s">
        <v>23</v>
      </c>
      <c r="J20" s="4" t="s">
        <v>23</v>
      </c>
      <c r="K20" s="5">
        <v>0.1</v>
      </c>
      <c r="L20" s="4">
        <f>83.3/60*P20</f>
        <v>88.85333333</v>
      </c>
      <c r="M20" s="11">
        <f t="shared" ref="M20:M21" si="8">L20/K20</f>
        <v>888.5333333</v>
      </c>
      <c r="N20" s="5" t="s">
        <v>23</v>
      </c>
      <c r="O20" s="5" t="s">
        <v>23</v>
      </c>
      <c r="P20" s="5">
        <v>64.0</v>
      </c>
      <c r="Q20" s="10" t="s">
        <v>23</v>
      </c>
      <c r="R20" s="6" t="s">
        <v>71</v>
      </c>
      <c r="S20" s="5"/>
      <c r="T20" s="3"/>
      <c r="U20" s="3"/>
      <c r="V20" s="3"/>
      <c r="W20" s="3"/>
      <c r="X20" s="3"/>
      <c r="Y20" s="3"/>
    </row>
    <row r="21">
      <c r="A21" s="15" t="s">
        <v>72</v>
      </c>
      <c r="B21" s="4" t="s">
        <v>21</v>
      </c>
      <c r="C21" s="4" t="s">
        <v>53</v>
      </c>
      <c r="D21" s="5">
        <v>4.0</v>
      </c>
      <c r="E21" s="5">
        <v>70.0</v>
      </c>
      <c r="F21" s="5">
        <v>15.0</v>
      </c>
      <c r="G21" s="4">
        <f>LN(2)/F21</f>
        <v>0.04620981204</v>
      </c>
      <c r="H21" s="5">
        <v>0.57</v>
      </c>
      <c r="I21" s="4">
        <v>270.0</v>
      </c>
      <c r="J21" s="4">
        <v>473.7</v>
      </c>
      <c r="K21" s="5">
        <v>0.46</v>
      </c>
      <c r="L21" s="4">
        <v>10.0</v>
      </c>
      <c r="M21" s="11">
        <f t="shared" si="8"/>
        <v>21.73913043</v>
      </c>
      <c r="N21" s="5" t="s">
        <v>23</v>
      </c>
      <c r="O21" s="5">
        <v>50.0</v>
      </c>
      <c r="P21" s="5">
        <v>117.0</v>
      </c>
      <c r="Q21" s="4" t="s">
        <v>73</v>
      </c>
      <c r="R21" s="6" t="s">
        <v>74</v>
      </c>
      <c r="S21" s="9" t="s">
        <v>75</v>
      </c>
      <c r="U21" s="3"/>
      <c r="V21" s="3"/>
      <c r="W21" s="3"/>
      <c r="X21" s="3"/>
      <c r="Y21" s="3"/>
    </row>
    <row r="22">
      <c r="A22" s="4" t="s">
        <v>76</v>
      </c>
      <c r="B22" s="4" t="s">
        <v>21</v>
      </c>
      <c r="C22" s="4" t="s">
        <v>53</v>
      </c>
      <c r="D22" s="5">
        <v>5.0</v>
      </c>
      <c r="E22" s="5">
        <v>55.0</v>
      </c>
      <c r="F22" s="5">
        <f t="shared" ref="F22:F24" si="9">LN(2)/G22</f>
        <v>13.56915449</v>
      </c>
      <c r="G22" s="4">
        <f>LN(1/0.6)/10</f>
        <v>0.05108256238</v>
      </c>
      <c r="H22" s="5">
        <v>21.7</v>
      </c>
      <c r="I22" s="4">
        <f>124*P22/60</f>
        <v>101.2666667</v>
      </c>
      <c r="J22" s="4">
        <f t="shared" ref="J22:J23" si="10">I22/H22</f>
        <v>4.666666667</v>
      </c>
      <c r="K22" s="5" t="s">
        <v>23</v>
      </c>
      <c r="L22" s="4" t="s">
        <v>23</v>
      </c>
      <c r="M22" s="4" t="s">
        <v>23</v>
      </c>
      <c r="N22" s="5" t="s">
        <v>23</v>
      </c>
      <c r="O22" s="5">
        <v>543.0</v>
      </c>
      <c r="P22" s="5">
        <v>49.0</v>
      </c>
      <c r="Q22" s="4" t="s">
        <v>23</v>
      </c>
      <c r="R22" s="13" t="s">
        <v>77</v>
      </c>
      <c r="S22" s="3"/>
      <c r="U22" s="3"/>
      <c r="V22" s="3"/>
      <c r="W22" s="3"/>
      <c r="X22" s="3"/>
      <c r="Y22" s="3"/>
    </row>
    <row r="23">
      <c r="A23" s="4" t="s">
        <v>78</v>
      </c>
      <c r="B23" s="4" t="s">
        <v>21</v>
      </c>
      <c r="C23" s="4" t="s">
        <v>53</v>
      </c>
      <c r="D23" s="5">
        <v>4.0</v>
      </c>
      <c r="E23" s="5">
        <v>60.0</v>
      </c>
      <c r="F23" s="5">
        <f t="shared" si="9"/>
        <v>127.9507285</v>
      </c>
      <c r="G23" s="4">
        <f>LN(1/0.85)/30</f>
        <v>0.00541729765</v>
      </c>
      <c r="H23" s="5">
        <v>0.68</v>
      </c>
      <c r="I23" s="11">
        <f>370*P23/60</f>
        <v>746.1666667</v>
      </c>
      <c r="J23" s="4">
        <f t="shared" si="10"/>
        <v>1097.303922</v>
      </c>
      <c r="K23" s="5">
        <v>8.59</v>
      </c>
      <c r="L23" s="11">
        <f>M23*K23</f>
        <v>3212.66</v>
      </c>
      <c r="M23" s="11">
        <f>374</f>
        <v>374</v>
      </c>
      <c r="N23" s="5" t="s">
        <v>23</v>
      </c>
      <c r="O23" s="5">
        <v>48.0</v>
      </c>
      <c r="P23" s="5">
        <v>121.0</v>
      </c>
      <c r="Q23" s="10" t="s">
        <v>79</v>
      </c>
      <c r="R23" s="6" t="s">
        <v>80</v>
      </c>
      <c r="S23" s="9" t="s">
        <v>81</v>
      </c>
      <c r="U23" s="3"/>
      <c r="V23" s="3"/>
      <c r="W23" s="3"/>
      <c r="X23" s="3"/>
      <c r="Y23" s="3"/>
    </row>
    <row r="24">
      <c r="A24" s="4" t="s">
        <v>82</v>
      </c>
      <c r="B24" s="4" t="s">
        <v>21</v>
      </c>
      <c r="C24" s="4" t="s">
        <v>53</v>
      </c>
      <c r="D24" s="5">
        <v>6.0</v>
      </c>
      <c r="E24" s="5">
        <v>50.0</v>
      </c>
      <c r="F24" s="5">
        <f t="shared" si="9"/>
        <v>93.18851159</v>
      </c>
      <c r="G24" s="4">
        <f>LN(1/0.8)/30</f>
        <v>0.007438118377</v>
      </c>
      <c r="H24" s="5">
        <v>0.75</v>
      </c>
      <c r="I24" s="4">
        <v>651.0</v>
      </c>
      <c r="J24" s="4">
        <v>868.0</v>
      </c>
      <c r="K24" s="5" t="s">
        <v>23</v>
      </c>
      <c r="L24" s="4" t="s">
        <v>23</v>
      </c>
      <c r="M24" s="4" t="s">
        <v>23</v>
      </c>
      <c r="N24" s="5" t="s">
        <v>23</v>
      </c>
      <c r="O24" s="5" t="s">
        <v>23</v>
      </c>
      <c r="P24" s="5">
        <v>88.0</v>
      </c>
      <c r="Q24" s="4" t="s">
        <v>83</v>
      </c>
      <c r="R24" s="6" t="s">
        <v>84</v>
      </c>
      <c r="S24" s="9" t="s">
        <v>85</v>
      </c>
      <c r="U24" s="3"/>
      <c r="V24" s="3"/>
      <c r="W24" s="3"/>
      <c r="X24" s="3"/>
      <c r="Y24" s="3"/>
    </row>
    <row r="25">
      <c r="A25" s="4" t="s">
        <v>86</v>
      </c>
      <c r="B25" s="4" t="s">
        <v>21</v>
      </c>
      <c r="C25" s="4" t="s">
        <v>53</v>
      </c>
      <c r="D25" s="5">
        <v>6.0</v>
      </c>
      <c r="E25" s="5">
        <v>40.0</v>
      </c>
      <c r="F25" s="5" t="s">
        <v>23</v>
      </c>
      <c r="G25" s="4" t="s">
        <v>23</v>
      </c>
      <c r="H25" s="5">
        <v>0.48</v>
      </c>
      <c r="I25" s="4">
        <v>373.0</v>
      </c>
      <c r="J25" s="4">
        <f t="shared" ref="J25:J31" si="11">I25/H25</f>
        <v>777.0833333</v>
      </c>
      <c r="K25" s="5" t="s">
        <v>23</v>
      </c>
      <c r="L25" s="4" t="s">
        <v>23</v>
      </c>
      <c r="M25" s="4" t="s">
        <v>23</v>
      </c>
      <c r="N25" s="5" t="s">
        <v>23</v>
      </c>
      <c r="O25" s="5" t="s">
        <v>23</v>
      </c>
      <c r="P25" s="5">
        <v>84.0</v>
      </c>
      <c r="Q25" s="4" t="s">
        <v>87</v>
      </c>
      <c r="R25" s="6" t="s">
        <v>84</v>
      </c>
      <c r="S25" s="9" t="s">
        <v>88</v>
      </c>
      <c r="U25" s="3"/>
      <c r="V25" s="3"/>
      <c r="W25" s="3"/>
      <c r="X25" s="3"/>
      <c r="Y25" s="3"/>
    </row>
    <row r="26">
      <c r="A26" s="4" t="s">
        <v>89</v>
      </c>
      <c r="B26" s="4" t="s">
        <v>21</v>
      </c>
      <c r="C26" s="4" t="s">
        <v>53</v>
      </c>
      <c r="D26" s="5">
        <v>5.0</v>
      </c>
      <c r="E26" s="5">
        <v>50.0</v>
      </c>
      <c r="F26" s="12">
        <f t="shared" ref="F26:F27" si="12">LN(2)/G26</f>
        <v>1578.915235</v>
      </c>
      <c r="G26" s="11">
        <f>LN(1/0.9)/(4*60)</f>
        <v>0.0004390021486</v>
      </c>
      <c r="H26" s="5">
        <v>0.55</v>
      </c>
      <c r="I26" s="4">
        <f>3040*P26/60</f>
        <v>2178.666667</v>
      </c>
      <c r="J26" s="4">
        <f t="shared" si="11"/>
        <v>3961.212121</v>
      </c>
      <c r="K26" s="5">
        <v>7.0</v>
      </c>
      <c r="L26" s="11">
        <f>353*P26/60</f>
        <v>252.9833333</v>
      </c>
      <c r="M26" s="11">
        <f>L26/K26</f>
        <v>36.14047619</v>
      </c>
      <c r="N26" s="5">
        <v>1360.0</v>
      </c>
      <c r="O26" s="5" t="s">
        <v>23</v>
      </c>
      <c r="P26" s="5">
        <v>43.0</v>
      </c>
      <c r="Q26" s="4" t="s">
        <v>23</v>
      </c>
      <c r="R26" s="6" t="s">
        <v>90</v>
      </c>
      <c r="S26" s="3"/>
      <c r="U26" s="3"/>
      <c r="V26" s="3"/>
      <c r="W26" s="3"/>
      <c r="X26" s="3"/>
      <c r="Y26" s="3"/>
    </row>
    <row r="27">
      <c r="A27" s="4" t="s">
        <v>91</v>
      </c>
      <c r="B27" s="4" t="s">
        <v>21</v>
      </c>
      <c r="C27" s="4" t="s">
        <v>53</v>
      </c>
      <c r="D27" s="5">
        <v>5.0</v>
      </c>
      <c r="E27" s="5">
        <v>50.0</v>
      </c>
      <c r="F27" s="5">
        <f t="shared" si="12"/>
        <v>186.3770232</v>
      </c>
      <c r="G27" s="4">
        <f>LN(1/0.8)/60</f>
        <v>0.003719059189</v>
      </c>
      <c r="H27" s="5">
        <v>1.52</v>
      </c>
      <c r="I27" s="4">
        <f>638/60*P27</f>
        <v>988.9</v>
      </c>
      <c r="J27" s="4">
        <f t="shared" si="11"/>
        <v>650.5921053</v>
      </c>
      <c r="K27" s="5" t="s">
        <v>23</v>
      </c>
      <c r="L27" s="4" t="s">
        <v>23</v>
      </c>
      <c r="M27" s="4" t="s">
        <v>23</v>
      </c>
      <c r="N27" s="5" t="s">
        <v>23</v>
      </c>
      <c r="O27" s="5" t="s">
        <v>23</v>
      </c>
      <c r="P27" s="5">
        <v>93.0</v>
      </c>
      <c r="Q27" s="10" t="s">
        <v>92</v>
      </c>
      <c r="R27" s="6" t="s">
        <v>93</v>
      </c>
      <c r="S27" s="16" t="s">
        <v>94</v>
      </c>
      <c r="U27" s="3"/>
      <c r="V27" s="3"/>
      <c r="W27" s="3"/>
      <c r="X27" s="3"/>
      <c r="Y27" s="3"/>
    </row>
    <row r="28">
      <c r="A28" s="4" t="s">
        <v>95</v>
      </c>
      <c r="B28" s="4" t="s">
        <v>21</v>
      </c>
      <c r="C28" s="4" t="s">
        <v>53</v>
      </c>
      <c r="D28" s="5">
        <v>4.6</v>
      </c>
      <c r="E28" s="5">
        <v>65.0</v>
      </c>
      <c r="F28" s="3">
        <f t="shared" ref="F28:F29" si="13">ln(2)/G28</f>
        <v>565.9591867</v>
      </c>
      <c r="G28" s="11">
        <f>ln(1/0.23)/(20*60)</f>
        <v>0.001224729975</v>
      </c>
      <c r="H28" s="5">
        <v>0.76</v>
      </c>
      <c r="I28" s="12">
        <f>63.7/60*P28</f>
        <v>139.0783333</v>
      </c>
      <c r="J28" s="4">
        <f t="shared" si="11"/>
        <v>182.997807</v>
      </c>
      <c r="K28" s="5" t="s">
        <v>23</v>
      </c>
      <c r="L28" s="4" t="s">
        <v>23</v>
      </c>
      <c r="M28" s="4" t="s">
        <v>23</v>
      </c>
      <c r="N28" s="5" t="s">
        <v>23</v>
      </c>
      <c r="O28" s="5">
        <v>5.8</v>
      </c>
      <c r="P28" s="5">
        <v>131.0</v>
      </c>
      <c r="Q28" s="4" t="s">
        <v>23</v>
      </c>
      <c r="R28" s="6" t="s">
        <v>96</v>
      </c>
      <c r="S28" s="11"/>
      <c r="T28" s="3"/>
      <c r="U28" s="3"/>
      <c r="V28" s="3"/>
      <c r="W28" s="3"/>
      <c r="X28" s="3"/>
      <c r="Y28" s="3"/>
    </row>
    <row r="29">
      <c r="A29" s="4" t="s">
        <v>97</v>
      </c>
      <c r="B29" s="4" t="s">
        <v>21</v>
      </c>
      <c r="C29" s="4" t="s">
        <v>53</v>
      </c>
      <c r="D29" s="5">
        <v>4.0</v>
      </c>
      <c r="E29" s="5">
        <v>65.0</v>
      </c>
      <c r="F29" s="3">
        <f t="shared" si="13"/>
        <v>5514.922955</v>
      </c>
      <c r="G29" s="11">
        <f>ln(1/0.86)/(20*60)</f>
        <v>0.0001256857414</v>
      </c>
      <c r="H29" s="5">
        <v>0.35</v>
      </c>
      <c r="I29" s="12">
        <f>40.3*P29/50</f>
        <v>101.556</v>
      </c>
      <c r="J29" s="4">
        <f t="shared" si="11"/>
        <v>290.16</v>
      </c>
      <c r="K29" s="5" t="s">
        <v>23</v>
      </c>
      <c r="L29" s="4" t="s">
        <v>23</v>
      </c>
      <c r="M29" s="4" t="s">
        <v>23</v>
      </c>
      <c r="N29" s="5" t="s">
        <v>23</v>
      </c>
      <c r="O29" s="5">
        <v>1.3</v>
      </c>
      <c r="P29" s="5">
        <v>126.0</v>
      </c>
      <c r="Q29" s="4" t="s">
        <v>23</v>
      </c>
      <c r="R29" s="6" t="s">
        <v>96</v>
      </c>
      <c r="S29" s="11"/>
      <c r="T29" s="3"/>
      <c r="U29" s="3"/>
      <c r="V29" s="3"/>
      <c r="W29" s="3"/>
      <c r="X29" s="3"/>
      <c r="Y29" s="3"/>
    </row>
    <row r="30">
      <c r="A30" s="4" t="s">
        <v>98</v>
      </c>
      <c r="B30" s="4" t="s">
        <v>21</v>
      </c>
      <c r="C30" s="4" t="s">
        <v>53</v>
      </c>
      <c r="D30" s="5">
        <v>5.0</v>
      </c>
      <c r="E30" s="5">
        <v>60.0</v>
      </c>
      <c r="F30" s="10" t="s">
        <v>23</v>
      </c>
      <c r="G30" s="4" t="s">
        <v>23</v>
      </c>
      <c r="H30" s="5">
        <v>3.2</v>
      </c>
      <c r="I30" s="12">
        <f>21.4*P30/60</f>
        <v>19.26</v>
      </c>
      <c r="J30" s="4">
        <f t="shared" si="11"/>
        <v>6.01875</v>
      </c>
      <c r="K30" s="5" t="s">
        <v>23</v>
      </c>
      <c r="L30" s="4" t="s">
        <v>23</v>
      </c>
      <c r="M30" s="4" t="s">
        <v>23</v>
      </c>
      <c r="N30" s="5" t="s">
        <v>23</v>
      </c>
      <c r="O30" s="5">
        <v>470.0</v>
      </c>
      <c r="P30" s="5">
        <v>54.0</v>
      </c>
      <c r="Q30" s="4" t="s">
        <v>23</v>
      </c>
      <c r="R30" s="6" t="s">
        <v>96</v>
      </c>
      <c r="S30" s="11"/>
      <c r="T30" s="3"/>
      <c r="U30" s="3"/>
      <c r="V30" s="3"/>
      <c r="W30" s="3"/>
      <c r="X30" s="3"/>
      <c r="Y30" s="3"/>
    </row>
    <row r="31">
      <c r="A31" s="4" t="s">
        <v>99</v>
      </c>
      <c r="B31" s="4" t="s">
        <v>21</v>
      </c>
      <c r="C31" s="4" t="s">
        <v>53</v>
      </c>
      <c r="D31" s="5">
        <v>6.0</v>
      </c>
      <c r="E31" s="5">
        <v>60.0</v>
      </c>
      <c r="F31" s="10" t="s">
        <v>23</v>
      </c>
      <c r="G31" s="4" t="s">
        <v>23</v>
      </c>
      <c r="H31" s="5">
        <v>6.2</v>
      </c>
      <c r="I31" s="12">
        <f>28.4*P31/60</f>
        <v>25.56</v>
      </c>
      <c r="J31" s="4">
        <f t="shared" si="11"/>
        <v>4.122580645</v>
      </c>
      <c r="K31" s="5" t="s">
        <v>23</v>
      </c>
      <c r="L31" s="4" t="s">
        <v>23</v>
      </c>
      <c r="M31" s="4" t="s">
        <v>23</v>
      </c>
      <c r="N31" s="5" t="s">
        <v>23</v>
      </c>
      <c r="O31" s="5">
        <v>600.0</v>
      </c>
      <c r="P31" s="5">
        <v>54.0</v>
      </c>
      <c r="Q31" s="4" t="s">
        <v>23</v>
      </c>
      <c r="R31" s="6" t="s">
        <v>96</v>
      </c>
      <c r="S31" s="11"/>
      <c r="T31" s="3"/>
      <c r="U31" s="3"/>
      <c r="V31" s="3"/>
      <c r="W31" s="3"/>
      <c r="X31" s="3"/>
      <c r="Y31" s="3"/>
    </row>
    <row r="32">
      <c r="A32" s="17" t="s">
        <v>100</v>
      </c>
      <c r="B32" s="4" t="s">
        <v>21</v>
      </c>
      <c r="C32" s="4" t="s">
        <v>53</v>
      </c>
      <c r="D32" s="4">
        <v>5.25</v>
      </c>
      <c r="E32" s="4" t="s">
        <v>23</v>
      </c>
      <c r="F32" s="4" t="s">
        <v>23</v>
      </c>
      <c r="G32" s="4" t="s">
        <v>23</v>
      </c>
      <c r="H32" s="4">
        <v>6.4</v>
      </c>
      <c r="I32" s="4" t="s">
        <v>23</v>
      </c>
      <c r="J32" s="4" t="s">
        <v>23</v>
      </c>
      <c r="K32" s="4" t="s">
        <v>23</v>
      </c>
      <c r="L32" s="4" t="s">
        <v>23</v>
      </c>
      <c r="M32" s="4" t="s">
        <v>23</v>
      </c>
      <c r="N32" s="4" t="s">
        <v>23</v>
      </c>
      <c r="O32" s="4">
        <v>953.0</v>
      </c>
      <c r="P32" s="4">
        <v>30.0</v>
      </c>
      <c r="Q32" s="10" t="s">
        <v>23</v>
      </c>
      <c r="R32" s="8" t="s">
        <v>101</v>
      </c>
      <c r="S32" s="4"/>
      <c r="T32" s="3"/>
      <c r="U32" s="3"/>
      <c r="V32" s="3"/>
      <c r="W32" s="3"/>
      <c r="X32" s="3"/>
      <c r="Y32" s="3"/>
    </row>
    <row r="33">
      <c r="A33" s="4" t="s">
        <v>102</v>
      </c>
      <c r="B33" s="4" t="s">
        <v>21</v>
      </c>
      <c r="C33" s="4" t="s">
        <v>22</v>
      </c>
      <c r="D33" s="5">
        <v>8.0</v>
      </c>
      <c r="E33" s="5">
        <v>45.0</v>
      </c>
      <c r="F33" s="5" t="s">
        <v>23</v>
      </c>
      <c r="G33" s="4" t="s">
        <v>23</v>
      </c>
      <c r="H33" s="5">
        <v>4.0</v>
      </c>
      <c r="I33" s="4">
        <v>0.75</v>
      </c>
      <c r="J33" s="4">
        <f>I33/H33</f>
        <v>0.1875</v>
      </c>
      <c r="K33" s="5" t="s">
        <v>23</v>
      </c>
      <c r="L33" s="4" t="s">
        <v>23</v>
      </c>
      <c r="M33" s="4" t="s">
        <v>23</v>
      </c>
      <c r="N33" s="5" t="s">
        <v>23</v>
      </c>
      <c r="O33" s="5" t="s">
        <v>23</v>
      </c>
      <c r="P33" s="5">
        <v>52.0</v>
      </c>
      <c r="Q33" s="4" t="s">
        <v>103</v>
      </c>
      <c r="R33" s="6" t="s">
        <v>104</v>
      </c>
      <c r="S33" s="9" t="s">
        <v>105</v>
      </c>
      <c r="U33" s="3"/>
      <c r="V33" s="3"/>
      <c r="W33" s="3"/>
      <c r="X33" s="3"/>
      <c r="Y33" s="3"/>
    </row>
    <row r="34">
      <c r="A34" s="4" t="s">
        <v>106</v>
      </c>
      <c r="B34" s="4" t="s">
        <v>21</v>
      </c>
      <c r="C34" s="1" t="s">
        <v>22</v>
      </c>
      <c r="D34" s="5">
        <v>6.0</v>
      </c>
      <c r="E34" s="5">
        <v>50.0</v>
      </c>
      <c r="F34" s="11">
        <f>ln(2)/G34</f>
        <v>28.9424492</v>
      </c>
      <c r="G34" s="18">
        <v>0.0239491542565</v>
      </c>
      <c r="H34" s="4">
        <v>0.206</v>
      </c>
      <c r="I34" s="11">
        <f>(1.26*53)/60</f>
        <v>1.113</v>
      </c>
      <c r="J34" s="11">
        <f>(I34/H34)</f>
        <v>5.402912621</v>
      </c>
      <c r="K34" s="4" t="s">
        <v>23</v>
      </c>
      <c r="L34" s="4" t="s">
        <v>23</v>
      </c>
      <c r="M34" s="4" t="s">
        <v>23</v>
      </c>
      <c r="N34" s="4" t="s">
        <v>23</v>
      </c>
      <c r="O34" s="4" t="s">
        <v>23</v>
      </c>
      <c r="P34" s="5">
        <v>53.0</v>
      </c>
      <c r="Q34" s="4" t="s">
        <v>107</v>
      </c>
      <c r="R34" s="19" t="s">
        <v>108</v>
      </c>
      <c r="S34" s="9" t="s">
        <v>109</v>
      </c>
      <c r="U34" s="3"/>
      <c r="V34" s="3"/>
      <c r="W34" s="3"/>
      <c r="X34" s="3"/>
      <c r="Y34" s="3"/>
    </row>
    <row r="35">
      <c r="A35" s="4" t="s">
        <v>110</v>
      </c>
      <c r="B35" s="4" t="s">
        <v>21</v>
      </c>
      <c r="C35" s="4" t="s">
        <v>22</v>
      </c>
      <c r="D35" s="4">
        <v>5.0</v>
      </c>
      <c r="E35" s="4">
        <v>50.0</v>
      </c>
      <c r="F35" s="4">
        <f t="shared" ref="F35:F36" si="14">LN(2)/G35</f>
        <v>2095.993138</v>
      </c>
      <c r="G35" s="4">
        <f>LN(1/0.6832)/(48*24)</f>
        <v>0.0003307010734</v>
      </c>
      <c r="H35" s="4">
        <v>3.9</v>
      </c>
      <c r="I35" s="4">
        <v>3.081</v>
      </c>
      <c r="J35" s="4">
        <v>0.79</v>
      </c>
      <c r="K35" s="4" t="s">
        <v>23</v>
      </c>
      <c r="L35" s="4" t="s">
        <v>23</v>
      </c>
      <c r="M35" s="4" t="s">
        <v>23</v>
      </c>
      <c r="N35" s="4">
        <v>6.97</v>
      </c>
      <c r="O35" s="4" t="s">
        <v>23</v>
      </c>
      <c r="P35" s="4">
        <v>57.13</v>
      </c>
      <c r="Q35" s="4" t="s">
        <v>111</v>
      </c>
      <c r="R35" s="8" t="s">
        <v>112</v>
      </c>
      <c r="S35" s="9" t="s">
        <v>113</v>
      </c>
      <c r="U35" s="3"/>
      <c r="V35" s="3"/>
      <c r="W35" s="3"/>
      <c r="X35" s="3"/>
      <c r="Y35" s="3"/>
    </row>
    <row r="36">
      <c r="A36" s="4" t="s">
        <v>114</v>
      </c>
      <c r="B36" s="4" t="s">
        <v>21</v>
      </c>
      <c r="C36" s="4" t="s">
        <v>22</v>
      </c>
      <c r="D36" s="4">
        <v>6.0</v>
      </c>
      <c r="E36" s="4">
        <v>60.0</v>
      </c>
      <c r="F36" s="4">
        <f t="shared" si="14"/>
        <v>45.38824784</v>
      </c>
      <c r="G36" s="4">
        <f>LN(1/0.4)/60</f>
        <v>0.0152715122</v>
      </c>
      <c r="H36" s="4">
        <v>0.82</v>
      </c>
      <c r="I36" s="4">
        <v>239.875</v>
      </c>
      <c r="J36" s="4">
        <v>292.53</v>
      </c>
      <c r="K36" s="4" t="s">
        <v>23</v>
      </c>
      <c r="L36" s="4" t="s">
        <v>23</v>
      </c>
      <c r="M36" s="4" t="s">
        <v>23</v>
      </c>
      <c r="N36" s="4" t="s">
        <v>23</v>
      </c>
      <c r="O36" s="4">
        <v>1900.0</v>
      </c>
      <c r="P36" s="4">
        <v>53.0</v>
      </c>
      <c r="Q36" s="4" t="s">
        <v>115</v>
      </c>
      <c r="R36" s="8" t="s">
        <v>116</v>
      </c>
      <c r="S36" s="9" t="s">
        <v>117</v>
      </c>
      <c r="U36" s="3"/>
      <c r="V36" s="3"/>
      <c r="W36" s="3"/>
      <c r="X36" s="3"/>
      <c r="Y36" s="3"/>
    </row>
    <row r="37">
      <c r="A37" s="4" t="s">
        <v>118</v>
      </c>
      <c r="B37" s="4" t="s">
        <v>21</v>
      </c>
      <c r="C37" s="4" t="s">
        <v>22</v>
      </c>
      <c r="D37" s="5">
        <v>5.5</v>
      </c>
      <c r="E37" s="5">
        <v>70.0</v>
      </c>
      <c r="F37" s="5">
        <f>24.3*60</f>
        <v>1458</v>
      </c>
      <c r="G37" s="4">
        <f t="shared" ref="G37:G38" si="15">LN(2)/F37</f>
        <v>0.0004754095889</v>
      </c>
      <c r="H37" s="5">
        <v>0.4</v>
      </c>
      <c r="I37" s="4">
        <v>154.0</v>
      </c>
      <c r="J37" s="4">
        <f t="shared" ref="J37:J43" si="16">I37/H37</f>
        <v>385</v>
      </c>
      <c r="K37" s="5">
        <v>7.2</v>
      </c>
      <c r="L37" s="4">
        <v>275.0</v>
      </c>
      <c r="M37" s="11">
        <f t="shared" ref="M37:M39" si="17">L37/K37</f>
        <v>38.19444444</v>
      </c>
      <c r="N37" s="5">
        <v>75.0</v>
      </c>
      <c r="O37" s="5" t="s">
        <v>23</v>
      </c>
      <c r="P37" s="5">
        <v>54.0</v>
      </c>
      <c r="Q37" s="4" t="s">
        <v>119</v>
      </c>
      <c r="R37" s="6" t="s">
        <v>120</v>
      </c>
      <c r="S37" s="9" t="s">
        <v>121</v>
      </c>
      <c r="U37" s="3"/>
      <c r="V37" s="3"/>
      <c r="W37" s="3"/>
      <c r="X37" s="3"/>
      <c r="Y37" s="3"/>
    </row>
    <row r="38">
      <c r="A38" s="4" t="s">
        <v>122</v>
      </c>
      <c r="B38" s="4" t="s">
        <v>21</v>
      </c>
      <c r="C38" s="4" t="s">
        <v>53</v>
      </c>
      <c r="D38" s="5">
        <v>5.0</v>
      </c>
      <c r="E38" s="5">
        <v>50.0</v>
      </c>
      <c r="F38" s="5">
        <v>30.0</v>
      </c>
      <c r="G38" s="11">
        <f t="shared" si="15"/>
        <v>0.02310490602</v>
      </c>
      <c r="H38" s="5">
        <v>2.3</v>
      </c>
      <c r="I38" s="4">
        <f>221/60*P38</f>
        <v>158.3833333</v>
      </c>
      <c r="J38" s="4">
        <f t="shared" si="16"/>
        <v>68.86231884</v>
      </c>
      <c r="K38" s="5">
        <v>66.0</v>
      </c>
      <c r="L38" s="11">
        <f>75/60*P38</f>
        <v>53.75</v>
      </c>
      <c r="M38" s="11">
        <f t="shared" si="17"/>
        <v>0.8143939394</v>
      </c>
      <c r="N38" s="5" t="s">
        <v>23</v>
      </c>
      <c r="O38" s="5">
        <v>1400.0</v>
      </c>
      <c r="P38" s="5">
        <v>43.0</v>
      </c>
      <c r="Q38" s="10" t="s">
        <v>23</v>
      </c>
      <c r="R38" s="8" t="s">
        <v>123</v>
      </c>
      <c r="S38" s="11"/>
      <c r="T38" s="3"/>
      <c r="U38" s="3"/>
      <c r="V38" s="3"/>
      <c r="W38" s="3"/>
      <c r="X38" s="3"/>
      <c r="Y38" s="3"/>
    </row>
    <row r="39">
      <c r="A39" s="4" t="s">
        <v>124</v>
      </c>
      <c r="B39" s="4" t="s">
        <v>21</v>
      </c>
      <c r="C39" s="4" t="s">
        <v>125</v>
      </c>
      <c r="D39" s="5">
        <v>4.8</v>
      </c>
      <c r="E39" s="5">
        <v>70.0</v>
      </c>
      <c r="F39" s="5" t="s">
        <v>23</v>
      </c>
      <c r="G39" s="4" t="s">
        <v>23</v>
      </c>
      <c r="H39" s="5">
        <v>0.025</v>
      </c>
      <c r="I39" s="4">
        <f>0.0048/0.05/60</f>
        <v>0.0016</v>
      </c>
      <c r="J39" s="4">
        <f t="shared" si="16"/>
        <v>0.064</v>
      </c>
      <c r="K39" s="5">
        <v>0.73</v>
      </c>
      <c r="L39" s="11">
        <f>0.00033/0.5/60</f>
        <v>0.000011</v>
      </c>
      <c r="M39" s="11">
        <f t="shared" si="17"/>
        <v>0.00001506849315</v>
      </c>
      <c r="N39" s="5" t="s">
        <v>23</v>
      </c>
      <c r="O39" s="5" t="s">
        <v>23</v>
      </c>
      <c r="P39" s="5">
        <v>109.0</v>
      </c>
      <c r="Q39" s="4" t="s">
        <v>23</v>
      </c>
      <c r="R39" s="6" t="s">
        <v>126</v>
      </c>
      <c r="S39" s="5"/>
      <c r="T39" s="3"/>
      <c r="U39" s="3"/>
      <c r="V39" s="3"/>
      <c r="W39" s="3"/>
      <c r="X39" s="3"/>
      <c r="Y39" s="3"/>
    </row>
    <row r="40">
      <c r="A40" s="4" t="s">
        <v>127</v>
      </c>
      <c r="B40" s="4" t="s">
        <v>21</v>
      </c>
      <c r="C40" s="4" t="s">
        <v>22</v>
      </c>
      <c r="D40" s="5">
        <v>7.5</v>
      </c>
      <c r="E40" s="5">
        <v>40.0</v>
      </c>
      <c r="F40" s="5" t="s">
        <v>23</v>
      </c>
      <c r="G40" s="4" t="s">
        <v>23</v>
      </c>
      <c r="H40" s="5">
        <v>0.44</v>
      </c>
      <c r="I40" s="4">
        <v>32.27</v>
      </c>
      <c r="J40" s="4">
        <f t="shared" si="16"/>
        <v>73.34090909</v>
      </c>
      <c r="K40" s="5" t="s">
        <v>23</v>
      </c>
      <c r="L40" s="4" t="s">
        <v>23</v>
      </c>
      <c r="M40" s="4" t="s">
        <v>23</v>
      </c>
      <c r="N40" s="5" t="s">
        <v>23</v>
      </c>
      <c r="O40" s="5" t="s">
        <v>23</v>
      </c>
      <c r="P40" s="5">
        <v>54.0</v>
      </c>
      <c r="Q40" s="4" t="s">
        <v>128</v>
      </c>
      <c r="R40" s="6" t="s">
        <v>129</v>
      </c>
      <c r="S40" s="7" t="s">
        <v>130</v>
      </c>
      <c r="T40" s="3"/>
      <c r="U40" s="3"/>
      <c r="V40" s="3"/>
      <c r="W40" s="3"/>
      <c r="X40" s="3"/>
      <c r="Y40" s="3"/>
    </row>
    <row r="41">
      <c r="A41" s="4" t="s">
        <v>131</v>
      </c>
      <c r="B41" s="4" t="s">
        <v>21</v>
      </c>
      <c r="C41" s="4" t="s">
        <v>22</v>
      </c>
      <c r="D41" s="5">
        <v>7.5</v>
      </c>
      <c r="E41" s="5">
        <v>55.0</v>
      </c>
      <c r="F41" s="5" t="s">
        <v>23</v>
      </c>
      <c r="G41" s="4" t="s">
        <v>23</v>
      </c>
      <c r="H41" s="5">
        <v>5.14</v>
      </c>
      <c r="I41" s="4">
        <v>172.29</v>
      </c>
      <c r="J41" s="4">
        <f t="shared" si="16"/>
        <v>33.51945525</v>
      </c>
      <c r="K41" s="5" t="s">
        <v>23</v>
      </c>
      <c r="L41" s="5" t="s">
        <v>23</v>
      </c>
      <c r="M41" s="5" t="s">
        <v>23</v>
      </c>
      <c r="N41" s="5" t="s">
        <v>23</v>
      </c>
      <c r="O41" s="5" t="s">
        <v>23</v>
      </c>
      <c r="P41" s="5">
        <v>82.3</v>
      </c>
      <c r="Q41" s="4" t="s">
        <v>132</v>
      </c>
      <c r="R41" s="6" t="s">
        <v>133</v>
      </c>
      <c r="S41" s="7" t="s">
        <v>134</v>
      </c>
      <c r="T41" s="3"/>
      <c r="U41" s="3"/>
      <c r="V41" s="3"/>
      <c r="W41" s="3"/>
      <c r="X41" s="3"/>
      <c r="Y41" s="3"/>
    </row>
    <row r="42">
      <c r="A42" s="4" t="s">
        <v>135</v>
      </c>
      <c r="B42" s="4" t="s">
        <v>21</v>
      </c>
      <c r="C42" s="4" t="s">
        <v>22</v>
      </c>
      <c r="D42" s="5">
        <v>6.5</v>
      </c>
      <c r="E42" s="5">
        <v>30.0</v>
      </c>
      <c r="F42" s="5" t="s">
        <v>23</v>
      </c>
      <c r="G42" s="4" t="s">
        <v>23</v>
      </c>
      <c r="H42" s="5">
        <v>1.25</v>
      </c>
      <c r="I42" s="4">
        <v>0.71</v>
      </c>
      <c r="J42" s="4">
        <f t="shared" si="16"/>
        <v>0.568</v>
      </c>
      <c r="K42" s="5" t="s">
        <v>23</v>
      </c>
      <c r="L42" s="5" t="s">
        <v>23</v>
      </c>
      <c r="M42" s="5" t="s">
        <v>23</v>
      </c>
      <c r="N42" s="5" t="s">
        <v>23</v>
      </c>
      <c r="O42" s="5" t="s">
        <v>23</v>
      </c>
      <c r="P42" s="5">
        <v>88.8</v>
      </c>
      <c r="Q42" s="4" t="s">
        <v>136</v>
      </c>
      <c r="R42" s="6" t="s">
        <v>137</v>
      </c>
      <c r="S42" s="7" t="s">
        <v>138</v>
      </c>
      <c r="T42" s="3"/>
      <c r="U42" s="3"/>
      <c r="V42" s="3"/>
      <c r="W42" s="3"/>
      <c r="X42" s="3"/>
      <c r="Y42" s="3"/>
    </row>
    <row r="43">
      <c r="A43" s="4" t="s">
        <v>139</v>
      </c>
      <c r="B43" s="4" t="s">
        <v>21</v>
      </c>
      <c r="C43" s="4" t="s">
        <v>22</v>
      </c>
      <c r="D43" s="5">
        <v>7.0</v>
      </c>
      <c r="E43" s="5">
        <v>30.0</v>
      </c>
      <c r="F43" s="5" t="s">
        <v>23</v>
      </c>
      <c r="G43" s="4" t="s">
        <v>23</v>
      </c>
      <c r="H43" s="5">
        <v>3.52</v>
      </c>
      <c r="I43" s="4">
        <v>32.03</v>
      </c>
      <c r="J43" s="4">
        <f t="shared" si="16"/>
        <v>9.099431818</v>
      </c>
      <c r="K43" s="5" t="s">
        <v>23</v>
      </c>
      <c r="L43" s="5" t="s">
        <v>23</v>
      </c>
      <c r="M43" s="5" t="s">
        <v>23</v>
      </c>
      <c r="N43" s="5" t="s">
        <v>23</v>
      </c>
      <c r="O43" s="5" t="s">
        <v>23</v>
      </c>
      <c r="P43" s="5">
        <v>80.3</v>
      </c>
      <c r="Q43" s="4" t="s">
        <v>140</v>
      </c>
      <c r="R43" s="6" t="s">
        <v>141</v>
      </c>
      <c r="S43" s="7" t="s">
        <v>142</v>
      </c>
      <c r="T43" s="3"/>
      <c r="U43" s="3"/>
      <c r="V43" s="3"/>
      <c r="W43" s="3"/>
      <c r="X43" s="3"/>
      <c r="Y43" s="3"/>
    </row>
    <row r="44">
      <c r="A44" s="4" t="s">
        <v>143</v>
      </c>
      <c r="B44" s="4" t="s">
        <v>21</v>
      </c>
      <c r="C44" s="4" t="s">
        <v>22</v>
      </c>
      <c r="D44" s="5" t="s">
        <v>23</v>
      </c>
      <c r="E44" s="5" t="s">
        <v>23</v>
      </c>
      <c r="F44" s="5" t="s">
        <v>23</v>
      </c>
      <c r="G44" s="5" t="s">
        <v>23</v>
      </c>
      <c r="H44" s="5" t="s">
        <v>23</v>
      </c>
      <c r="I44" s="5" t="s">
        <v>23</v>
      </c>
      <c r="J44" s="4">
        <v>0.076</v>
      </c>
      <c r="K44" s="5" t="s">
        <v>23</v>
      </c>
      <c r="L44" s="5" t="s">
        <v>23</v>
      </c>
      <c r="M44" s="5" t="s">
        <v>23</v>
      </c>
      <c r="N44" s="5" t="s">
        <v>23</v>
      </c>
      <c r="O44" s="5" t="s">
        <v>23</v>
      </c>
      <c r="P44" s="5">
        <v>59.9</v>
      </c>
      <c r="Q44" s="20" t="s">
        <v>144</v>
      </c>
      <c r="R44" s="6" t="s">
        <v>145</v>
      </c>
      <c r="S44" s="7" t="s">
        <v>146</v>
      </c>
      <c r="T44" s="3"/>
      <c r="U44" s="3"/>
      <c r="V44" s="3"/>
      <c r="W44" s="3"/>
      <c r="X44" s="3"/>
      <c r="Y44" s="3"/>
    </row>
    <row r="45">
      <c r="A45" s="4" t="s">
        <v>147</v>
      </c>
      <c r="B45" s="4" t="s">
        <v>21</v>
      </c>
      <c r="C45" s="4" t="s">
        <v>22</v>
      </c>
      <c r="D45" s="5">
        <v>6.0</v>
      </c>
      <c r="E45" s="5">
        <v>55.0</v>
      </c>
      <c r="F45" s="5">
        <v>5.0</v>
      </c>
      <c r="G45" s="4">
        <v>0.138629</v>
      </c>
      <c r="H45" s="5">
        <v>0.36</v>
      </c>
      <c r="I45" s="4">
        <v>3.86</v>
      </c>
      <c r="J45" s="4">
        <v>10.7</v>
      </c>
      <c r="K45" s="5" t="s">
        <v>23</v>
      </c>
      <c r="L45" s="4" t="s">
        <v>23</v>
      </c>
      <c r="M45" s="4" t="s">
        <v>23</v>
      </c>
      <c r="N45" s="5" t="s">
        <v>23</v>
      </c>
      <c r="O45" s="5">
        <v>100.0</v>
      </c>
      <c r="P45" s="5">
        <v>57.0</v>
      </c>
      <c r="Q45" s="20" t="s">
        <v>148</v>
      </c>
      <c r="R45" s="6" t="s">
        <v>149</v>
      </c>
      <c r="S45" s="7" t="s">
        <v>150</v>
      </c>
      <c r="T45" s="3"/>
      <c r="U45" s="3"/>
      <c r="V45" s="3"/>
      <c r="W45" s="3"/>
      <c r="X45" s="3"/>
      <c r="Y45" s="3"/>
    </row>
    <row r="46">
      <c r="A46" s="4" t="s">
        <v>151</v>
      </c>
      <c r="B46" s="4" t="s">
        <v>21</v>
      </c>
      <c r="C46" s="4" t="s">
        <v>53</v>
      </c>
      <c r="D46" s="5">
        <v>5.0</v>
      </c>
      <c r="E46" s="5">
        <v>70.0</v>
      </c>
      <c r="F46" s="5" t="s">
        <v>23</v>
      </c>
      <c r="G46" s="4" t="s">
        <v>23</v>
      </c>
      <c r="H46" s="5">
        <v>0.2</v>
      </c>
      <c r="I46" s="4" t="s">
        <v>23</v>
      </c>
      <c r="J46" s="4" t="s">
        <v>23</v>
      </c>
      <c r="K46" s="5">
        <v>0.96</v>
      </c>
      <c r="L46" s="4" t="s">
        <v>23</v>
      </c>
      <c r="M46" s="4" t="s">
        <v>23</v>
      </c>
      <c r="N46" s="5" t="s">
        <v>23</v>
      </c>
      <c r="O46" s="5">
        <v>2.42</v>
      </c>
      <c r="P46" s="5">
        <v>75.7</v>
      </c>
      <c r="Q46" s="20" t="s">
        <v>152</v>
      </c>
      <c r="R46" s="6" t="s">
        <v>153</v>
      </c>
      <c r="S46" s="7" t="s">
        <v>154</v>
      </c>
      <c r="T46" s="3"/>
      <c r="U46" s="3"/>
      <c r="V46" s="3"/>
      <c r="W46" s="3"/>
      <c r="X46" s="3"/>
      <c r="Y46" s="3"/>
    </row>
    <row r="47">
      <c r="A47" s="4" t="s">
        <v>155</v>
      </c>
      <c r="B47" s="4" t="s">
        <v>21</v>
      </c>
      <c r="C47" s="4" t="s">
        <v>53</v>
      </c>
      <c r="D47" s="4">
        <v>5.0</v>
      </c>
      <c r="E47" s="4">
        <v>40.0</v>
      </c>
      <c r="F47" s="4" t="s">
        <v>23</v>
      </c>
      <c r="G47" s="4" t="s">
        <v>23</v>
      </c>
      <c r="H47" s="4">
        <v>0.77</v>
      </c>
      <c r="I47" s="4">
        <v>1113.34</v>
      </c>
      <c r="J47" s="4">
        <v>1445.9</v>
      </c>
      <c r="K47" s="4">
        <v>57.9</v>
      </c>
      <c r="L47" s="4">
        <v>138.96</v>
      </c>
      <c r="M47" s="4">
        <v>2.4</v>
      </c>
      <c r="N47" s="4" t="s">
        <v>23</v>
      </c>
      <c r="O47" s="4">
        <v>439.0</v>
      </c>
      <c r="P47" s="4">
        <v>100.0</v>
      </c>
      <c r="Q47" s="10" t="s">
        <v>23</v>
      </c>
      <c r="R47" s="8" t="s">
        <v>156</v>
      </c>
      <c r="S47" s="4"/>
      <c r="T47" s="3"/>
      <c r="U47" s="3"/>
      <c r="V47" s="3"/>
      <c r="W47" s="3"/>
      <c r="X47" s="3"/>
      <c r="Y47" s="3"/>
    </row>
    <row r="48">
      <c r="A48" s="4" t="s">
        <v>157</v>
      </c>
      <c r="B48" s="4" t="s">
        <v>21</v>
      </c>
      <c r="C48" s="4" t="s">
        <v>22</v>
      </c>
      <c r="D48" s="5">
        <v>7.0</v>
      </c>
      <c r="E48" s="5">
        <v>45.0</v>
      </c>
      <c r="F48" s="5">
        <f>LN(2)/G48</f>
        <v>6.941346395</v>
      </c>
      <c r="G48" s="4">
        <f>LN(1/0.05)/30</f>
        <v>0.09985774245</v>
      </c>
      <c r="H48" s="5">
        <v>2.33</v>
      </c>
      <c r="I48" s="4">
        <f>31.6*P48/60</f>
        <v>27.38666667</v>
      </c>
      <c r="J48" s="4">
        <f>I48/H48</f>
        <v>11.75393419</v>
      </c>
      <c r="K48" s="5" t="s">
        <v>23</v>
      </c>
      <c r="L48" s="4" t="s">
        <v>23</v>
      </c>
      <c r="M48" s="4" t="s">
        <v>23</v>
      </c>
      <c r="N48" s="5" t="s">
        <v>23</v>
      </c>
      <c r="O48" s="5" t="s">
        <v>23</v>
      </c>
      <c r="P48" s="5">
        <v>52.0</v>
      </c>
      <c r="Q48" s="21" t="s">
        <v>158</v>
      </c>
      <c r="R48" s="6" t="s">
        <v>159</v>
      </c>
      <c r="S48" s="7" t="s">
        <v>160</v>
      </c>
      <c r="T48" s="3"/>
      <c r="U48" s="3"/>
      <c r="V48" s="3"/>
      <c r="W48" s="3"/>
      <c r="X48" s="3"/>
      <c r="Y48" s="3"/>
    </row>
    <row r="49">
      <c r="A49" s="4" t="s">
        <v>161</v>
      </c>
      <c r="B49" s="4" t="s">
        <v>21</v>
      </c>
      <c r="C49" s="4" t="s">
        <v>22</v>
      </c>
      <c r="D49" s="5">
        <v>6.5</v>
      </c>
      <c r="E49" s="5">
        <v>90.0</v>
      </c>
      <c r="F49" s="5">
        <v>25.0</v>
      </c>
      <c r="G49" s="4">
        <v>0.027726</v>
      </c>
      <c r="H49" s="5">
        <v>1.1</v>
      </c>
      <c r="I49" s="4">
        <v>340.7</v>
      </c>
      <c r="J49" s="4">
        <v>309.7</v>
      </c>
      <c r="K49" s="5" t="s">
        <v>23</v>
      </c>
      <c r="L49" s="4" t="s">
        <v>23</v>
      </c>
      <c r="M49" s="4" t="s">
        <v>23</v>
      </c>
      <c r="N49" s="5" t="s">
        <v>23</v>
      </c>
      <c r="O49" s="5" t="s">
        <v>23</v>
      </c>
      <c r="P49" s="5">
        <v>53.0</v>
      </c>
      <c r="Q49" s="4" t="s">
        <v>162</v>
      </c>
      <c r="R49" s="6" t="s">
        <v>163</v>
      </c>
      <c r="S49" s="7" t="s">
        <v>164</v>
      </c>
      <c r="T49" s="3"/>
      <c r="U49" s="3"/>
      <c r="V49" s="3"/>
      <c r="W49" s="3"/>
      <c r="X49" s="3"/>
      <c r="Y49" s="3"/>
    </row>
    <row r="50">
      <c r="A50" s="4" t="s">
        <v>165</v>
      </c>
      <c r="B50" s="4" t="s">
        <v>21</v>
      </c>
      <c r="C50" s="4" t="s">
        <v>22</v>
      </c>
      <c r="D50" s="5">
        <v>7.0</v>
      </c>
      <c r="E50" s="5">
        <v>65.0</v>
      </c>
      <c r="F50" s="5">
        <f>LN(2)/G50</f>
        <v>1184.186426</v>
      </c>
      <c r="G50" s="4">
        <f>LN(1/0.9)/(3*60)</f>
        <v>0.0005853361981</v>
      </c>
      <c r="H50" s="5">
        <v>0.296</v>
      </c>
      <c r="I50" s="4">
        <v>94.6</v>
      </c>
      <c r="J50" s="4">
        <f>I50/H50</f>
        <v>319.5945946</v>
      </c>
      <c r="K50" s="5">
        <v>25.4</v>
      </c>
      <c r="L50" s="4">
        <v>366.0</v>
      </c>
      <c r="M50" s="11">
        <f t="shared" ref="M50:M54" si="18">L50/K50</f>
        <v>14.40944882</v>
      </c>
      <c r="N50" s="5" t="s">
        <v>23</v>
      </c>
      <c r="O50" s="5" t="s">
        <v>23</v>
      </c>
      <c r="P50" s="5">
        <v>53.0</v>
      </c>
      <c r="Q50" s="4" t="s">
        <v>166</v>
      </c>
      <c r="R50" s="8" t="s">
        <v>167</v>
      </c>
      <c r="S50" s="7" t="s">
        <v>168</v>
      </c>
      <c r="T50" s="3"/>
      <c r="U50" s="3"/>
      <c r="V50" s="3"/>
      <c r="W50" s="3"/>
      <c r="X50" s="3"/>
      <c r="Y50" s="3"/>
    </row>
    <row r="51">
      <c r="A51" s="4" t="s">
        <v>169</v>
      </c>
      <c r="B51" s="4" t="s">
        <v>38</v>
      </c>
      <c r="C51" s="4" t="s">
        <v>22</v>
      </c>
      <c r="D51" s="5" t="s">
        <v>23</v>
      </c>
      <c r="E51" s="5" t="s">
        <v>23</v>
      </c>
      <c r="F51" s="5" t="s">
        <v>23</v>
      </c>
      <c r="G51" s="5" t="s">
        <v>23</v>
      </c>
      <c r="H51" s="5" t="s">
        <v>23</v>
      </c>
      <c r="I51" s="5" t="s">
        <v>23</v>
      </c>
      <c r="J51" s="5" t="s">
        <v>23</v>
      </c>
      <c r="K51" s="5">
        <v>3.5</v>
      </c>
      <c r="L51" s="4">
        <v>38.7</v>
      </c>
      <c r="M51" s="11">
        <f t="shared" si="18"/>
        <v>11.05714286</v>
      </c>
      <c r="N51" s="5" t="s">
        <v>23</v>
      </c>
      <c r="O51" s="5" t="s">
        <v>23</v>
      </c>
      <c r="P51" s="5">
        <v>53.0</v>
      </c>
      <c r="Q51" s="22" t="s">
        <v>148</v>
      </c>
      <c r="R51" s="8" t="s">
        <v>170</v>
      </c>
      <c r="S51" s="7" t="s">
        <v>171</v>
      </c>
      <c r="T51" s="3"/>
      <c r="U51" s="3"/>
      <c r="V51" s="3"/>
      <c r="W51" s="3"/>
      <c r="X51" s="3"/>
      <c r="Y51" s="3"/>
    </row>
    <row r="52">
      <c r="A52" s="4" t="s">
        <v>172</v>
      </c>
      <c r="B52" s="4" t="s">
        <v>38</v>
      </c>
      <c r="C52" s="4" t="s">
        <v>22</v>
      </c>
      <c r="D52" s="5" t="s">
        <v>23</v>
      </c>
      <c r="E52" s="5" t="s">
        <v>23</v>
      </c>
      <c r="F52" s="5" t="s">
        <v>23</v>
      </c>
      <c r="G52" s="5" t="s">
        <v>23</v>
      </c>
      <c r="H52" s="5" t="s">
        <v>23</v>
      </c>
      <c r="I52" s="5" t="s">
        <v>23</v>
      </c>
      <c r="J52" s="5" t="s">
        <v>23</v>
      </c>
      <c r="K52" s="5">
        <v>9.0</v>
      </c>
      <c r="L52" s="4">
        <v>16.5</v>
      </c>
      <c r="M52" s="11">
        <f t="shared" si="18"/>
        <v>1.833333333</v>
      </c>
      <c r="N52" s="5" t="s">
        <v>23</v>
      </c>
      <c r="O52" s="5" t="s">
        <v>23</v>
      </c>
      <c r="P52" s="5">
        <v>53.0</v>
      </c>
      <c r="Q52" s="23" t="s">
        <v>173</v>
      </c>
      <c r="R52" s="8" t="s">
        <v>170</v>
      </c>
      <c r="S52" s="7" t="s">
        <v>174</v>
      </c>
      <c r="T52" s="3"/>
      <c r="U52" s="3"/>
      <c r="V52" s="3"/>
      <c r="W52" s="3"/>
      <c r="X52" s="3"/>
      <c r="Y52" s="3"/>
    </row>
    <row r="53">
      <c r="A53" s="4" t="s">
        <v>175</v>
      </c>
      <c r="B53" s="4" t="s">
        <v>38</v>
      </c>
      <c r="C53" s="4" t="s">
        <v>22</v>
      </c>
      <c r="D53" s="5" t="s">
        <v>23</v>
      </c>
      <c r="E53" s="5" t="s">
        <v>23</v>
      </c>
      <c r="F53" s="5" t="s">
        <v>23</v>
      </c>
      <c r="G53" s="5" t="s">
        <v>23</v>
      </c>
      <c r="H53" s="5" t="s">
        <v>23</v>
      </c>
      <c r="I53" s="5" t="s">
        <v>23</v>
      </c>
      <c r="J53" s="5" t="s">
        <v>23</v>
      </c>
      <c r="K53" s="5">
        <v>20.2</v>
      </c>
      <c r="L53" s="4">
        <v>8.5</v>
      </c>
      <c r="M53" s="11">
        <f t="shared" si="18"/>
        <v>0.4207920792</v>
      </c>
      <c r="N53" s="5" t="s">
        <v>23</v>
      </c>
      <c r="O53" s="5" t="s">
        <v>23</v>
      </c>
      <c r="P53" s="5">
        <v>53.0</v>
      </c>
      <c r="Q53" s="23" t="s">
        <v>176</v>
      </c>
      <c r="R53" s="8" t="s">
        <v>170</v>
      </c>
      <c r="S53" s="7" t="s">
        <v>177</v>
      </c>
      <c r="T53" s="3"/>
      <c r="U53" s="3"/>
      <c r="V53" s="3"/>
      <c r="W53" s="3"/>
      <c r="X53" s="3"/>
      <c r="Y53" s="3"/>
    </row>
    <row r="54">
      <c r="A54" s="4" t="s">
        <v>178</v>
      </c>
      <c r="B54" s="4" t="s">
        <v>38</v>
      </c>
      <c r="C54" s="4" t="s">
        <v>22</v>
      </c>
      <c r="D54" s="5" t="s">
        <v>23</v>
      </c>
      <c r="E54" s="5" t="s">
        <v>23</v>
      </c>
      <c r="F54" s="5" t="s">
        <v>23</v>
      </c>
      <c r="G54" s="5" t="s">
        <v>23</v>
      </c>
      <c r="H54" s="5" t="s">
        <v>23</v>
      </c>
      <c r="I54" s="5" t="s">
        <v>23</v>
      </c>
      <c r="J54" s="5" t="s">
        <v>23</v>
      </c>
      <c r="K54" s="5">
        <v>93.2</v>
      </c>
      <c r="L54" s="4">
        <v>16.9</v>
      </c>
      <c r="M54" s="11">
        <f t="shared" si="18"/>
        <v>0.1813304721</v>
      </c>
      <c r="N54" s="5" t="s">
        <v>23</v>
      </c>
      <c r="O54" s="5" t="s">
        <v>23</v>
      </c>
      <c r="P54" s="5">
        <v>53.0</v>
      </c>
      <c r="Q54" s="24" t="s">
        <v>179</v>
      </c>
      <c r="R54" s="8" t="s">
        <v>170</v>
      </c>
      <c r="S54" s="25" t="s">
        <v>180</v>
      </c>
      <c r="T54" s="3"/>
      <c r="U54" s="3"/>
      <c r="V54" s="3"/>
      <c r="W54" s="3"/>
      <c r="X54" s="3"/>
      <c r="Y54" s="3"/>
    </row>
    <row r="55">
      <c r="A55" s="4" t="s">
        <v>181</v>
      </c>
      <c r="B55" s="4" t="s">
        <v>21</v>
      </c>
      <c r="C55" s="4" t="s">
        <v>182</v>
      </c>
      <c r="D55" s="5">
        <v>6.5</v>
      </c>
      <c r="E55" s="5">
        <v>90.0</v>
      </c>
      <c r="F55" s="5">
        <f>LN(2)/G55</f>
        <v>155.7721367</v>
      </c>
      <c r="G55" s="4">
        <f>LN(1/0.67)/90</f>
        <v>0.00444975074</v>
      </c>
      <c r="H55" s="5">
        <v>0.8</v>
      </c>
      <c r="I55" s="4">
        <v>19922.0</v>
      </c>
      <c r="J55" s="4">
        <f t="shared" ref="J55:J56" si="19">I55/H55</f>
        <v>24902.5</v>
      </c>
      <c r="K55" s="5" t="s">
        <v>23</v>
      </c>
      <c r="L55" s="4" t="s">
        <v>23</v>
      </c>
      <c r="M55" s="4" t="s">
        <v>23</v>
      </c>
      <c r="N55" s="5" t="s">
        <v>23</v>
      </c>
      <c r="O55" s="5">
        <v>150.0</v>
      </c>
      <c r="P55" s="5">
        <v>57.2</v>
      </c>
      <c r="Q55" s="4" t="s">
        <v>183</v>
      </c>
      <c r="R55" s="6" t="s">
        <v>184</v>
      </c>
      <c r="S55" s="9" t="s">
        <v>185</v>
      </c>
      <c r="U55" s="3"/>
      <c r="V55" s="3"/>
      <c r="W55" s="3"/>
      <c r="X55" s="3"/>
      <c r="Y55" s="3"/>
    </row>
    <row r="56">
      <c r="A56" s="4" t="s">
        <v>186</v>
      </c>
      <c r="B56" s="4" t="s">
        <v>21</v>
      </c>
      <c r="C56" s="4" t="s">
        <v>53</v>
      </c>
      <c r="D56" s="4">
        <v>6.0</v>
      </c>
      <c r="E56" s="4">
        <v>40.0</v>
      </c>
      <c r="F56" s="5" t="s">
        <v>23</v>
      </c>
      <c r="G56" s="4" t="s">
        <v>23</v>
      </c>
      <c r="H56" s="5">
        <v>0.16</v>
      </c>
      <c r="I56" s="11">
        <f>6.72*P56/60</f>
        <v>6.384</v>
      </c>
      <c r="J56" s="4">
        <f t="shared" si="19"/>
        <v>39.9</v>
      </c>
      <c r="K56" s="5" t="s">
        <v>23</v>
      </c>
      <c r="L56" s="4" t="s">
        <v>23</v>
      </c>
      <c r="M56" s="4" t="s">
        <v>23</v>
      </c>
      <c r="N56" s="5" t="s">
        <v>23</v>
      </c>
      <c r="O56" s="5">
        <v>70.0</v>
      </c>
      <c r="P56" s="4">
        <v>57.0</v>
      </c>
      <c r="Q56" s="4" t="s">
        <v>187</v>
      </c>
      <c r="R56" s="8" t="s">
        <v>188</v>
      </c>
      <c r="S56" s="9" t="s">
        <v>189</v>
      </c>
      <c r="U56" s="3"/>
      <c r="V56" s="3"/>
      <c r="W56" s="3"/>
      <c r="X56" s="3"/>
      <c r="Y56" s="3"/>
    </row>
    <row r="57">
      <c r="A57" s="4" t="s">
        <v>190</v>
      </c>
      <c r="B57" s="4" t="s">
        <v>21</v>
      </c>
      <c r="C57" s="4" t="s">
        <v>53</v>
      </c>
      <c r="D57" s="5">
        <v>6.0</v>
      </c>
      <c r="E57" s="5">
        <v>60.0</v>
      </c>
      <c r="F57" s="5">
        <v>50.6</v>
      </c>
      <c r="G57" s="4">
        <f>LN(2)/F57</f>
        <v>0.01369856088</v>
      </c>
      <c r="H57" s="5">
        <v>0.2</v>
      </c>
      <c r="I57" s="4">
        <f>J57*H57</f>
        <v>33.86</v>
      </c>
      <c r="J57" s="4">
        <v>169.3</v>
      </c>
      <c r="K57" s="5">
        <v>0.38</v>
      </c>
      <c r="L57" s="11">
        <f>K57*M57</f>
        <v>172.14</v>
      </c>
      <c r="M57" s="4">
        <v>453.0</v>
      </c>
      <c r="N57" s="5" t="s">
        <v>23</v>
      </c>
      <c r="O57" s="5">
        <v>70.0</v>
      </c>
      <c r="P57" s="5">
        <v>56.41</v>
      </c>
      <c r="Q57" s="4" t="s">
        <v>187</v>
      </c>
      <c r="R57" s="8" t="s">
        <v>191</v>
      </c>
      <c r="S57" s="9" t="s">
        <v>192</v>
      </c>
      <c r="U57" s="3"/>
      <c r="V57" s="3"/>
      <c r="W57" s="3"/>
      <c r="X57" s="3"/>
      <c r="Y57" s="3"/>
    </row>
    <row r="58">
      <c r="A58" s="4" t="s">
        <v>193</v>
      </c>
      <c r="B58" s="4" t="s">
        <v>21</v>
      </c>
      <c r="C58" s="4" t="s">
        <v>182</v>
      </c>
      <c r="D58" s="4">
        <v>6.5</v>
      </c>
      <c r="E58" s="4">
        <v>90.0</v>
      </c>
      <c r="F58" s="4">
        <f>LN(2)/G58</f>
        <v>155.7721367</v>
      </c>
      <c r="G58" s="4">
        <f>LN(1/0.67)/90</f>
        <v>0.00444975074</v>
      </c>
      <c r="H58" s="4">
        <v>0.8</v>
      </c>
      <c r="I58" s="4">
        <v>20.96</v>
      </c>
      <c r="J58" s="4">
        <v>26.2</v>
      </c>
      <c r="K58" s="4" t="s">
        <v>23</v>
      </c>
      <c r="L58" s="4" t="s">
        <v>23</v>
      </c>
      <c r="M58" s="4" t="s">
        <v>23</v>
      </c>
      <c r="N58" s="4" t="s">
        <v>23</v>
      </c>
      <c r="O58" s="4">
        <v>150.0</v>
      </c>
      <c r="P58" s="4">
        <v>57.2</v>
      </c>
      <c r="Q58" s="4" t="s">
        <v>183</v>
      </c>
      <c r="R58" s="8" t="s">
        <v>194</v>
      </c>
      <c r="S58" s="9" t="s">
        <v>185</v>
      </c>
      <c r="U58" s="3"/>
      <c r="V58" s="3"/>
      <c r="W58" s="3"/>
      <c r="X58" s="3"/>
      <c r="Y58" s="3"/>
    </row>
    <row r="59">
      <c r="A59" s="4" t="s">
        <v>195</v>
      </c>
      <c r="B59" s="4" t="s">
        <v>21</v>
      </c>
      <c r="C59" s="4" t="s">
        <v>53</v>
      </c>
      <c r="D59" s="4">
        <v>5.0</v>
      </c>
      <c r="E59" s="4">
        <v>37.0</v>
      </c>
      <c r="F59" s="4" t="s">
        <v>23</v>
      </c>
      <c r="G59" s="4" t="s">
        <v>23</v>
      </c>
      <c r="H59" s="4" t="s">
        <v>23</v>
      </c>
      <c r="I59" s="4" t="s">
        <v>23</v>
      </c>
      <c r="J59" s="4" t="s">
        <v>23</v>
      </c>
      <c r="K59" s="4">
        <v>0.35</v>
      </c>
      <c r="L59" s="4">
        <v>16.0</v>
      </c>
      <c r="M59" s="11">
        <f t="shared" ref="M59:M60" si="20">L59/K59</f>
        <v>45.71428571</v>
      </c>
      <c r="N59" s="4" t="s">
        <v>23</v>
      </c>
      <c r="O59" s="4" t="s">
        <v>23</v>
      </c>
      <c r="P59" s="4">
        <v>60.0</v>
      </c>
      <c r="Q59" s="4"/>
      <c r="R59" s="8"/>
      <c r="S59" s="10"/>
      <c r="U59" s="3"/>
      <c r="V59" s="3"/>
      <c r="W59" s="3"/>
      <c r="X59" s="3"/>
      <c r="Y59" s="3"/>
    </row>
    <row r="60">
      <c r="A60" s="4" t="s">
        <v>196</v>
      </c>
      <c r="B60" s="4" t="s">
        <v>21</v>
      </c>
      <c r="C60" s="4" t="s">
        <v>53</v>
      </c>
      <c r="D60" s="4">
        <v>5.0</v>
      </c>
      <c r="E60" s="4">
        <v>37.0</v>
      </c>
      <c r="F60" s="4" t="s">
        <v>23</v>
      </c>
      <c r="G60" s="4" t="s">
        <v>23</v>
      </c>
      <c r="H60" s="4" t="s">
        <v>23</v>
      </c>
      <c r="I60" s="4" t="s">
        <v>23</v>
      </c>
      <c r="J60" s="4" t="s">
        <v>23</v>
      </c>
      <c r="K60" s="4">
        <v>0.25</v>
      </c>
      <c r="L60" s="4">
        <v>88.0</v>
      </c>
      <c r="M60" s="11">
        <f t="shared" si="20"/>
        <v>352</v>
      </c>
      <c r="N60" s="4" t="s">
        <v>23</v>
      </c>
      <c r="O60" s="4" t="s">
        <v>23</v>
      </c>
      <c r="P60" s="4">
        <v>100.0</v>
      </c>
      <c r="Q60" s="4"/>
      <c r="R60" s="8"/>
      <c r="S60" s="10"/>
      <c r="U60" s="3"/>
      <c r="V60" s="3"/>
      <c r="W60" s="3"/>
      <c r="X60" s="3"/>
      <c r="Y60" s="3"/>
    </row>
    <row r="61">
      <c r="A61" s="4" t="s">
        <v>197</v>
      </c>
      <c r="B61" s="4" t="s">
        <v>21</v>
      </c>
      <c r="C61" s="4" t="s">
        <v>22</v>
      </c>
      <c r="D61" s="5">
        <v>7.0</v>
      </c>
      <c r="E61" s="5">
        <v>65.0</v>
      </c>
      <c r="F61" s="5">
        <v>70.0</v>
      </c>
      <c r="G61" s="4">
        <f>LN(2)/F61</f>
        <v>0.009902102579</v>
      </c>
      <c r="H61" s="5">
        <v>0.5</v>
      </c>
      <c r="I61" s="4">
        <v>33.93</v>
      </c>
      <c r="J61" s="4">
        <f t="shared" ref="J61:J62" si="21">I61/H61</f>
        <v>67.86</v>
      </c>
      <c r="K61" s="5" t="s">
        <v>23</v>
      </c>
      <c r="L61" s="4" t="s">
        <v>23</v>
      </c>
      <c r="M61" s="4" t="s">
        <v>23</v>
      </c>
      <c r="N61" s="5" t="s">
        <v>23</v>
      </c>
      <c r="O61" s="5">
        <v>2500.0</v>
      </c>
      <c r="P61" s="5">
        <v>52.0</v>
      </c>
      <c r="Q61" s="4" t="s">
        <v>198</v>
      </c>
      <c r="R61" s="6" t="s">
        <v>199</v>
      </c>
      <c r="S61" s="7" t="s">
        <v>200</v>
      </c>
      <c r="T61" s="3"/>
      <c r="U61" s="3"/>
      <c r="V61" s="3"/>
      <c r="W61" s="3"/>
      <c r="X61" s="3"/>
      <c r="Y61" s="3"/>
    </row>
    <row r="62">
      <c r="A62" s="4" t="s">
        <v>201</v>
      </c>
      <c r="B62" s="4" t="s">
        <v>21</v>
      </c>
      <c r="C62" s="5" t="s">
        <v>182</v>
      </c>
      <c r="D62" s="5">
        <v>5.5</v>
      </c>
      <c r="E62" s="5">
        <v>45.0</v>
      </c>
      <c r="F62" s="5">
        <v>10.0</v>
      </c>
      <c r="G62" s="4">
        <v>0.069315</v>
      </c>
      <c r="H62" s="5">
        <v>0.078</v>
      </c>
      <c r="I62" s="4">
        <v>81.0</v>
      </c>
      <c r="J62" s="4">
        <f t="shared" si="21"/>
        <v>1038.461538</v>
      </c>
      <c r="K62" s="5">
        <v>0.36</v>
      </c>
      <c r="L62" s="4">
        <v>138.0</v>
      </c>
      <c r="M62" s="11">
        <f>L62/K62</f>
        <v>383.3333333</v>
      </c>
      <c r="N62" s="5" t="s">
        <v>23</v>
      </c>
      <c r="O62" s="5" t="s">
        <v>23</v>
      </c>
      <c r="P62" s="5">
        <v>54.0</v>
      </c>
      <c r="Q62" s="21" t="s">
        <v>202</v>
      </c>
      <c r="R62" s="6" t="s">
        <v>203</v>
      </c>
      <c r="S62" s="9" t="s">
        <v>204</v>
      </c>
      <c r="U62" s="3"/>
      <c r="V62" s="3"/>
      <c r="W62" s="3"/>
      <c r="X62" s="3"/>
      <c r="Y62" s="3"/>
    </row>
    <row r="63">
      <c r="A63" s="4" t="s">
        <v>205</v>
      </c>
      <c r="B63" s="4" t="s">
        <v>21</v>
      </c>
      <c r="C63" s="4" t="s">
        <v>22</v>
      </c>
      <c r="D63" s="5">
        <v>5.5</v>
      </c>
      <c r="E63" s="5">
        <v>37.0</v>
      </c>
      <c r="F63" s="5">
        <f>3.5*60</f>
        <v>210</v>
      </c>
      <c r="G63" s="4">
        <f t="shared" ref="G63:G65" si="22">LN(2)/F63</f>
        <v>0.00330070086</v>
      </c>
      <c r="H63" s="5">
        <v>0.22</v>
      </c>
      <c r="I63" s="4" t="s">
        <v>23</v>
      </c>
      <c r="J63" s="4" t="s">
        <v>23</v>
      </c>
      <c r="K63" s="5" t="s">
        <v>23</v>
      </c>
      <c r="L63" s="4" t="s">
        <v>23</v>
      </c>
      <c r="M63" s="4" t="s">
        <v>23</v>
      </c>
      <c r="N63" s="5" t="s">
        <v>23</v>
      </c>
      <c r="O63" s="5">
        <v>200.0</v>
      </c>
      <c r="P63" s="5">
        <v>80.0</v>
      </c>
      <c r="Q63" s="4" t="s">
        <v>23</v>
      </c>
      <c r="R63" s="6" t="s">
        <v>206</v>
      </c>
      <c r="S63" s="5"/>
      <c r="T63" s="3"/>
      <c r="U63" s="3"/>
      <c r="V63" s="3"/>
      <c r="W63" s="3"/>
      <c r="X63" s="3"/>
      <c r="Y63" s="3"/>
    </row>
    <row r="64">
      <c r="A64" s="4" t="s">
        <v>207</v>
      </c>
      <c r="B64" s="4" t="s">
        <v>21</v>
      </c>
      <c r="C64" s="4" t="s">
        <v>22</v>
      </c>
      <c r="D64" s="5">
        <v>5.0</v>
      </c>
      <c r="E64" s="5">
        <v>45.0</v>
      </c>
      <c r="F64" s="5">
        <v>5.0</v>
      </c>
      <c r="G64" s="4">
        <f t="shared" si="22"/>
        <v>0.1386294361</v>
      </c>
      <c r="H64" s="5">
        <v>1.82</v>
      </c>
      <c r="I64" s="4" t="s">
        <v>23</v>
      </c>
      <c r="J64" s="4" t="s">
        <v>23</v>
      </c>
      <c r="K64" s="5" t="s">
        <v>23</v>
      </c>
      <c r="L64" s="4" t="s">
        <v>23</v>
      </c>
      <c r="M64" s="4" t="s">
        <v>23</v>
      </c>
      <c r="N64" s="5" t="s">
        <v>23</v>
      </c>
      <c r="O64" s="5" t="s">
        <v>23</v>
      </c>
      <c r="P64" s="5">
        <v>40.0</v>
      </c>
      <c r="Q64" s="4" t="s">
        <v>23</v>
      </c>
      <c r="R64" s="6" t="s">
        <v>208</v>
      </c>
      <c r="S64" s="5"/>
      <c r="T64" s="3"/>
      <c r="U64" s="3"/>
      <c r="V64" s="3"/>
      <c r="W64" s="3"/>
      <c r="X64" s="3"/>
      <c r="Y64" s="3"/>
    </row>
    <row r="65">
      <c r="A65" s="4" t="s">
        <v>209</v>
      </c>
      <c r="B65" s="4" t="s">
        <v>21</v>
      </c>
      <c r="C65" s="4" t="s">
        <v>22</v>
      </c>
      <c r="D65" s="5">
        <v>6.0</v>
      </c>
      <c r="E65" s="5">
        <v>30.0</v>
      </c>
      <c r="F65" s="5">
        <v>15.0</v>
      </c>
      <c r="G65" s="4">
        <f t="shared" si="22"/>
        <v>0.04620981204</v>
      </c>
      <c r="H65" s="5">
        <v>0.07</v>
      </c>
      <c r="I65" s="4">
        <f>71.4*P65/60</f>
        <v>104.72</v>
      </c>
      <c r="J65" s="4">
        <f t="shared" ref="J65:J67" si="23">I65/H65</f>
        <v>1496</v>
      </c>
      <c r="K65" s="5" t="s">
        <v>23</v>
      </c>
      <c r="L65" s="4" t="s">
        <v>23</v>
      </c>
      <c r="M65" s="4" t="s">
        <v>23</v>
      </c>
      <c r="N65" s="5" t="s">
        <v>23</v>
      </c>
      <c r="O65" s="5">
        <v>14.3</v>
      </c>
      <c r="P65" s="5">
        <v>88.0</v>
      </c>
      <c r="Q65" s="4" t="s">
        <v>23</v>
      </c>
      <c r="R65" s="6" t="s">
        <v>210</v>
      </c>
      <c r="S65" s="5"/>
      <c r="T65" s="3"/>
      <c r="U65" s="3"/>
      <c r="V65" s="3"/>
      <c r="W65" s="3"/>
      <c r="X65" s="3"/>
      <c r="Y65" s="3"/>
    </row>
    <row r="66">
      <c r="A66" s="4" t="s">
        <v>211</v>
      </c>
      <c r="B66" s="4" t="s">
        <v>21</v>
      </c>
      <c r="C66" s="4" t="s">
        <v>182</v>
      </c>
      <c r="D66" s="5">
        <v>6.5</v>
      </c>
      <c r="E66" s="5">
        <v>40.0</v>
      </c>
      <c r="F66" s="5">
        <f>LN(2)/G66</f>
        <v>18.06179974</v>
      </c>
      <c r="G66" s="4">
        <f>LN(1/0.1)/60</f>
        <v>0.03837641822</v>
      </c>
      <c r="H66" s="5">
        <v>0.39</v>
      </c>
      <c r="I66" s="11">
        <f>50.7*P66/60</f>
        <v>43.095</v>
      </c>
      <c r="J66" s="4">
        <f t="shared" si="23"/>
        <v>110.5</v>
      </c>
      <c r="K66" s="5">
        <v>20.4</v>
      </c>
      <c r="L66" s="4">
        <f>15.5*P66/60</f>
        <v>13.175</v>
      </c>
      <c r="M66" s="11">
        <f>L66/K66</f>
        <v>0.6458333333</v>
      </c>
      <c r="N66" s="5" t="s">
        <v>23</v>
      </c>
      <c r="O66" s="5">
        <v>1000.0</v>
      </c>
      <c r="P66" s="4">
        <v>51.0</v>
      </c>
      <c r="Q66" s="4" t="s">
        <v>212</v>
      </c>
      <c r="R66" s="6" t="s">
        <v>213</v>
      </c>
      <c r="S66" s="9" t="s">
        <v>214</v>
      </c>
      <c r="U66" s="3"/>
      <c r="V66" s="3"/>
      <c r="W66" s="3"/>
      <c r="X66" s="3"/>
      <c r="Y66" s="3"/>
    </row>
    <row r="67">
      <c r="A67" s="4" t="s">
        <v>215</v>
      </c>
      <c r="B67" s="4" t="s">
        <v>21</v>
      </c>
      <c r="C67" s="4" t="s">
        <v>22</v>
      </c>
      <c r="D67" s="5">
        <v>6.0</v>
      </c>
      <c r="E67" s="5">
        <v>45.0</v>
      </c>
      <c r="F67" s="5">
        <v>60.0</v>
      </c>
      <c r="G67" s="4">
        <f>LN(2)/F67</f>
        <v>0.01155245301</v>
      </c>
      <c r="H67" s="5">
        <v>10.9</v>
      </c>
      <c r="I67" s="4">
        <f>24.3*P67/60</f>
        <v>20.655</v>
      </c>
      <c r="J67" s="4">
        <f t="shared" si="23"/>
        <v>1.894954128</v>
      </c>
      <c r="K67" s="5" t="s">
        <v>23</v>
      </c>
      <c r="L67" s="4" t="s">
        <v>23</v>
      </c>
      <c r="M67" s="4" t="s">
        <v>23</v>
      </c>
      <c r="N67" s="5" t="s">
        <v>23</v>
      </c>
      <c r="O67" s="5">
        <v>500.0</v>
      </c>
      <c r="P67" s="5">
        <v>51.0</v>
      </c>
      <c r="Q67" s="4" t="s">
        <v>216</v>
      </c>
      <c r="R67" s="6" t="s">
        <v>217</v>
      </c>
      <c r="S67" s="7" t="s">
        <v>218</v>
      </c>
      <c r="T67" s="3"/>
      <c r="U67" s="3"/>
      <c r="V67" s="3"/>
      <c r="W67" s="3"/>
      <c r="X67" s="3"/>
      <c r="Y67" s="3"/>
    </row>
    <row r="68">
      <c r="A68" s="4" t="s">
        <v>219</v>
      </c>
      <c r="B68" s="4" t="s">
        <v>21</v>
      </c>
      <c r="C68" s="4" t="s">
        <v>182</v>
      </c>
      <c r="D68" s="4">
        <v>6.5</v>
      </c>
      <c r="E68" s="4">
        <v>40.0</v>
      </c>
      <c r="F68" s="26">
        <f>LN(2)/G68</f>
        <v>52.08319348</v>
      </c>
      <c r="G68" s="4">
        <f>LN(1/0.45)/60</f>
        <v>0.0133084616</v>
      </c>
      <c r="H68" s="4">
        <v>0.96</v>
      </c>
      <c r="I68" s="4" t="s">
        <v>23</v>
      </c>
      <c r="J68" s="4" t="s">
        <v>23</v>
      </c>
      <c r="K68" s="4" t="s">
        <v>23</v>
      </c>
      <c r="L68" s="4" t="s">
        <v>23</v>
      </c>
      <c r="M68" s="4" t="s">
        <v>23</v>
      </c>
      <c r="N68" s="4" t="s">
        <v>23</v>
      </c>
      <c r="O68" s="4">
        <v>76.9</v>
      </c>
      <c r="P68" s="4">
        <v>51.58</v>
      </c>
      <c r="Q68" s="4" t="s">
        <v>220</v>
      </c>
      <c r="R68" s="8" t="s">
        <v>221</v>
      </c>
      <c r="S68" s="9" t="s">
        <v>222</v>
      </c>
      <c r="U68" s="3"/>
      <c r="V68" s="3"/>
      <c r="W68" s="3"/>
      <c r="X68" s="3"/>
      <c r="Y68" s="3"/>
    </row>
    <row r="69">
      <c r="A69" s="4" t="s">
        <v>223</v>
      </c>
      <c r="B69" s="4" t="s">
        <v>21</v>
      </c>
      <c r="C69" s="4" t="s">
        <v>182</v>
      </c>
      <c r="D69" s="4">
        <v>6.0</v>
      </c>
      <c r="E69" s="4">
        <v>40.0</v>
      </c>
      <c r="F69" s="4" t="s">
        <v>23</v>
      </c>
      <c r="G69" s="4" t="s">
        <v>23</v>
      </c>
      <c r="H69" s="4">
        <v>0.228</v>
      </c>
      <c r="I69" s="4">
        <v>0.8778</v>
      </c>
      <c r="J69" s="4">
        <v>3.85</v>
      </c>
      <c r="K69" s="4" t="s">
        <v>23</v>
      </c>
      <c r="L69" s="4" t="s">
        <v>23</v>
      </c>
      <c r="M69" s="4" t="s">
        <v>23</v>
      </c>
      <c r="N69" s="4" t="s">
        <v>23</v>
      </c>
      <c r="O69" s="4">
        <v>4280.0</v>
      </c>
      <c r="P69" s="4">
        <v>66.0</v>
      </c>
      <c r="Q69" s="4" t="s">
        <v>224</v>
      </c>
      <c r="R69" s="8" t="s">
        <v>225</v>
      </c>
      <c r="S69" s="9" t="s">
        <v>226</v>
      </c>
      <c r="U69" s="3"/>
      <c r="V69" s="3"/>
      <c r="W69" s="3"/>
      <c r="X69" s="3"/>
      <c r="Y69" s="3"/>
    </row>
    <row r="70">
      <c r="A70" s="4" t="s">
        <v>227</v>
      </c>
      <c r="B70" s="4" t="s">
        <v>21</v>
      </c>
      <c r="C70" s="4" t="s">
        <v>182</v>
      </c>
      <c r="D70" s="4">
        <v>8.0</v>
      </c>
      <c r="E70" s="4">
        <v>50.0</v>
      </c>
      <c r="F70" s="4" t="s">
        <v>23</v>
      </c>
      <c r="G70" s="4" t="s">
        <v>23</v>
      </c>
      <c r="H70" s="4">
        <v>0.29</v>
      </c>
      <c r="I70" s="4">
        <v>114.695</v>
      </c>
      <c r="J70" s="4">
        <v>395.5</v>
      </c>
      <c r="K70" s="4">
        <v>0.134</v>
      </c>
      <c r="L70" s="4">
        <v>163.1986</v>
      </c>
      <c r="M70" s="4">
        <v>1217.9</v>
      </c>
      <c r="N70" s="10" t="s">
        <v>23</v>
      </c>
      <c r="O70" s="4">
        <v>2250.0</v>
      </c>
      <c r="P70" s="4">
        <v>65.0</v>
      </c>
      <c r="Q70" s="4" t="s">
        <v>228</v>
      </c>
      <c r="R70" s="8" t="s">
        <v>229</v>
      </c>
      <c r="S70" s="9" t="s">
        <v>230</v>
      </c>
      <c r="U70" s="3"/>
      <c r="V70" s="3"/>
      <c r="W70" s="3"/>
      <c r="X70" s="3"/>
      <c r="Y70" s="3"/>
    </row>
    <row r="71">
      <c r="A71" s="4" t="s">
        <v>231</v>
      </c>
      <c r="B71" s="4" t="s">
        <v>21</v>
      </c>
      <c r="C71" s="1" t="s">
        <v>22</v>
      </c>
      <c r="D71" s="5">
        <v>6.5</v>
      </c>
      <c r="E71" s="5">
        <v>25.0</v>
      </c>
      <c r="F71" s="4">
        <v>30.0</v>
      </c>
      <c r="G71" s="11">
        <f>LN(2)/F71</f>
        <v>0.02310490602</v>
      </c>
      <c r="H71" s="4">
        <v>7.0</v>
      </c>
      <c r="I71" s="4">
        <v>7850.0</v>
      </c>
      <c r="J71" s="4">
        <v>1121.0</v>
      </c>
      <c r="K71" s="4" t="s">
        <v>23</v>
      </c>
      <c r="L71" s="4" t="s">
        <v>23</v>
      </c>
      <c r="M71" s="4" t="s">
        <v>23</v>
      </c>
      <c r="N71" s="4" t="s">
        <v>23</v>
      </c>
      <c r="O71" s="4">
        <v>38.5</v>
      </c>
      <c r="P71" s="5">
        <v>48.0</v>
      </c>
      <c r="Q71" s="4" t="s">
        <v>232</v>
      </c>
      <c r="R71" s="6" t="s">
        <v>233</v>
      </c>
      <c r="S71" s="9" t="s">
        <v>234</v>
      </c>
      <c r="U71" s="3"/>
      <c r="V71" s="3"/>
      <c r="W71" s="3"/>
      <c r="X71" s="3"/>
      <c r="Y71" s="3"/>
    </row>
    <row r="72">
      <c r="A72" s="4" t="s">
        <v>235</v>
      </c>
      <c r="B72" s="4" t="s">
        <v>21</v>
      </c>
      <c r="C72" s="4" t="s">
        <v>53</v>
      </c>
      <c r="D72" s="4">
        <v>4.0</v>
      </c>
      <c r="E72" s="4">
        <v>50.0</v>
      </c>
      <c r="F72" s="4" t="s">
        <v>23</v>
      </c>
      <c r="G72" s="4" t="s">
        <v>23</v>
      </c>
      <c r="H72" s="4">
        <v>0.89</v>
      </c>
      <c r="I72" s="4">
        <v>0.00801</v>
      </c>
      <c r="J72" s="4">
        <v>0.009</v>
      </c>
      <c r="K72" s="4" t="s">
        <v>23</v>
      </c>
      <c r="L72" s="4" t="s">
        <v>23</v>
      </c>
      <c r="M72" s="4" t="s">
        <v>23</v>
      </c>
      <c r="N72" s="4" t="s">
        <v>23</v>
      </c>
      <c r="O72" s="4" t="s">
        <v>23</v>
      </c>
      <c r="P72" s="4">
        <v>66.0</v>
      </c>
      <c r="Q72" s="10" t="s">
        <v>23</v>
      </c>
      <c r="R72" s="8" t="s">
        <v>236</v>
      </c>
      <c r="S72" s="3"/>
      <c r="U72" s="3"/>
      <c r="V72" s="3"/>
      <c r="W72" s="3"/>
      <c r="X72" s="3"/>
      <c r="Y72" s="3"/>
    </row>
    <row r="73">
      <c r="A73" s="4" t="s">
        <v>237</v>
      </c>
      <c r="B73" s="4" t="s">
        <v>21</v>
      </c>
      <c r="C73" s="4" t="s">
        <v>53</v>
      </c>
      <c r="D73" s="4">
        <v>5.0</v>
      </c>
      <c r="E73" s="4">
        <v>50.0</v>
      </c>
      <c r="F73" s="4">
        <f t="shared" ref="F73:F75" si="24">LN(2)/G73</f>
        <v>45.38824784</v>
      </c>
      <c r="G73" s="4">
        <f>LN(1/0.4)/60</f>
        <v>0.0152715122</v>
      </c>
      <c r="H73" s="4">
        <v>0.2</v>
      </c>
      <c r="I73" s="4">
        <v>3.14</v>
      </c>
      <c r="J73" s="4">
        <v>15.7</v>
      </c>
      <c r="K73" s="4">
        <v>4.55</v>
      </c>
      <c r="L73" s="4">
        <v>3.185</v>
      </c>
      <c r="M73" s="4">
        <v>0.7</v>
      </c>
      <c r="N73" s="4" t="s">
        <v>23</v>
      </c>
      <c r="O73" s="4" t="s">
        <v>23</v>
      </c>
      <c r="P73" s="4">
        <v>78.2</v>
      </c>
      <c r="Q73" s="4" t="s">
        <v>23</v>
      </c>
      <c r="R73" s="8" t="s">
        <v>238</v>
      </c>
      <c r="S73" s="9" t="s">
        <v>239</v>
      </c>
      <c r="U73" s="3"/>
      <c r="V73" s="3"/>
      <c r="W73" s="3"/>
      <c r="X73" s="3"/>
      <c r="Y73" s="3"/>
    </row>
    <row r="74">
      <c r="A74" s="4" t="s">
        <v>240</v>
      </c>
      <c r="B74" s="4" t="s">
        <v>21</v>
      </c>
      <c r="C74" s="1" t="s">
        <v>241</v>
      </c>
      <c r="D74" s="4">
        <v>8.0</v>
      </c>
      <c r="E74" s="4">
        <v>50.0</v>
      </c>
      <c r="F74" s="4">
        <f t="shared" si="24"/>
        <v>116.6014926</v>
      </c>
      <c r="G74" s="4">
        <f>LN(1/0.7)/60</f>
        <v>0.005944582399</v>
      </c>
      <c r="H74" s="4">
        <v>0.1</v>
      </c>
      <c r="I74" s="4">
        <f>1.26*10^5</f>
        <v>126000</v>
      </c>
      <c r="J74" s="4">
        <f>I74/H74</f>
        <v>1260000</v>
      </c>
      <c r="K74" s="4" t="s">
        <v>23</v>
      </c>
      <c r="L74" s="4" t="s">
        <v>23</v>
      </c>
      <c r="M74" s="4" t="s">
        <v>23</v>
      </c>
      <c r="N74" s="4" t="s">
        <v>23</v>
      </c>
      <c r="O74" s="4" t="s">
        <v>23</v>
      </c>
      <c r="P74" s="4">
        <v>100.0</v>
      </c>
      <c r="Q74" s="4" t="s">
        <v>242</v>
      </c>
      <c r="R74" s="8" t="s">
        <v>243</v>
      </c>
      <c r="S74" s="9" t="s">
        <v>244</v>
      </c>
      <c r="U74" s="3"/>
      <c r="V74" s="3"/>
      <c r="W74" s="3"/>
      <c r="X74" s="3"/>
      <c r="Y74" s="3"/>
    </row>
    <row r="75">
      <c r="A75" s="4" t="s">
        <v>245</v>
      </c>
      <c r="B75" s="4" t="s">
        <v>21</v>
      </c>
      <c r="C75" s="4" t="s">
        <v>241</v>
      </c>
      <c r="D75" s="4">
        <v>5.5</v>
      </c>
      <c r="E75" s="4">
        <v>65.0</v>
      </c>
      <c r="F75" s="4">
        <f t="shared" si="24"/>
        <v>573.0802506</v>
      </c>
      <c r="G75" s="4">
        <f>LN(1/0.93)/60</f>
        <v>0.001209511547</v>
      </c>
      <c r="H75" s="4">
        <v>0.67</v>
      </c>
      <c r="I75" s="4">
        <v>22.579</v>
      </c>
      <c r="J75" s="4">
        <v>33.7</v>
      </c>
      <c r="K75" s="4" t="s">
        <v>23</v>
      </c>
      <c r="L75" s="4" t="s">
        <v>23</v>
      </c>
      <c r="M75" s="4" t="s">
        <v>23</v>
      </c>
      <c r="N75" s="4" t="s">
        <v>23</v>
      </c>
      <c r="O75" s="4">
        <v>600.0</v>
      </c>
      <c r="P75" s="4">
        <v>169.5</v>
      </c>
      <c r="Q75" s="4" t="s">
        <v>246</v>
      </c>
      <c r="R75" s="8" t="s">
        <v>247</v>
      </c>
      <c r="S75" s="27" t="s">
        <v>248</v>
      </c>
      <c r="U75" s="3"/>
      <c r="V75" s="3"/>
      <c r="W75" s="3"/>
      <c r="X75" s="3"/>
      <c r="Y75" s="3"/>
    </row>
    <row r="76">
      <c r="A76" s="4" t="s">
        <v>249</v>
      </c>
      <c r="B76" s="4" t="s">
        <v>21</v>
      </c>
      <c r="C76" s="4" t="s">
        <v>53</v>
      </c>
      <c r="D76" s="4">
        <v>6.0</v>
      </c>
      <c r="E76" s="4">
        <v>40.0</v>
      </c>
      <c r="F76" s="4">
        <v>17.0</v>
      </c>
      <c r="G76" s="4">
        <f t="shared" ref="G76:G77" si="25">LN(2)/F76</f>
        <v>0.04077336356</v>
      </c>
      <c r="H76" s="4">
        <v>2.8</v>
      </c>
      <c r="I76" s="4">
        <v>13543.9</v>
      </c>
      <c r="J76" s="4">
        <v>4837.1</v>
      </c>
      <c r="K76" s="4" t="s">
        <v>23</v>
      </c>
      <c r="L76" s="4" t="s">
        <v>23</v>
      </c>
      <c r="M76" s="4" t="s">
        <v>23</v>
      </c>
      <c r="N76" s="4" t="s">
        <v>23</v>
      </c>
      <c r="O76" s="4">
        <v>415.0</v>
      </c>
      <c r="P76" s="4">
        <v>480.0</v>
      </c>
      <c r="Q76" s="4" t="s">
        <v>250</v>
      </c>
      <c r="R76" s="8" t="s">
        <v>251</v>
      </c>
      <c r="S76" s="9" t="s">
        <v>252</v>
      </c>
      <c r="U76" s="3"/>
      <c r="V76" s="3"/>
      <c r="W76" s="3"/>
      <c r="X76" s="3"/>
      <c r="Y76" s="3"/>
    </row>
    <row r="77">
      <c r="A77" s="4" t="s">
        <v>253</v>
      </c>
      <c r="B77" s="4" t="s">
        <v>21</v>
      </c>
      <c r="C77" s="4" t="s">
        <v>53</v>
      </c>
      <c r="D77" s="5">
        <v>6.5</v>
      </c>
      <c r="E77" s="5">
        <v>40.0</v>
      </c>
      <c r="F77" s="5">
        <v>60.0</v>
      </c>
      <c r="G77" s="11">
        <f t="shared" si="25"/>
        <v>0.01155245301</v>
      </c>
      <c r="H77" s="5">
        <v>2.8</v>
      </c>
      <c r="I77" s="4">
        <v>98190.0</v>
      </c>
      <c r="J77" s="4">
        <f>I77/H77</f>
        <v>35067.85714</v>
      </c>
      <c r="K77" s="5" t="s">
        <v>23</v>
      </c>
      <c r="L77" s="4" t="s">
        <v>23</v>
      </c>
      <c r="M77" s="4" t="s">
        <v>23</v>
      </c>
      <c r="N77" s="5" t="s">
        <v>23</v>
      </c>
      <c r="O77" s="5">
        <v>415.0</v>
      </c>
      <c r="P77" s="5">
        <v>60.0</v>
      </c>
      <c r="Q77" s="4" t="s">
        <v>250</v>
      </c>
      <c r="R77" s="6" t="s">
        <v>254</v>
      </c>
      <c r="S77" s="9" t="s">
        <v>252</v>
      </c>
      <c r="U77" s="3"/>
      <c r="V77" s="3"/>
      <c r="W77" s="3"/>
      <c r="X77" s="3"/>
      <c r="Y77" s="3"/>
    </row>
    <row r="78">
      <c r="A78" s="4" t="s">
        <v>255</v>
      </c>
      <c r="B78" s="4" t="s">
        <v>21</v>
      </c>
      <c r="C78" s="4" t="s">
        <v>256</v>
      </c>
      <c r="D78" s="5">
        <v>4.5</v>
      </c>
      <c r="E78" s="5" t="s">
        <v>23</v>
      </c>
      <c r="F78" s="5" t="s">
        <v>23</v>
      </c>
      <c r="G78" s="4" t="s">
        <v>23</v>
      </c>
      <c r="H78" s="5">
        <v>6.3</v>
      </c>
      <c r="I78" s="4">
        <f>J78*H78</f>
        <v>39.06</v>
      </c>
      <c r="J78" s="4">
        <v>6.2</v>
      </c>
      <c r="K78" s="5">
        <v>15.3</v>
      </c>
      <c r="L78" s="4">
        <f>M78*K78</f>
        <v>0.13005</v>
      </c>
      <c r="M78" s="4">
        <v>0.0085</v>
      </c>
      <c r="N78" s="5" t="s">
        <v>23</v>
      </c>
      <c r="O78" s="5" t="s">
        <v>23</v>
      </c>
      <c r="P78" s="5" t="s">
        <v>23</v>
      </c>
      <c r="Q78" s="4" t="s">
        <v>257</v>
      </c>
      <c r="R78" s="6" t="s">
        <v>258</v>
      </c>
      <c r="S78" s="9" t="s">
        <v>259</v>
      </c>
      <c r="U78" s="3"/>
      <c r="V78" s="3"/>
      <c r="W78" s="3"/>
      <c r="X78" s="3"/>
      <c r="Y78" s="3"/>
    </row>
    <row r="79">
      <c r="A79" s="4" t="s">
        <v>260</v>
      </c>
      <c r="B79" s="4" t="s">
        <v>21</v>
      </c>
      <c r="C79" s="4" t="s">
        <v>241</v>
      </c>
      <c r="D79" s="4">
        <v>5.5</v>
      </c>
      <c r="E79" s="4">
        <v>45.0</v>
      </c>
      <c r="F79" s="4">
        <f>LN(2)/G79</f>
        <v>149.3185892</v>
      </c>
      <c r="G79" s="4">
        <f>LN(1/0.87)/30</f>
        <v>0.004642068911</v>
      </c>
      <c r="H79" s="4">
        <v>28.0</v>
      </c>
      <c r="I79" s="4">
        <v>61.6</v>
      </c>
      <c r="J79" s="4">
        <v>2.2</v>
      </c>
      <c r="K79" s="4">
        <v>4.1</v>
      </c>
      <c r="L79" s="4">
        <v>450.2</v>
      </c>
      <c r="M79" s="4">
        <v>109.8</v>
      </c>
      <c r="N79" s="4" t="s">
        <v>23</v>
      </c>
      <c r="O79" s="4" t="s">
        <v>23</v>
      </c>
      <c r="P79" s="4">
        <v>58.0</v>
      </c>
      <c r="Q79" s="4" t="s">
        <v>261</v>
      </c>
      <c r="R79" s="8" t="s">
        <v>262</v>
      </c>
      <c r="S79" s="9" t="s">
        <v>263</v>
      </c>
      <c r="U79" s="3"/>
      <c r="V79" s="3"/>
      <c r="W79" s="3"/>
      <c r="X79" s="3"/>
      <c r="Y79" s="3"/>
    </row>
    <row r="80">
      <c r="A80" s="4" t="s">
        <v>264</v>
      </c>
      <c r="B80" s="4" t="s">
        <v>21</v>
      </c>
      <c r="C80" s="4" t="s">
        <v>53</v>
      </c>
      <c r="D80" s="5">
        <v>4.8</v>
      </c>
      <c r="E80" s="5">
        <v>22.0</v>
      </c>
      <c r="F80" s="5">
        <f>24*60</f>
        <v>1440</v>
      </c>
      <c r="G80" s="4">
        <f t="shared" ref="G80:G81" si="26">LN(2)/F80</f>
        <v>0.0004813522087</v>
      </c>
      <c r="H80" s="5">
        <v>0.09</v>
      </c>
      <c r="I80" s="4">
        <v>118.0</v>
      </c>
      <c r="J80" s="4">
        <f>I80/H80</f>
        <v>1311.111111</v>
      </c>
      <c r="K80" s="5">
        <v>1.58</v>
      </c>
      <c r="L80" s="4">
        <v>43.0</v>
      </c>
      <c r="M80" s="11">
        <f>L80/K80</f>
        <v>27.21518987</v>
      </c>
      <c r="N80" s="5">
        <v>1.1</v>
      </c>
      <c r="O80" s="5">
        <v>2.3</v>
      </c>
      <c r="P80" s="5">
        <v>115.0</v>
      </c>
      <c r="Q80" s="4" t="s">
        <v>265</v>
      </c>
      <c r="R80" s="6" t="s">
        <v>266</v>
      </c>
      <c r="S80" s="9" t="s">
        <v>267</v>
      </c>
      <c r="U80" s="3"/>
      <c r="V80" s="3"/>
      <c r="W80" s="3"/>
      <c r="X80" s="3"/>
      <c r="Y80" s="3"/>
    </row>
    <row r="81">
      <c r="A81" s="4" t="s">
        <v>268</v>
      </c>
      <c r="B81" s="4" t="s">
        <v>21</v>
      </c>
      <c r="C81" s="4" t="s">
        <v>53</v>
      </c>
      <c r="D81" s="5">
        <v>4.8</v>
      </c>
      <c r="E81" s="5">
        <v>70.0</v>
      </c>
      <c r="F81" s="5">
        <f>4*60</f>
        <v>240</v>
      </c>
      <c r="G81" s="4">
        <f t="shared" si="26"/>
        <v>0.002888113252</v>
      </c>
      <c r="H81" s="5">
        <v>0.0064</v>
      </c>
      <c r="I81" s="4" t="s">
        <v>23</v>
      </c>
      <c r="J81" s="4" t="s">
        <v>23</v>
      </c>
      <c r="K81" s="5" t="s">
        <v>23</v>
      </c>
      <c r="L81" s="4" t="s">
        <v>23</v>
      </c>
      <c r="M81" s="4" t="s">
        <v>23</v>
      </c>
      <c r="N81" s="5" t="s">
        <v>23</v>
      </c>
      <c r="O81" s="5" t="s">
        <v>23</v>
      </c>
      <c r="P81" s="5">
        <v>120.0</v>
      </c>
      <c r="Q81" s="4" t="s">
        <v>269</v>
      </c>
      <c r="R81" s="6" t="s">
        <v>270</v>
      </c>
      <c r="S81" s="9" t="s">
        <v>271</v>
      </c>
      <c r="U81" s="3"/>
      <c r="V81" s="3"/>
      <c r="W81" s="3"/>
      <c r="X81" s="3"/>
      <c r="Y81" s="3"/>
    </row>
    <row r="82">
      <c r="A82" s="4" t="s">
        <v>272</v>
      </c>
      <c r="B82" s="4" t="s">
        <v>21</v>
      </c>
      <c r="C82" s="4" t="s">
        <v>53</v>
      </c>
      <c r="D82" s="5">
        <v>5.0</v>
      </c>
      <c r="E82" s="5">
        <v>45.0</v>
      </c>
      <c r="F82" s="12">
        <f>LN(2)/G82</f>
        <v>98.68220218</v>
      </c>
      <c r="G82" s="11">
        <f>LN(1/0.9)/15</f>
        <v>0.007024034377</v>
      </c>
      <c r="H82" s="5">
        <v>0.096</v>
      </c>
      <c r="I82" s="4">
        <v>132.0</v>
      </c>
      <c r="J82" s="4">
        <f t="shared" ref="J82:J83" si="27">I82/H82</f>
        <v>1375</v>
      </c>
      <c r="K82" s="5">
        <v>2.3</v>
      </c>
      <c r="L82" s="4">
        <v>50.0</v>
      </c>
      <c r="M82" s="4">
        <f t="shared" ref="M82:M83" si="28">L82/K82</f>
        <v>21.73913043</v>
      </c>
      <c r="N82" s="5">
        <v>0.27</v>
      </c>
      <c r="O82" s="5">
        <v>0.27</v>
      </c>
      <c r="P82" s="5">
        <v>114.0</v>
      </c>
      <c r="Q82" s="10" t="s">
        <v>23</v>
      </c>
      <c r="R82" s="6" t="s">
        <v>273</v>
      </c>
      <c r="S82" s="5"/>
      <c r="T82" s="3"/>
      <c r="U82" s="3"/>
      <c r="V82" s="3"/>
      <c r="W82" s="3"/>
      <c r="X82" s="3"/>
      <c r="Y82" s="3"/>
    </row>
    <row r="83">
      <c r="A83" s="4" t="s">
        <v>274</v>
      </c>
      <c r="B83" s="4" t="s">
        <v>21</v>
      </c>
      <c r="C83" s="4" t="s">
        <v>53</v>
      </c>
      <c r="D83" s="4" t="s">
        <v>23</v>
      </c>
      <c r="E83" s="4" t="s">
        <v>23</v>
      </c>
      <c r="F83" s="4" t="s">
        <v>23</v>
      </c>
      <c r="G83" s="4" t="s">
        <v>23</v>
      </c>
      <c r="H83" s="4">
        <v>0.2</v>
      </c>
      <c r="I83" s="4">
        <v>130.1</v>
      </c>
      <c r="J83" s="4">
        <f t="shared" si="27"/>
        <v>650.5</v>
      </c>
      <c r="K83" s="4">
        <v>5.05</v>
      </c>
      <c r="L83" s="4">
        <v>29.8</v>
      </c>
      <c r="M83" s="4">
        <f t="shared" si="28"/>
        <v>5.900990099</v>
      </c>
      <c r="N83" s="4" t="s">
        <v>23</v>
      </c>
      <c r="O83" s="4" t="s">
        <v>23</v>
      </c>
      <c r="P83" s="28">
        <v>83.45</v>
      </c>
      <c r="Q83" s="4" t="s">
        <v>275</v>
      </c>
      <c r="R83" s="8" t="s">
        <v>276</v>
      </c>
      <c r="S83" s="29" t="s">
        <v>277</v>
      </c>
      <c r="T83" s="3"/>
      <c r="U83" s="3"/>
      <c r="V83" s="3"/>
      <c r="W83" s="3"/>
      <c r="X83" s="3"/>
      <c r="Y83" s="3"/>
    </row>
    <row r="84">
      <c r="A84" s="4" t="s">
        <v>278</v>
      </c>
      <c r="B84" s="4" t="s">
        <v>21</v>
      </c>
      <c r="C84" s="4" t="s">
        <v>53</v>
      </c>
      <c r="D84" s="4" t="s">
        <v>23</v>
      </c>
      <c r="E84" s="4" t="s">
        <v>23</v>
      </c>
      <c r="F84" s="4" t="s">
        <v>23</v>
      </c>
      <c r="G84" s="4" t="s">
        <v>23</v>
      </c>
      <c r="H84" s="4">
        <v>0.619</v>
      </c>
      <c r="I84" s="4">
        <v>9.35</v>
      </c>
      <c r="J84" s="4">
        <v>15.0</v>
      </c>
      <c r="K84" s="4" t="s">
        <v>23</v>
      </c>
      <c r="L84" s="4" t="s">
        <v>23</v>
      </c>
      <c r="M84" s="4" t="s">
        <v>23</v>
      </c>
      <c r="N84" s="4" t="s">
        <v>23</v>
      </c>
      <c r="O84" s="4" t="s">
        <v>23</v>
      </c>
      <c r="P84" s="28">
        <v>60.6</v>
      </c>
      <c r="Q84" s="4" t="s">
        <v>279</v>
      </c>
      <c r="R84" s="30" t="s">
        <v>280</v>
      </c>
      <c r="S84" s="29" t="s">
        <v>281</v>
      </c>
      <c r="T84" s="30"/>
      <c r="U84" s="3"/>
      <c r="V84" s="3"/>
      <c r="W84" s="3"/>
      <c r="X84" s="3"/>
      <c r="Y84" s="3"/>
    </row>
    <row r="85">
      <c r="A85" s="4" t="s">
        <v>282</v>
      </c>
      <c r="B85" s="4" t="s">
        <v>21</v>
      </c>
      <c r="C85" s="4" t="s">
        <v>53</v>
      </c>
      <c r="D85" s="4">
        <v>6.5</v>
      </c>
      <c r="E85" s="4" t="s">
        <v>23</v>
      </c>
      <c r="F85" s="4" t="s">
        <v>23</v>
      </c>
      <c r="G85" s="4" t="s">
        <v>23</v>
      </c>
      <c r="H85" s="4">
        <v>0.229</v>
      </c>
      <c r="I85" s="4">
        <v>20.8</v>
      </c>
      <c r="J85" s="4">
        <v>91.0</v>
      </c>
      <c r="K85" s="4">
        <v>6.8</v>
      </c>
      <c r="L85" s="4">
        <v>181.0</v>
      </c>
      <c r="M85" s="4">
        <f t="shared" ref="M85:M86" si="29">L85/K85</f>
        <v>26.61764706</v>
      </c>
      <c r="N85" s="4" t="s">
        <v>23</v>
      </c>
      <c r="O85" s="4" t="s">
        <v>23</v>
      </c>
      <c r="P85" s="31">
        <v>52.61</v>
      </c>
      <c r="Q85" s="4" t="s">
        <v>283</v>
      </c>
      <c r="R85" s="8" t="s">
        <v>284</v>
      </c>
      <c r="S85" s="29" t="s">
        <v>285</v>
      </c>
      <c r="T85" s="30" t="s">
        <v>280</v>
      </c>
      <c r="U85" s="3"/>
      <c r="V85" s="3"/>
      <c r="W85" s="3"/>
      <c r="X85" s="3"/>
      <c r="Y85" s="3"/>
    </row>
    <row r="86">
      <c r="A86" s="4" t="s">
        <v>286</v>
      </c>
      <c r="B86" s="4" t="s">
        <v>38</v>
      </c>
      <c r="C86" s="4" t="s">
        <v>53</v>
      </c>
      <c r="D86" s="4">
        <v>5.5</v>
      </c>
      <c r="E86" s="4" t="s">
        <v>23</v>
      </c>
      <c r="F86" s="4" t="s">
        <v>23</v>
      </c>
      <c r="G86" s="4" t="s">
        <v>23</v>
      </c>
      <c r="H86" s="4" t="s">
        <v>23</v>
      </c>
      <c r="I86" s="4" t="s">
        <v>23</v>
      </c>
      <c r="J86" s="4" t="s">
        <v>23</v>
      </c>
      <c r="K86" s="4">
        <v>114.0</v>
      </c>
      <c r="L86" s="4">
        <v>3.23</v>
      </c>
      <c r="M86" s="4">
        <f t="shared" si="29"/>
        <v>0.02833333333</v>
      </c>
      <c r="N86" s="4" t="s">
        <v>23</v>
      </c>
      <c r="O86" s="4" t="s">
        <v>23</v>
      </c>
      <c r="P86" s="31">
        <v>52.61</v>
      </c>
      <c r="Q86" s="23" t="s">
        <v>287</v>
      </c>
      <c r="R86" s="8" t="s">
        <v>284</v>
      </c>
      <c r="S86" s="29" t="s">
        <v>285</v>
      </c>
      <c r="T86" s="3"/>
      <c r="U86" s="3"/>
      <c r="V86" s="3"/>
      <c r="W86" s="3"/>
      <c r="X86" s="3"/>
      <c r="Y86" s="3"/>
    </row>
    <row r="87">
      <c r="A87" s="4" t="s">
        <v>288</v>
      </c>
      <c r="B87" s="4" t="s">
        <v>38</v>
      </c>
      <c r="C87" s="4" t="s">
        <v>53</v>
      </c>
      <c r="D87" s="4">
        <v>6.0</v>
      </c>
      <c r="E87" s="4" t="s">
        <v>23</v>
      </c>
      <c r="F87" s="4" t="s">
        <v>23</v>
      </c>
      <c r="G87" s="4" t="s">
        <v>23</v>
      </c>
      <c r="H87" s="4" t="s">
        <v>23</v>
      </c>
      <c r="I87" s="4" t="s">
        <v>23</v>
      </c>
      <c r="J87" s="4" t="s">
        <v>23</v>
      </c>
      <c r="K87" s="4" t="s">
        <v>23</v>
      </c>
      <c r="L87" s="4" t="s">
        <v>23</v>
      </c>
      <c r="M87" s="4" t="s">
        <v>23</v>
      </c>
      <c r="N87" s="4" t="s">
        <v>23</v>
      </c>
      <c r="O87" s="4" t="s">
        <v>23</v>
      </c>
      <c r="P87" s="31">
        <v>52.61</v>
      </c>
      <c r="Q87" s="23" t="s">
        <v>289</v>
      </c>
      <c r="R87" s="8" t="s">
        <v>284</v>
      </c>
      <c r="S87" s="29" t="s">
        <v>285</v>
      </c>
      <c r="T87" s="3"/>
      <c r="U87" s="3"/>
      <c r="V87" s="3"/>
      <c r="W87" s="3"/>
      <c r="X87" s="3"/>
      <c r="Y87" s="3"/>
    </row>
    <row r="88">
      <c r="A88" s="4" t="s">
        <v>290</v>
      </c>
      <c r="B88" s="4" t="s">
        <v>38</v>
      </c>
      <c r="C88" s="4" t="s">
        <v>53</v>
      </c>
      <c r="D88" s="4">
        <v>6.5</v>
      </c>
      <c r="E88" s="4" t="s">
        <v>23</v>
      </c>
      <c r="F88" s="4" t="s">
        <v>23</v>
      </c>
      <c r="G88" s="4" t="s">
        <v>23</v>
      </c>
      <c r="H88" s="4" t="s">
        <v>23</v>
      </c>
      <c r="I88" s="4" t="s">
        <v>23</v>
      </c>
      <c r="J88" s="4" t="s">
        <v>23</v>
      </c>
      <c r="K88" s="4">
        <v>21.0</v>
      </c>
      <c r="L88" s="4">
        <v>3.94</v>
      </c>
      <c r="M88" s="4">
        <f t="shared" ref="M88:M91" si="30">L88/K88</f>
        <v>0.1876190476</v>
      </c>
      <c r="N88" s="4" t="s">
        <v>23</v>
      </c>
      <c r="O88" s="4" t="s">
        <v>23</v>
      </c>
      <c r="P88" s="31">
        <v>52.61</v>
      </c>
      <c r="Q88" s="23" t="s">
        <v>291</v>
      </c>
      <c r="R88" s="8" t="s">
        <v>284</v>
      </c>
      <c r="S88" s="29" t="s">
        <v>285</v>
      </c>
      <c r="T88" s="3"/>
      <c r="U88" s="3"/>
      <c r="V88" s="3"/>
      <c r="W88" s="3"/>
      <c r="X88" s="3"/>
      <c r="Y88" s="3"/>
    </row>
    <row r="89">
      <c r="A89" s="4" t="s">
        <v>292</v>
      </c>
      <c r="B89" s="4" t="s">
        <v>38</v>
      </c>
      <c r="C89" s="4" t="s">
        <v>53</v>
      </c>
      <c r="D89" s="4">
        <v>6.5</v>
      </c>
      <c r="E89" s="4" t="s">
        <v>23</v>
      </c>
      <c r="F89" s="4" t="s">
        <v>23</v>
      </c>
      <c r="G89" s="4" t="s">
        <v>23</v>
      </c>
      <c r="H89" s="4" t="s">
        <v>23</v>
      </c>
      <c r="I89" s="4" t="s">
        <v>23</v>
      </c>
      <c r="J89" s="4" t="s">
        <v>23</v>
      </c>
      <c r="K89" s="4">
        <v>46.5</v>
      </c>
      <c r="L89" s="4">
        <v>4.47</v>
      </c>
      <c r="M89" s="4">
        <f t="shared" si="30"/>
        <v>0.09612903226</v>
      </c>
      <c r="N89" s="4" t="s">
        <v>23</v>
      </c>
      <c r="O89" s="4" t="s">
        <v>23</v>
      </c>
      <c r="P89" s="31">
        <v>52.61</v>
      </c>
      <c r="Q89" s="23" t="s">
        <v>293</v>
      </c>
      <c r="R89" s="8" t="s">
        <v>284</v>
      </c>
      <c r="S89" s="29" t="s">
        <v>285</v>
      </c>
      <c r="T89" s="3"/>
      <c r="U89" s="3"/>
      <c r="V89" s="3"/>
      <c r="W89" s="3"/>
      <c r="X89" s="3"/>
      <c r="Y89" s="3"/>
    </row>
    <row r="90">
      <c r="A90" s="4" t="s">
        <v>294</v>
      </c>
      <c r="B90" s="4" t="s">
        <v>38</v>
      </c>
      <c r="C90" s="4" t="s">
        <v>53</v>
      </c>
      <c r="D90" s="4">
        <v>6.5</v>
      </c>
      <c r="E90" s="4" t="s">
        <v>23</v>
      </c>
      <c r="F90" s="4" t="s">
        <v>23</v>
      </c>
      <c r="G90" s="4" t="s">
        <v>23</v>
      </c>
      <c r="H90" s="4" t="s">
        <v>23</v>
      </c>
      <c r="I90" s="4" t="s">
        <v>23</v>
      </c>
      <c r="J90" s="4" t="s">
        <v>23</v>
      </c>
      <c r="K90" s="4">
        <v>9.22</v>
      </c>
      <c r="L90" s="4">
        <v>2.53</v>
      </c>
      <c r="M90" s="4">
        <f t="shared" si="30"/>
        <v>0.2744034707</v>
      </c>
      <c r="N90" s="4" t="s">
        <v>23</v>
      </c>
      <c r="O90" s="4" t="s">
        <v>23</v>
      </c>
      <c r="P90" s="31">
        <v>52.61</v>
      </c>
      <c r="Q90" s="23" t="s">
        <v>295</v>
      </c>
      <c r="R90" s="8" t="s">
        <v>284</v>
      </c>
      <c r="S90" s="29" t="s">
        <v>285</v>
      </c>
      <c r="T90" s="3"/>
      <c r="U90" s="3"/>
      <c r="V90" s="3"/>
      <c r="W90" s="3"/>
      <c r="X90" s="3"/>
      <c r="Y90" s="3"/>
    </row>
    <row r="91">
      <c r="A91" s="4" t="s">
        <v>296</v>
      </c>
      <c r="B91" s="4" t="s">
        <v>38</v>
      </c>
      <c r="C91" s="4" t="s">
        <v>53</v>
      </c>
      <c r="D91" s="4">
        <v>6.0</v>
      </c>
      <c r="E91" s="4" t="s">
        <v>23</v>
      </c>
      <c r="F91" s="4" t="s">
        <v>23</v>
      </c>
      <c r="G91" s="4" t="s">
        <v>23</v>
      </c>
      <c r="H91" s="4" t="s">
        <v>23</v>
      </c>
      <c r="I91" s="4" t="s">
        <v>23</v>
      </c>
      <c r="J91" s="4" t="s">
        <v>23</v>
      </c>
      <c r="K91" s="4">
        <v>13.3</v>
      </c>
      <c r="L91" s="4">
        <v>4.35</v>
      </c>
      <c r="M91" s="4">
        <f t="shared" si="30"/>
        <v>0.3270676692</v>
      </c>
      <c r="N91" s="4" t="s">
        <v>23</v>
      </c>
      <c r="O91" s="4" t="s">
        <v>23</v>
      </c>
      <c r="P91" s="31">
        <v>52.61</v>
      </c>
      <c r="Q91" s="23" t="s">
        <v>297</v>
      </c>
      <c r="R91" s="8" t="s">
        <v>284</v>
      </c>
      <c r="S91" s="29" t="s">
        <v>285</v>
      </c>
      <c r="T91" s="3"/>
      <c r="U91" s="3"/>
      <c r="V91" s="3"/>
      <c r="W91" s="3"/>
      <c r="X91" s="3"/>
      <c r="Y91" s="3"/>
    </row>
    <row r="92">
      <c r="A92" s="4" t="s">
        <v>298</v>
      </c>
      <c r="B92" s="4" t="s">
        <v>21</v>
      </c>
      <c r="C92" s="32" t="s">
        <v>256</v>
      </c>
      <c r="D92" s="4">
        <v>5.5</v>
      </c>
      <c r="E92" s="4">
        <v>55.0</v>
      </c>
      <c r="F92" s="4">
        <v>23.0</v>
      </c>
      <c r="G92" s="4">
        <f>LN(2)/F92</f>
        <v>0.03013683394</v>
      </c>
      <c r="H92" s="4">
        <v>3.09</v>
      </c>
      <c r="I92" s="4">
        <v>110.004</v>
      </c>
      <c r="J92" s="4">
        <v>35.6</v>
      </c>
      <c r="K92" s="4" t="s">
        <v>23</v>
      </c>
      <c r="L92" s="4" t="s">
        <v>23</v>
      </c>
      <c r="M92" s="4" t="s">
        <v>23</v>
      </c>
      <c r="N92" s="4" t="s">
        <v>23</v>
      </c>
      <c r="O92" s="4">
        <v>468.0</v>
      </c>
      <c r="P92" s="4">
        <v>54.0</v>
      </c>
      <c r="Q92" s="33" t="s">
        <v>23</v>
      </c>
      <c r="R92" s="8" t="s">
        <v>299</v>
      </c>
      <c r="S92" s="4"/>
      <c r="T92" s="3"/>
      <c r="U92" s="3"/>
      <c r="V92" s="3"/>
      <c r="W92" s="3"/>
      <c r="X92" s="3"/>
      <c r="Y92" s="3"/>
    </row>
    <row r="93">
      <c r="A93" s="4" t="s">
        <v>300</v>
      </c>
      <c r="B93" s="4" t="s">
        <v>21</v>
      </c>
      <c r="C93" s="4" t="s">
        <v>256</v>
      </c>
      <c r="D93" s="5">
        <v>4.6</v>
      </c>
      <c r="E93" s="5">
        <v>65.0</v>
      </c>
      <c r="F93" s="5">
        <f t="shared" ref="F93:F94" si="31">LN(2)/G93</f>
        <v>39.61512133</v>
      </c>
      <c r="G93" s="4">
        <f>LN(1/0.35)/60</f>
        <v>0.01749703541</v>
      </c>
      <c r="H93" s="5">
        <v>0.58</v>
      </c>
      <c r="I93" s="4">
        <v>10.39</v>
      </c>
      <c r="J93" s="4">
        <v>17.9</v>
      </c>
      <c r="K93" s="5">
        <v>0.87</v>
      </c>
      <c r="L93" s="4">
        <v>6.95</v>
      </c>
      <c r="M93" s="11">
        <f>L93/K93</f>
        <v>7.988505747</v>
      </c>
      <c r="N93" s="5" t="s">
        <v>23</v>
      </c>
      <c r="O93" s="5">
        <v>500.0</v>
      </c>
      <c r="P93" s="5">
        <v>59.0</v>
      </c>
      <c r="Q93" s="4" t="s">
        <v>301</v>
      </c>
      <c r="R93" s="6" t="s">
        <v>302</v>
      </c>
      <c r="S93" s="7" t="s">
        <v>303</v>
      </c>
      <c r="T93" s="3"/>
      <c r="U93" s="3"/>
      <c r="V93" s="3"/>
      <c r="W93" s="3"/>
      <c r="X93" s="3"/>
      <c r="Y93" s="3"/>
    </row>
    <row r="94">
      <c r="A94" s="4" t="s">
        <v>304</v>
      </c>
      <c r="B94" s="4" t="s">
        <v>21</v>
      </c>
      <c r="C94" s="4" t="s">
        <v>256</v>
      </c>
      <c r="D94" s="4">
        <v>4.6</v>
      </c>
      <c r="E94" s="4">
        <v>65.0</v>
      </c>
      <c r="F94" s="4">
        <f t="shared" si="31"/>
        <v>103.8480911</v>
      </c>
      <c r="G94" s="4">
        <f>LN(1/0.67)/60</f>
        <v>0.00667462611</v>
      </c>
      <c r="H94" s="4">
        <v>0.53</v>
      </c>
      <c r="I94" s="4">
        <v>12.031</v>
      </c>
      <c r="J94" s="4">
        <v>22.7</v>
      </c>
      <c r="K94" s="4">
        <v>0.81</v>
      </c>
      <c r="L94" s="4">
        <v>8.12</v>
      </c>
      <c r="M94" s="4">
        <v>10.1</v>
      </c>
      <c r="N94" s="4" t="s">
        <v>23</v>
      </c>
      <c r="O94" s="4">
        <f>500/(1+1/H94)</f>
        <v>173.2026144</v>
      </c>
      <c r="P94" s="4">
        <v>66.0</v>
      </c>
      <c r="Q94" s="4" t="s">
        <v>301</v>
      </c>
      <c r="R94" s="8" t="s">
        <v>305</v>
      </c>
      <c r="S94" s="9" t="s">
        <v>303</v>
      </c>
      <c r="U94" s="3"/>
      <c r="V94" s="3"/>
      <c r="W94" s="3"/>
      <c r="X94" s="3"/>
      <c r="Y94" s="3"/>
    </row>
    <row r="95">
      <c r="A95" s="4" t="s">
        <v>306</v>
      </c>
      <c r="B95" s="4" t="s">
        <v>21</v>
      </c>
      <c r="C95" s="4" t="s">
        <v>125</v>
      </c>
      <c r="D95" s="5">
        <v>4.5</v>
      </c>
      <c r="E95" s="5">
        <v>70.0</v>
      </c>
      <c r="F95" s="5">
        <v>6932.0</v>
      </c>
      <c r="G95" s="34">
        <f>LN(2)/F95</f>
        <v>0.00009999238035</v>
      </c>
      <c r="H95" s="5">
        <v>0.24</v>
      </c>
      <c r="I95" s="4">
        <v>317.67</v>
      </c>
      <c r="J95" s="4">
        <f t="shared" ref="J95:J96" si="32">I95/H95</f>
        <v>1323.625</v>
      </c>
      <c r="K95" s="5">
        <v>20.3</v>
      </c>
      <c r="L95" s="4">
        <v>594.0</v>
      </c>
      <c r="M95" s="11">
        <f>L95/K95</f>
        <v>29.26108374</v>
      </c>
      <c r="N95" s="5" t="s">
        <v>23</v>
      </c>
      <c r="O95" s="5">
        <v>207.0</v>
      </c>
      <c r="P95" s="5">
        <v>238.0</v>
      </c>
      <c r="Q95" s="4" t="s">
        <v>307</v>
      </c>
      <c r="R95" s="6" t="s">
        <v>308</v>
      </c>
      <c r="S95" s="7" t="s">
        <v>309</v>
      </c>
      <c r="T95" s="3"/>
      <c r="U95" s="3"/>
      <c r="V95" s="3"/>
      <c r="W95" s="3"/>
      <c r="X95" s="3"/>
      <c r="Y95" s="3"/>
    </row>
    <row r="96">
      <c r="A96" s="4" t="s">
        <v>310</v>
      </c>
      <c r="B96" s="4" t="s">
        <v>21</v>
      </c>
      <c r="C96" s="4" t="s">
        <v>53</v>
      </c>
      <c r="D96" s="5" t="s">
        <v>23</v>
      </c>
      <c r="E96" s="5" t="s">
        <v>23</v>
      </c>
      <c r="F96" s="5" t="s">
        <v>23</v>
      </c>
      <c r="G96" s="34" t="s">
        <v>23</v>
      </c>
      <c r="H96" s="5">
        <v>0.4</v>
      </c>
      <c r="I96" s="4">
        <v>5.4</v>
      </c>
      <c r="J96" s="4">
        <f t="shared" si="32"/>
        <v>13.5</v>
      </c>
      <c r="K96" s="5">
        <v>0.78</v>
      </c>
      <c r="L96" s="4">
        <f>M96*K96</f>
        <v>5.538</v>
      </c>
      <c r="M96" s="4">
        <v>7.1</v>
      </c>
      <c r="N96" s="5" t="s">
        <v>23</v>
      </c>
      <c r="O96" s="5" t="s">
        <v>23</v>
      </c>
      <c r="P96" s="5">
        <v>92.4</v>
      </c>
      <c r="Q96" s="4" t="s">
        <v>311</v>
      </c>
      <c r="R96" s="6" t="s">
        <v>312</v>
      </c>
      <c r="S96" s="7" t="s">
        <v>313</v>
      </c>
      <c r="T96" s="3"/>
      <c r="U96" s="3"/>
      <c r="V96" s="3"/>
      <c r="W96" s="3"/>
      <c r="X96" s="3"/>
      <c r="Y96" s="3"/>
    </row>
    <row r="97">
      <c r="A97" s="4" t="s">
        <v>314</v>
      </c>
      <c r="B97" s="4" t="s">
        <v>21</v>
      </c>
      <c r="C97" s="1" t="s">
        <v>53</v>
      </c>
      <c r="D97" s="5">
        <v>5.0</v>
      </c>
      <c r="E97" s="5">
        <v>50.0</v>
      </c>
      <c r="F97" s="4" t="s">
        <v>23</v>
      </c>
      <c r="G97" s="4" t="s">
        <v>23</v>
      </c>
      <c r="H97" s="4" t="s">
        <v>23</v>
      </c>
      <c r="I97" s="4" t="s">
        <v>23</v>
      </c>
      <c r="J97" s="4" t="s">
        <v>23</v>
      </c>
      <c r="K97" s="4">
        <v>3.7</v>
      </c>
      <c r="L97" s="4">
        <f>K97*M97</f>
        <v>0.0444</v>
      </c>
      <c r="M97" s="4">
        <v>0.012</v>
      </c>
      <c r="N97" s="4" t="s">
        <v>23</v>
      </c>
      <c r="O97" s="4" t="s">
        <v>23</v>
      </c>
      <c r="P97" s="5">
        <v>78.97</v>
      </c>
      <c r="Q97" s="4" t="s">
        <v>315</v>
      </c>
      <c r="R97" s="6" t="s">
        <v>316</v>
      </c>
      <c r="S97" s="9" t="s">
        <v>317</v>
      </c>
      <c r="U97" s="3"/>
      <c r="V97" s="3"/>
      <c r="W97" s="3"/>
      <c r="X97" s="3"/>
      <c r="Y97" s="3"/>
    </row>
    <row r="98">
      <c r="A98" s="4" t="s">
        <v>318</v>
      </c>
      <c r="B98" s="4" t="s">
        <v>21</v>
      </c>
      <c r="C98" s="1" t="s">
        <v>22</v>
      </c>
      <c r="D98" s="5">
        <v>5.0</v>
      </c>
      <c r="E98" s="5">
        <v>37.0</v>
      </c>
      <c r="F98" s="4" t="s">
        <v>23</v>
      </c>
      <c r="G98" s="4" t="s">
        <v>23</v>
      </c>
      <c r="H98" s="4">
        <v>2.9</v>
      </c>
      <c r="I98" s="11">
        <f>515.4*P98/60</f>
        <v>423.487</v>
      </c>
      <c r="J98" s="11">
        <f>I98/H98</f>
        <v>146.03</v>
      </c>
      <c r="K98" s="4" t="s">
        <v>23</v>
      </c>
      <c r="L98" s="4" t="s">
        <v>23</v>
      </c>
      <c r="M98" s="4" t="s">
        <v>23</v>
      </c>
      <c r="N98" s="4" t="s">
        <v>23</v>
      </c>
      <c r="O98" s="4" t="s">
        <v>23</v>
      </c>
      <c r="P98" s="5">
        <v>49.3</v>
      </c>
      <c r="Q98" s="4" t="s">
        <v>319</v>
      </c>
      <c r="R98" s="6" t="s">
        <v>320</v>
      </c>
      <c r="S98" s="9" t="s">
        <v>321</v>
      </c>
      <c r="U98" s="3"/>
      <c r="V98" s="3"/>
      <c r="W98" s="3"/>
      <c r="X98" s="3"/>
      <c r="Y98" s="3"/>
    </row>
    <row r="99">
      <c r="A99" s="4" t="s">
        <v>322</v>
      </c>
      <c r="B99" s="4" t="s">
        <v>21</v>
      </c>
      <c r="C99" s="4" t="s">
        <v>53</v>
      </c>
      <c r="D99" s="4">
        <v>4.0</v>
      </c>
      <c r="E99" s="4">
        <v>55.0</v>
      </c>
      <c r="F99" s="4">
        <v>60.0</v>
      </c>
      <c r="G99" s="4">
        <f>LN(2)/F99</f>
        <v>0.01155245301</v>
      </c>
      <c r="H99" s="4">
        <v>0.21</v>
      </c>
      <c r="I99" s="4">
        <v>0.378</v>
      </c>
      <c r="J99" s="4">
        <v>1.8</v>
      </c>
      <c r="K99" s="4" t="s">
        <v>23</v>
      </c>
      <c r="L99" s="4" t="s">
        <v>23</v>
      </c>
      <c r="M99" s="4" t="s">
        <v>23</v>
      </c>
      <c r="N99" s="4" t="s">
        <v>23</v>
      </c>
      <c r="O99" s="4" t="s">
        <v>23</v>
      </c>
      <c r="P99" s="4">
        <v>63.0</v>
      </c>
      <c r="Q99" s="10" t="s">
        <v>23</v>
      </c>
      <c r="R99" s="8" t="s">
        <v>323</v>
      </c>
      <c r="S99" s="4"/>
      <c r="T99" s="3"/>
      <c r="U99" s="3"/>
      <c r="V99" s="3"/>
      <c r="W99" s="3"/>
      <c r="X99" s="3"/>
      <c r="Y99" s="3"/>
    </row>
    <row r="100">
      <c r="A100" s="4" t="s">
        <v>324</v>
      </c>
      <c r="B100" s="4" t="s">
        <v>21</v>
      </c>
      <c r="C100" s="4" t="s">
        <v>53</v>
      </c>
      <c r="D100" s="4">
        <v>5.5</v>
      </c>
      <c r="E100" s="4">
        <v>50.0</v>
      </c>
      <c r="F100" s="4">
        <f>ln(2)/G100</f>
        <v>126.6006574</v>
      </c>
      <c r="G100" s="4">
        <f>ln(1/0.72)/60</f>
        <v>0.005475067783</v>
      </c>
      <c r="H100" s="4" t="s">
        <v>23</v>
      </c>
      <c r="I100" s="4" t="s">
        <v>23</v>
      </c>
      <c r="J100" s="4" t="s">
        <v>23</v>
      </c>
      <c r="K100" s="4" t="s">
        <v>23</v>
      </c>
      <c r="L100" s="4" t="s">
        <v>23</v>
      </c>
      <c r="M100" s="4" t="s">
        <v>23</v>
      </c>
      <c r="N100" s="4" t="s">
        <v>23</v>
      </c>
      <c r="O100" s="4" t="s">
        <v>23</v>
      </c>
      <c r="P100" s="4" t="s">
        <v>23</v>
      </c>
      <c r="Q100" s="4" t="s">
        <v>23</v>
      </c>
      <c r="R100" s="8" t="s">
        <v>325</v>
      </c>
      <c r="S100" s="4"/>
      <c r="T100" s="3"/>
      <c r="U100" s="3"/>
      <c r="V100" s="3"/>
      <c r="W100" s="3"/>
      <c r="X100" s="3"/>
      <c r="Y100" s="3"/>
    </row>
    <row r="101">
      <c r="A101" s="35" t="s">
        <v>326</v>
      </c>
      <c r="B101" s="4" t="s">
        <v>21</v>
      </c>
      <c r="C101" s="1" t="s">
        <v>22</v>
      </c>
      <c r="D101" s="5">
        <v>6.0</v>
      </c>
      <c r="E101" s="5">
        <v>60.0</v>
      </c>
      <c r="F101" s="4" t="s">
        <v>23</v>
      </c>
      <c r="G101" s="4" t="s">
        <v>23</v>
      </c>
      <c r="H101" s="4" t="s">
        <v>23</v>
      </c>
      <c r="I101" s="4" t="s">
        <v>23</v>
      </c>
      <c r="J101" s="4" t="s">
        <v>23</v>
      </c>
      <c r="K101" s="10" t="s">
        <v>23</v>
      </c>
      <c r="L101" s="4" t="s">
        <v>23</v>
      </c>
      <c r="M101" s="4" t="s">
        <v>23</v>
      </c>
      <c r="N101" s="4" t="s">
        <v>23</v>
      </c>
      <c r="O101" s="4" t="s">
        <v>23</v>
      </c>
      <c r="P101" s="5" t="s">
        <v>23</v>
      </c>
      <c r="Q101" s="4" t="s">
        <v>23</v>
      </c>
      <c r="R101" s="6" t="s">
        <v>327</v>
      </c>
      <c r="S101" s="5"/>
      <c r="T101" s="3"/>
      <c r="U101" s="3"/>
      <c r="V101" s="3"/>
      <c r="W101" s="3"/>
      <c r="X101" s="3"/>
      <c r="Y101" s="3"/>
    </row>
    <row r="102">
      <c r="A102" s="4" t="s">
        <v>328</v>
      </c>
      <c r="B102" s="4" t="s">
        <v>21</v>
      </c>
      <c r="C102" s="4" t="s">
        <v>22</v>
      </c>
      <c r="D102" s="5">
        <v>6.0</v>
      </c>
      <c r="E102" s="5">
        <v>60.0</v>
      </c>
      <c r="F102" s="5">
        <v>96.9</v>
      </c>
      <c r="G102" s="4">
        <f t="shared" ref="G102:G103" si="33">LN(2)/F102</f>
        <v>0.007153221678</v>
      </c>
      <c r="H102" s="5">
        <v>0.66</v>
      </c>
      <c r="I102" s="4">
        <v>149.378</v>
      </c>
      <c r="J102" s="4">
        <v>226.3</v>
      </c>
      <c r="K102" s="5">
        <v>25.45</v>
      </c>
      <c r="L102" s="11">
        <f t="shared" ref="L102:L103" si="34">M102*K102</f>
        <v>8000.971</v>
      </c>
      <c r="M102" s="4">
        <v>314.38</v>
      </c>
      <c r="N102" s="5">
        <v>800.0</v>
      </c>
      <c r="O102" s="5">
        <v>800.0</v>
      </c>
      <c r="P102" s="5">
        <v>46.0</v>
      </c>
      <c r="Q102" s="4" t="s">
        <v>329</v>
      </c>
      <c r="R102" s="6" t="s">
        <v>330</v>
      </c>
      <c r="S102" s="7" t="s">
        <v>331</v>
      </c>
      <c r="T102" s="3"/>
      <c r="U102" s="3"/>
      <c r="V102" s="3"/>
      <c r="W102" s="3"/>
      <c r="X102" s="3"/>
      <c r="Y102" s="3"/>
    </row>
    <row r="103">
      <c r="A103" s="4" t="s">
        <v>332</v>
      </c>
      <c r="B103" s="4" t="s">
        <v>21</v>
      </c>
      <c r="C103" s="4" t="s">
        <v>22</v>
      </c>
      <c r="D103" s="5">
        <v>6.4</v>
      </c>
      <c r="E103" s="5">
        <v>70.0</v>
      </c>
      <c r="F103" s="5">
        <v>60.0</v>
      </c>
      <c r="G103" s="4">
        <f t="shared" si="33"/>
        <v>0.01155245301</v>
      </c>
      <c r="H103" s="5">
        <v>0.62</v>
      </c>
      <c r="I103" s="4">
        <f>64/60*P103</f>
        <v>55.46666667</v>
      </c>
      <c r="J103" s="4">
        <f>I103/H103</f>
        <v>89.46236559</v>
      </c>
      <c r="K103" s="5">
        <v>7.9</v>
      </c>
      <c r="L103" s="11">
        <f t="shared" si="34"/>
        <v>105.07</v>
      </c>
      <c r="M103" s="4">
        <v>13.3</v>
      </c>
      <c r="N103" s="5">
        <v>600.0</v>
      </c>
      <c r="O103" s="5">
        <v>600.0</v>
      </c>
      <c r="P103" s="5">
        <v>52.0</v>
      </c>
      <c r="Q103" s="21" t="s">
        <v>333</v>
      </c>
      <c r="R103" s="6" t="s">
        <v>334</v>
      </c>
      <c r="S103" s="7" t="s">
        <v>335</v>
      </c>
      <c r="T103" s="3"/>
      <c r="U103" s="3"/>
      <c r="V103" s="3"/>
      <c r="W103" s="3"/>
      <c r="X103" s="3"/>
      <c r="Y103" s="3"/>
    </row>
    <row r="104">
      <c r="A104" s="4" t="s">
        <v>336</v>
      </c>
      <c r="B104" s="4" t="s">
        <v>21</v>
      </c>
      <c r="C104" s="4" t="s">
        <v>22</v>
      </c>
      <c r="D104" s="5">
        <v>7.0</v>
      </c>
      <c r="E104" s="5">
        <v>50.0</v>
      </c>
      <c r="F104" s="5" t="s">
        <v>23</v>
      </c>
      <c r="G104" s="4" t="s">
        <v>23</v>
      </c>
      <c r="H104" s="5">
        <v>0.24</v>
      </c>
      <c r="I104" s="4" t="s">
        <v>23</v>
      </c>
      <c r="J104" s="4" t="s">
        <v>23</v>
      </c>
      <c r="K104" s="5">
        <v>0.35</v>
      </c>
      <c r="L104" s="4" t="s">
        <v>23</v>
      </c>
      <c r="M104" s="4" t="s">
        <v>23</v>
      </c>
      <c r="N104" s="5" t="s">
        <v>23</v>
      </c>
      <c r="O104" s="5" t="s">
        <v>23</v>
      </c>
      <c r="P104" s="5">
        <v>53.0</v>
      </c>
      <c r="Q104" s="4" t="s">
        <v>337</v>
      </c>
      <c r="R104" s="6" t="s">
        <v>338</v>
      </c>
      <c r="S104" s="7" t="s">
        <v>339</v>
      </c>
      <c r="T104" s="3"/>
      <c r="U104" s="3"/>
      <c r="V104" s="3"/>
      <c r="W104" s="3"/>
      <c r="X104" s="3"/>
      <c r="Y104" s="3"/>
    </row>
    <row r="105">
      <c r="A105" s="4" t="s">
        <v>340</v>
      </c>
      <c r="B105" s="4" t="s">
        <v>21</v>
      </c>
      <c r="C105" s="4" t="s">
        <v>125</v>
      </c>
      <c r="D105" s="5">
        <v>4.5</v>
      </c>
      <c r="E105" s="5">
        <v>70.0</v>
      </c>
      <c r="F105" s="5">
        <f>266*60</f>
        <v>15960</v>
      </c>
      <c r="G105" s="4">
        <f t="shared" ref="G105:G106" si="35">LN(2)/F105</f>
        <v>0.00004343027447</v>
      </c>
      <c r="H105" s="5">
        <v>6.1</v>
      </c>
      <c r="I105" s="4">
        <v>315.4</v>
      </c>
      <c r="J105" s="4">
        <v>51.7</v>
      </c>
      <c r="K105" s="5" t="s">
        <v>23</v>
      </c>
      <c r="L105" s="4" t="s">
        <v>23</v>
      </c>
      <c r="M105" s="4" t="s">
        <v>23</v>
      </c>
      <c r="N105" s="5" t="s">
        <v>23</v>
      </c>
      <c r="O105" s="5" t="s">
        <v>23</v>
      </c>
      <c r="P105" s="5">
        <v>58.0</v>
      </c>
      <c r="Q105" s="4" t="s">
        <v>341</v>
      </c>
      <c r="R105" s="6" t="s">
        <v>342</v>
      </c>
      <c r="S105" s="7" t="s">
        <v>343</v>
      </c>
      <c r="T105" s="3"/>
      <c r="U105" s="3"/>
      <c r="V105" s="3"/>
      <c r="W105" s="3"/>
      <c r="X105" s="3"/>
      <c r="Y105" s="3"/>
    </row>
    <row r="106">
      <c r="A106" s="4" t="s">
        <v>344</v>
      </c>
      <c r="B106" s="4" t="s">
        <v>21</v>
      </c>
      <c r="C106" s="4" t="s">
        <v>125</v>
      </c>
      <c r="D106" s="4">
        <v>6.5</v>
      </c>
      <c r="E106" s="4">
        <v>78.0</v>
      </c>
      <c r="F106" s="4">
        <v>55.0</v>
      </c>
      <c r="G106" s="4">
        <f t="shared" si="35"/>
        <v>0.01260267601</v>
      </c>
      <c r="H106" s="4">
        <v>7.6</v>
      </c>
      <c r="I106" s="4">
        <v>94.24</v>
      </c>
      <c r="J106" s="4">
        <v>12.4</v>
      </c>
      <c r="K106" s="4">
        <v>16.48</v>
      </c>
      <c r="L106" s="4">
        <v>89.0</v>
      </c>
      <c r="M106" s="4">
        <v>5.4</v>
      </c>
      <c r="N106" s="4" t="s">
        <v>23</v>
      </c>
      <c r="O106" s="4" t="s">
        <v>23</v>
      </c>
      <c r="P106" s="4">
        <v>51.0</v>
      </c>
      <c r="Q106" s="4" t="s">
        <v>345</v>
      </c>
      <c r="R106" s="8" t="s">
        <v>346</v>
      </c>
      <c r="S106" s="9" t="s">
        <v>347</v>
      </c>
      <c r="U106" s="3"/>
      <c r="V106" s="3"/>
      <c r="W106" s="3"/>
      <c r="X106" s="3"/>
      <c r="Y106" s="3"/>
    </row>
    <row r="107">
      <c r="A107" s="4" t="s">
        <v>348</v>
      </c>
      <c r="B107" s="4" t="s">
        <v>21</v>
      </c>
      <c r="C107" s="4" t="s">
        <v>125</v>
      </c>
      <c r="D107" s="5">
        <v>3.5</v>
      </c>
      <c r="E107" s="5">
        <v>90.0</v>
      </c>
      <c r="F107" s="5" t="s">
        <v>23</v>
      </c>
      <c r="G107" s="4" t="s">
        <v>23</v>
      </c>
      <c r="H107" s="5">
        <v>0.189</v>
      </c>
      <c r="I107" s="4">
        <f>H107*J107</f>
        <v>0.577017</v>
      </c>
      <c r="J107" s="4">
        <v>3.053</v>
      </c>
      <c r="K107" s="5">
        <v>0.149</v>
      </c>
      <c r="L107" s="11">
        <f>K107*M107</f>
        <v>0.317072</v>
      </c>
      <c r="M107" s="4">
        <v>2.128</v>
      </c>
      <c r="N107" s="5">
        <v>2.0</v>
      </c>
      <c r="O107" s="5">
        <v>2.0</v>
      </c>
      <c r="P107" s="5">
        <v>77.8</v>
      </c>
      <c r="Q107" s="4" t="s">
        <v>349</v>
      </c>
      <c r="R107" s="6" t="s">
        <v>350</v>
      </c>
      <c r="S107" s="7" t="s">
        <v>351</v>
      </c>
      <c r="T107" s="3"/>
      <c r="U107" s="3"/>
      <c r="V107" s="3"/>
      <c r="W107" s="3"/>
      <c r="X107" s="3"/>
      <c r="Y107" s="3"/>
    </row>
    <row r="108">
      <c r="A108" s="4" t="s">
        <v>352</v>
      </c>
      <c r="B108" s="4" t="s">
        <v>21</v>
      </c>
      <c r="C108" s="1" t="s">
        <v>125</v>
      </c>
      <c r="D108" s="5">
        <v>5.0</v>
      </c>
      <c r="E108" s="5">
        <v>85.0</v>
      </c>
      <c r="F108" s="5" t="s">
        <v>23</v>
      </c>
      <c r="G108" s="4" t="s">
        <v>23</v>
      </c>
      <c r="H108" s="5">
        <v>0.0039</v>
      </c>
      <c r="I108" s="4">
        <v>6.34</v>
      </c>
      <c r="J108" s="4">
        <v>1625.6</v>
      </c>
      <c r="K108" s="5" t="s">
        <v>23</v>
      </c>
      <c r="L108" s="4" t="s">
        <v>23</v>
      </c>
      <c r="M108" s="4" t="s">
        <v>23</v>
      </c>
      <c r="N108" s="5" t="s">
        <v>23</v>
      </c>
      <c r="O108" s="5" t="s">
        <v>23</v>
      </c>
      <c r="P108" s="5">
        <v>81.0</v>
      </c>
      <c r="Q108" s="4" t="s">
        <v>23</v>
      </c>
      <c r="R108" s="6" t="s">
        <v>353</v>
      </c>
      <c r="S108" s="5"/>
      <c r="T108" s="3"/>
      <c r="U108" s="3"/>
      <c r="V108" s="3"/>
      <c r="W108" s="3"/>
      <c r="X108" s="3"/>
      <c r="Y108" s="3"/>
    </row>
    <row r="109">
      <c r="A109" s="4" t="s">
        <v>354</v>
      </c>
      <c r="B109" s="4" t="s">
        <v>21</v>
      </c>
      <c r="C109" s="4" t="s">
        <v>22</v>
      </c>
      <c r="D109" s="5">
        <v>5.0</v>
      </c>
      <c r="E109" s="5">
        <v>85.0</v>
      </c>
      <c r="F109" s="5">
        <v>720.0</v>
      </c>
      <c r="G109" s="4">
        <f>LN(2)/F109</f>
        <v>0.0009627044174</v>
      </c>
      <c r="H109" s="5">
        <v>0.45</v>
      </c>
      <c r="I109" s="4">
        <v>1214285.0</v>
      </c>
      <c r="J109" s="4">
        <v>2698411.1</v>
      </c>
      <c r="K109" s="5">
        <v>7.35</v>
      </c>
      <c r="L109" s="4">
        <v>1469.0</v>
      </c>
      <c r="M109" s="11">
        <f>L109/K109</f>
        <v>199.8639456</v>
      </c>
      <c r="N109" s="5" t="s">
        <v>23</v>
      </c>
      <c r="O109" s="5">
        <v>150.0</v>
      </c>
      <c r="P109" s="5">
        <v>81.0</v>
      </c>
      <c r="Q109" s="4" t="s">
        <v>355</v>
      </c>
      <c r="R109" s="6" t="s">
        <v>356</v>
      </c>
      <c r="S109" s="7" t="s">
        <v>357</v>
      </c>
      <c r="T109" s="3"/>
      <c r="U109" s="3"/>
      <c r="V109" s="3"/>
      <c r="W109" s="3"/>
      <c r="X109" s="3"/>
      <c r="Y109" s="3"/>
    </row>
    <row r="110">
      <c r="A110" s="4" t="s">
        <v>358</v>
      </c>
      <c r="B110" s="4" t="s">
        <v>21</v>
      </c>
      <c r="C110" s="4" t="s">
        <v>22</v>
      </c>
      <c r="D110" s="5">
        <v>5.6</v>
      </c>
      <c r="E110" s="5">
        <v>90.0</v>
      </c>
      <c r="F110" s="5" t="s">
        <v>23</v>
      </c>
      <c r="G110" s="4" t="s">
        <v>23</v>
      </c>
      <c r="H110" s="5">
        <v>0.06</v>
      </c>
      <c r="I110" s="4">
        <v>129.0</v>
      </c>
      <c r="J110" s="4">
        <v>2150.0</v>
      </c>
      <c r="K110" s="5" t="s">
        <v>23</v>
      </c>
      <c r="L110" s="4" t="s">
        <v>23</v>
      </c>
      <c r="M110" s="4" t="s">
        <v>23</v>
      </c>
      <c r="N110" s="5" t="s">
        <v>23</v>
      </c>
      <c r="O110" s="5" t="s">
        <v>23</v>
      </c>
      <c r="P110" s="5" t="s">
        <v>23</v>
      </c>
      <c r="Q110" s="21" t="s">
        <v>359</v>
      </c>
      <c r="R110" s="6" t="s">
        <v>360</v>
      </c>
      <c r="S110" s="7" t="s">
        <v>361</v>
      </c>
      <c r="T110" s="3"/>
      <c r="U110" s="3"/>
      <c r="V110" s="3"/>
      <c r="W110" s="3"/>
      <c r="X110" s="3"/>
      <c r="Y110" s="3"/>
    </row>
    <row r="111">
      <c r="A111" s="4" t="s">
        <v>362</v>
      </c>
      <c r="B111" s="4" t="s">
        <v>21</v>
      </c>
      <c r="C111" s="4" t="s">
        <v>22</v>
      </c>
      <c r="D111" s="5">
        <v>6.0</v>
      </c>
      <c r="E111" s="5">
        <v>70.0</v>
      </c>
      <c r="F111" s="5">
        <v>630.0</v>
      </c>
      <c r="G111" s="4">
        <v>0.0011</v>
      </c>
      <c r="H111" s="5">
        <v>0.28</v>
      </c>
      <c r="I111" s="4">
        <v>276.0</v>
      </c>
      <c r="J111" s="4">
        <v>985.7</v>
      </c>
      <c r="K111" s="5" t="s">
        <v>23</v>
      </c>
      <c r="L111" s="4" t="s">
        <v>23</v>
      </c>
      <c r="M111" s="4" t="s">
        <v>23</v>
      </c>
      <c r="N111" s="5" t="s">
        <v>23</v>
      </c>
      <c r="O111" s="5">
        <v>1100.0</v>
      </c>
      <c r="P111" s="5">
        <v>51.5</v>
      </c>
      <c r="Q111" s="4" t="s">
        <v>363</v>
      </c>
      <c r="R111" s="6" t="s">
        <v>364</v>
      </c>
      <c r="S111" s="7" t="s">
        <v>365</v>
      </c>
      <c r="T111" s="3"/>
      <c r="U111" s="3"/>
      <c r="V111" s="3"/>
      <c r="W111" s="3"/>
      <c r="X111" s="3"/>
      <c r="Y111" s="3"/>
    </row>
    <row r="112">
      <c r="A112" s="4" t="s">
        <v>366</v>
      </c>
      <c r="B112" s="4" t="s">
        <v>21</v>
      </c>
      <c r="C112" s="4" t="s">
        <v>22</v>
      </c>
      <c r="D112" s="5">
        <v>4.0</v>
      </c>
      <c r="E112" s="5">
        <v>70.0</v>
      </c>
      <c r="F112" s="5">
        <v>462.0</v>
      </c>
      <c r="G112" s="4">
        <f t="shared" ref="G112:G113" si="36">LN(2)/F112</f>
        <v>0.001500318573</v>
      </c>
      <c r="H112" s="5">
        <v>0.38</v>
      </c>
      <c r="I112" s="4">
        <v>570.0</v>
      </c>
      <c r="J112" s="4">
        <f t="shared" ref="J112:J117" si="37">I112/H112</f>
        <v>1500</v>
      </c>
      <c r="K112" s="5" t="s">
        <v>23</v>
      </c>
      <c r="L112" s="4" t="s">
        <v>23</v>
      </c>
      <c r="M112" s="4" t="s">
        <v>23</v>
      </c>
      <c r="N112" s="5" t="s">
        <v>23</v>
      </c>
      <c r="O112" s="5">
        <v>30.0</v>
      </c>
      <c r="P112" s="5">
        <v>81.2</v>
      </c>
      <c r="Q112" s="4" t="s">
        <v>367</v>
      </c>
      <c r="R112" s="6" t="s">
        <v>368</v>
      </c>
      <c r="S112" s="7" t="s">
        <v>369</v>
      </c>
      <c r="T112" s="3"/>
      <c r="U112" s="3"/>
      <c r="V112" s="3"/>
      <c r="W112" s="3"/>
      <c r="X112" s="3"/>
      <c r="Y112" s="3"/>
    </row>
    <row r="113">
      <c r="A113" s="4" t="s">
        <v>370</v>
      </c>
      <c r="B113" s="4" t="s">
        <v>21</v>
      </c>
      <c r="C113" s="4" t="s">
        <v>22</v>
      </c>
      <c r="D113" s="5">
        <v>4.8</v>
      </c>
      <c r="E113" s="5">
        <v>90.0</v>
      </c>
      <c r="F113" s="5">
        <v>120.0</v>
      </c>
      <c r="G113" s="4">
        <f t="shared" si="36"/>
        <v>0.005776226505</v>
      </c>
      <c r="H113" s="5">
        <v>0.59</v>
      </c>
      <c r="I113" s="4">
        <f>142/60*P113</f>
        <v>130.1666667</v>
      </c>
      <c r="J113" s="4">
        <f t="shared" si="37"/>
        <v>220.6214689</v>
      </c>
      <c r="K113" s="5">
        <v>35.5</v>
      </c>
      <c r="L113" s="11">
        <f>19/60*P113</f>
        <v>17.41666667</v>
      </c>
      <c r="M113" s="11">
        <f>L113/K113</f>
        <v>0.4906103286</v>
      </c>
      <c r="N113" s="5" t="s">
        <v>23</v>
      </c>
      <c r="O113" s="5">
        <v>1500.0</v>
      </c>
      <c r="P113" s="5">
        <v>55.0</v>
      </c>
      <c r="Q113" s="4" t="s">
        <v>371</v>
      </c>
      <c r="R113" s="6" t="s">
        <v>372</v>
      </c>
      <c r="S113" s="7" t="s">
        <v>373</v>
      </c>
      <c r="T113" s="3"/>
      <c r="U113" s="3"/>
      <c r="V113" s="3"/>
      <c r="W113" s="3"/>
      <c r="X113" s="3"/>
      <c r="Y113" s="3"/>
    </row>
    <row r="114">
      <c r="A114" s="4" t="s">
        <v>374</v>
      </c>
      <c r="B114" s="4" t="s">
        <v>21</v>
      </c>
      <c r="C114" s="1" t="s">
        <v>22</v>
      </c>
      <c r="D114" s="5">
        <v>7.0</v>
      </c>
      <c r="E114" s="5">
        <v>70.0</v>
      </c>
      <c r="F114" s="11">
        <f t="shared" ref="F114:F115" si="38">LN(2)/G114</f>
        <v>8065.66002</v>
      </c>
      <c r="G114" s="11">
        <f>LN(1/0.94)/(12*60)</f>
        <v>0.00008593806072</v>
      </c>
      <c r="H114" s="4">
        <v>12.3</v>
      </c>
      <c r="I114" s="4">
        <v>742.7</v>
      </c>
      <c r="J114" s="11">
        <f t="shared" si="37"/>
        <v>60.38211382</v>
      </c>
      <c r="K114" s="4" t="s">
        <v>23</v>
      </c>
      <c r="L114" s="4" t="s">
        <v>23</v>
      </c>
      <c r="M114" s="4" t="s">
        <v>23</v>
      </c>
      <c r="N114" s="4" t="s">
        <v>23</v>
      </c>
      <c r="O114" s="4" t="s">
        <v>23</v>
      </c>
      <c r="P114" s="5">
        <v>49.0</v>
      </c>
      <c r="Q114" s="4" t="s">
        <v>23</v>
      </c>
      <c r="R114" s="6" t="s">
        <v>375</v>
      </c>
      <c r="S114" s="5"/>
      <c r="T114" s="3"/>
      <c r="U114" s="3"/>
      <c r="V114" s="3"/>
      <c r="W114" s="3"/>
      <c r="X114" s="3"/>
      <c r="Y114" s="3"/>
    </row>
    <row r="115">
      <c r="A115" s="4" t="s">
        <v>376</v>
      </c>
      <c r="B115" s="4" t="s">
        <v>21</v>
      </c>
      <c r="C115" s="1" t="s">
        <v>22</v>
      </c>
      <c r="D115" s="5">
        <v>8.5</v>
      </c>
      <c r="E115" s="5">
        <v>90.0</v>
      </c>
      <c r="F115" s="11">
        <f t="shared" si="38"/>
        <v>93.18851159</v>
      </c>
      <c r="G115" s="11">
        <f>LN(1/0.8)/30</f>
        <v>0.007438118377</v>
      </c>
      <c r="H115" s="4">
        <v>0.16</v>
      </c>
      <c r="I115" s="4">
        <v>9.24</v>
      </c>
      <c r="J115" s="11">
        <f t="shared" si="37"/>
        <v>57.75</v>
      </c>
      <c r="K115" s="4" t="s">
        <v>23</v>
      </c>
      <c r="L115" s="4" t="s">
        <v>23</v>
      </c>
      <c r="M115" s="4" t="s">
        <v>23</v>
      </c>
      <c r="N115" s="4" t="s">
        <v>23</v>
      </c>
      <c r="O115" s="4" t="s">
        <v>23</v>
      </c>
      <c r="P115" s="5">
        <v>48.7</v>
      </c>
      <c r="Q115" s="4" t="s">
        <v>23</v>
      </c>
      <c r="R115" s="6" t="s">
        <v>377</v>
      </c>
      <c r="S115" s="9" t="s">
        <v>378</v>
      </c>
      <c r="U115" s="3"/>
      <c r="V115" s="3"/>
      <c r="W115" s="3"/>
      <c r="X115" s="3"/>
      <c r="Y115" s="3"/>
    </row>
    <row r="116">
      <c r="A116" s="4" t="s">
        <v>379</v>
      </c>
      <c r="B116" s="4" t="s">
        <v>21</v>
      </c>
      <c r="C116" s="4" t="s">
        <v>53</v>
      </c>
      <c r="D116" s="4">
        <v>4.5</v>
      </c>
      <c r="E116" s="4">
        <v>65.0</v>
      </c>
      <c r="F116" s="5">
        <f>ln(2)/G116</f>
        <v>142102.3711</v>
      </c>
      <c r="G116" s="4">
        <f>ln(1/0.9)/(360*60)</f>
        <v>0.000004877801651</v>
      </c>
      <c r="H116" s="5">
        <v>1.21</v>
      </c>
      <c r="I116" s="4">
        <v>523.0</v>
      </c>
      <c r="J116" s="11">
        <f t="shared" si="37"/>
        <v>432.231405</v>
      </c>
      <c r="K116" s="4" t="s">
        <v>23</v>
      </c>
      <c r="L116" s="5">
        <f>(I116/108)*141.4</f>
        <v>684.7425926</v>
      </c>
      <c r="M116" s="4" t="s">
        <v>23</v>
      </c>
      <c r="N116" s="4" t="s">
        <v>23</v>
      </c>
      <c r="O116" s="5">
        <v>3.29</v>
      </c>
      <c r="P116" s="4" t="s">
        <v>23</v>
      </c>
      <c r="Q116" s="4" t="s">
        <v>380</v>
      </c>
      <c r="R116" s="6" t="s">
        <v>381</v>
      </c>
      <c r="S116" s="9" t="s">
        <v>382</v>
      </c>
      <c r="U116" s="3"/>
      <c r="V116" s="3"/>
      <c r="W116" s="3"/>
      <c r="X116" s="3"/>
      <c r="Y116" s="3"/>
    </row>
    <row r="117">
      <c r="A117" s="4" t="s">
        <v>383</v>
      </c>
      <c r="B117" s="4" t="s">
        <v>21</v>
      </c>
      <c r="C117" s="4" t="s">
        <v>53</v>
      </c>
      <c r="D117" s="4">
        <v>6.0</v>
      </c>
      <c r="E117" s="4">
        <v>40.0</v>
      </c>
      <c r="F117" s="5" t="s">
        <v>23</v>
      </c>
      <c r="G117" s="4" t="s">
        <v>23</v>
      </c>
      <c r="H117" s="5">
        <v>1.17</v>
      </c>
      <c r="I117" s="4">
        <v>4.92</v>
      </c>
      <c r="J117" s="4">
        <f t="shared" si="37"/>
        <v>4.205128205</v>
      </c>
      <c r="K117" s="5" t="s">
        <v>23</v>
      </c>
      <c r="L117" s="4" t="s">
        <v>23</v>
      </c>
      <c r="M117" s="4" t="s">
        <v>23</v>
      </c>
      <c r="N117" s="5" t="s">
        <v>23</v>
      </c>
      <c r="O117" s="5" t="s">
        <v>23</v>
      </c>
      <c r="P117" s="5">
        <v>53.0</v>
      </c>
      <c r="Q117" s="4" t="s">
        <v>384</v>
      </c>
      <c r="R117" s="6" t="s">
        <v>385</v>
      </c>
      <c r="S117" s="9" t="s">
        <v>386</v>
      </c>
      <c r="U117" s="3"/>
      <c r="V117" s="3"/>
      <c r="W117" s="3"/>
      <c r="X117" s="3"/>
      <c r="Y117" s="3"/>
    </row>
    <row r="118">
      <c r="A118" s="4" t="s">
        <v>387</v>
      </c>
      <c r="B118" s="4" t="s">
        <v>21</v>
      </c>
      <c r="C118" s="4" t="s">
        <v>53</v>
      </c>
      <c r="D118" s="5">
        <v>4.6</v>
      </c>
      <c r="E118" s="5">
        <v>67.5</v>
      </c>
      <c r="F118" s="12">
        <f>LN(2)/G118</f>
        <v>45.38824784</v>
      </c>
      <c r="G118" s="11">
        <f>LN(1/0.4)/60</f>
        <v>0.0152715122</v>
      </c>
      <c r="H118" s="5">
        <v>0.182</v>
      </c>
      <c r="I118" s="4">
        <f t="shared" ref="I118:I119" si="39">J118*H118</f>
        <v>144.3988</v>
      </c>
      <c r="J118" s="4">
        <v>793.4</v>
      </c>
      <c r="K118" s="5">
        <v>2.1</v>
      </c>
      <c r="L118" s="11">
        <f t="shared" ref="L118:L119" si="40">M118*K118</f>
        <v>51.45</v>
      </c>
      <c r="M118" s="4">
        <v>24.5</v>
      </c>
      <c r="N118" s="5" t="s">
        <v>23</v>
      </c>
      <c r="O118" s="5">
        <v>0.624</v>
      </c>
      <c r="P118" s="5">
        <v>71.0</v>
      </c>
      <c r="Q118" s="4" t="s">
        <v>23</v>
      </c>
      <c r="R118" s="6" t="s">
        <v>388</v>
      </c>
      <c r="S118" s="5"/>
      <c r="T118" s="3"/>
      <c r="U118" s="3"/>
      <c r="V118" s="3"/>
      <c r="W118" s="3"/>
      <c r="X118" s="3"/>
      <c r="Y118" s="3"/>
    </row>
    <row r="119">
      <c r="A119" s="4" t="s">
        <v>389</v>
      </c>
      <c r="B119" s="4" t="s">
        <v>21</v>
      </c>
      <c r="C119" s="4" t="s">
        <v>53</v>
      </c>
      <c r="D119" s="5">
        <v>4.0</v>
      </c>
      <c r="E119" s="5">
        <v>60.0</v>
      </c>
      <c r="F119" s="5" t="s">
        <v>23</v>
      </c>
      <c r="G119" s="4" t="s">
        <v>23</v>
      </c>
      <c r="H119" s="5">
        <v>0.135</v>
      </c>
      <c r="I119" s="4">
        <f t="shared" si="39"/>
        <v>137.7</v>
      </c>
      <c r="J119" s="4">
        <v>1020.0</v>
      </c>
      <c r="K119" s="5">
        <v>11.1</v>
      </c>
      <c r="L119" s="11">
        <f t="shared" si="40"/>
        <v>18.648</v>
      </c>
      <c r="M119" s="4">
        <v>1.68</v>
      </c>
      <c r="N119" s="5" t="s">
        <v>23</v>
      </c>
      <c r="O119" s="5">
        <v>0.189</v>
      </c>
      <c r="P119" s="5">
        <v>114.0</v>
      </c>
      <c r="Q119" s="10" t="s">
        <v>23</v>
      </c>
      <c r="R119" s="6" t="s">
        <v>390</v>
      </c>
      <c r="S119" s="5"/>
      <c r="T119" s="3"/>
      <c r="U119" s="3"/>
      <c r="V119" s="3"/>
      <c r="W119" s="3"/>
      <c r="X119" s="3"/>
      <c r="Y119" s="3"/>
    </row>
    <row r="120">
      <c r="A120" s="4" t="s">
        <v>391</v>
      </c>
      <c r="B120" s="4" t="s">
        <v>21</v>
      </c>
      <c r="C120" s="4" t="s">
        <v>22</v>
      </c>
      <c r="D120" s="5">
        <v>6.5</v>
      </c>
      <c r="E120" s="5">
        <v>37.0</v>
      </c>
      <c r="F120" s="5">
        <v>180.0</v>
      </c>
      <c r="G120" s="4">
        <v>0.003851</v>
      </c>
      <c r="H120" s="5">
        <v>0.45</v>
      </c>
      <c r="I120" s="4">
        <f>1.6*65/60</f>
        <v>1.733333333</v>
      </c>
      <c r="J120" s="4">
        <f t="shared" ref="J120:J195" si="41">I120/H120</f>
        <v>3.851851852</v>
      </c>
      <c r="K120" s="5">
        <v>6.96</v>
      </c>
      <c r="L120" s="11">
        <f>0.34*65/60</f>
        <v>0.3683333333</v>
      </c>
      <c r="M120" s="11">
        <f>L120/K120</f>
        <v>0.05292145594</v>
      </c>
      <c r="N120" s="5" t="s">
        <v>23</v>
      </c>
      <c r="O120" s="5" t="s">
        <v>23</v>
      </c>
      <c r="P120" s="5">
        <v>65.0</v>
      </c>
      <c r="Q120" s="4" t="s">
        <v>392</v>
      </c>
      <c r="R120" s="6" t="s">
        <v>393</v>
      </c>
      <c r="S120" s="9" t="s">
        <v>394</v>
      </c>
      <c r="U120" s="3"/>
      <c r="V120" s="3"/>
      <c r="W120" s="3"/>
      <c r="X120" s="3"/>
      <c r="Y120" s="3"/>
    </row>
    <row r="121">
      <c r="A121" s="4" t="s">
        <v>395</v>
      </c>
      <c r="B121" s="4" t="s">
        <v>21</v>
      </c>
      <c r="C121" s="4" t="s">
        <v>22</v>
      </c>
      <c r="D121" s="5">
        <v>5.5</v>
      </c>
      <c r="E121" s="5">
        <v>45.0</v>
      </c>
      <c r="F121" s="5">
        <v>10.0</v>
      </c>
      <c r="G121" s="4">
        <f>LN(2)/F121</f>
        <v>0.06931471806</v>
      </c>
      <c r="H121" s="5">
        <v>4.04</v>
      </c>
      <c r="I121" s="4">
        <v>30.63</v>
      </c>
      <c r="J121" s="4">
        <f t="shared" si="41"/>
        <v>7.581683168</v>
      </c>
      <c r="K121" s="5" t="s">
        <v>23</v>
      </c>
      <c r="L121" s="4" t="s">
        <v>23</v>
      </c>
      <c r="M121" s="4" t="s">
        <v>23</v>
      </c>
      <c r="N121" s="5" t="s">
        <v>23</v>
      </c>
      <c r="O121" s="5" t="s">
        <v>23</v>
      </c>
      <c r="P121" s="5">
        <v>50.0</v>
      </c>
      <c r="Q121" s="4" t="s">
        <v>396</v>
      </c>
      <c r="R121" s="6" t="s">
        <v>397</v>
      </c>
      <c r="S121" s="7" t="s">
        <v>398</v>
      </c>
      <c r="T121" s="3"/>
      <c r="U121" s="3"/>
      <c r="V121" s="3"/>
      <c r="W121" s="3"/>
      <c r="X121" s="3"/>
      <c r="Y121" s="3"/>
    </row>
    <row r="122">
      <c r="A122" s="1" t="s">
        <v>399</v>
      </c>
      <c r="B122" s="1" t="s">
        <v>21</v>
      </c>
      <c r="C122" s="1" t="s">
        <v>22</v>
      </c>
      <c r="D122" s="1" t="s">
        <v>23</v>
      </c>
      <c r="E122" s="1" t="s">
        <v>23</v>
      </c>
      <c r="F122" s="1" t="s">
        <v>23</v>
      </c>
      <c r="G122" s="1" t="s">
        <v>23</v>
      </c>
      <c r="H122" s="1">
        <v>5.0</v>
      </c>
      <c r="I122" s="1">
        <v>14.7</v>
      </c>
      <c r="J122" s="1">
        <f t="shared" si="41"/>
        <v>2.94</v>
      </c>
      <c r="K122" s="1" t="s">
        <v>23</v>
      </c>
      <c r="L122" s="1" t="s">
        <v>23</v>
      </c>
      <c r="M122" s="1" t="s">
        <v>23</v>
      </c>
      <c r="N122" s="4" t="s">
        <v>23</v>
      </c>
      <c r="O122" s="10" t="s">
        <v>23</v>
      </c>
      <c r="P122" s="1" t="s">
        <v>23</v>
      </c>
      <c r="Q122" s="1" t="s">
        <v>220</v>
      </c>
      <c r="R122" s="2" t="s">
        <v>400</v>
      </c>
      <c r="S122" s="36" t="s">
        <v>222</v>
      </c>
      <c r="T122" s="3"/>
      <c r="U122" s="3"/>
      <c r="V122" s="3"/>
      <c r="W122" s="3"/>
      <c r="X122" s="3"/>
      <c r="Y122" s="3"/>
    </row>
    <row r="123">
      <c r="A123" s="1" t="s">
        <v>401</v>
      </c>
      <c r="B123" s="10" t="s">
        <v>38</v>
      </c>
      <c r="C123" s="10" t="s">
        <v>22</v>
      </c>
      <c r="D123" s="1" t="s">
        <v>23</v>
      </c>
      <c r="E123" s="1" t="s">
        <v>23</v>
      </c>
      <c r="F123" s="1" t="s">
        <v>23</v>
      </c>
      <c r="G123" s="1" t="s">
        <v>23</v>
      </c>
      <c r="H123" s="10">
        <v>8.25</v>
      </c>
      <c r="I123" s="10">
        <v>5.3</v>
      </c>
      <c r="J123" s="3">
        <f t="shared" si="41"/>
        <v>0.6424242424</v>
      </c>
      <c r="K123" s="1" t="s">
        <v>23</v>
      </c>
      <c r="L123" s="1" t="s">
        <v>23</v>
      </c>
      <c r="M123" s="1" t="s">
        <v>23</v>
      </c>
      <c r="N123" s="4" t="s">
        <v>23</v>
      </c>
      <c r="O123" s="10" t="s">
        <v>23</v>
      </c>
      <c r="P123" s="1" t="s">
        <v>23</v>
      </c>
      <c r="Q123" s="1" t="s">
        <v>402</v>
      </c>
      <c r="R123" s="2" t="s">
        <v>400</v>
      </c>
      <c r="S123" s="1" t="s">
        <v>403</v>
      </c>
      <c r="T123" s="10" t="s">
        <v>404</v>
      </c>
      <c r="U123" s="3"/>
      <c r="V123" s="3"/>
      <c r="W123" s="3"/>
      <c r="X123" s="3"/>
      <c r="Y123" s="3"/>
    </row>
    <row r="124">
      <c r="A124" s="1" t="s">
        <v>405</v>
      </c>
      <c r="B124" s="10" t="s">
        <v>38</v>
      </c>
      <c r="C124" s="10" t="s">
        <v>22</v>
      </c>
      <c r="D124" s="1" t="s">
        <v>23</v>
      </c>
      <c r="E124" s="1" t="s">
        <v>23</v>
      </c>
      <c r="F124" s="1" t="s">
        <v>23</v>
      </c>
      <c r="G124" s="1" t="s">
        <v>23</v>
      </c>
      <c r="H124" s="10">
        <v>14.01</v>
      </c>
      <c r="I124" s="10">
        <v>2.6</v>
      </c>
      <c r="J124" s="3">
        <f t="shared" si="41"/>
        <v>0.1855817273</v>
      </c>
      <c r="K124" s="1" t="s">
        <v>23</v>
      </c>
      <c r="L124" s="1" t="s">
        <v>23</v>
      </c>
      <c r="M124" s="1" t="s">
        <v>23</v>
      </c>
      <c r="N124" s="4" t="s">
        <v>23</v>
      </c>
      <c r="O124" s="10" t="s">
        <v>23</v>
      </c>
      <c r="P124" s="1" t="s">
        <v>23</v>
      </c>
      <c r="Q124" s="1" t="s">
        <v>406</v>
      </c>
      <c r="R124" s="2" t="s">
        <v>400</v>
      </c>
      <c r="S124" s="1" t="s">
        <v>407</v>
      </c>
      <c r="T124" s="10" t="s">
        <v>404</v>
      </c>
      <c r="U124" s="3"/>
      <c r="V124" s="3"/>
      <c r="W124" s="3"/>
      <c r="X124" s="3"/>
      <c r="Y124" s="3"/>
    </row>
    <row r="125">
      <c r="A125" s="1" t="s">
        <v>408</v>
      </c>
      <c r="B125" s="10" t="s">
        <v>38</v>
      </c>
      <c r="C125" s="10" t="s">
        <v>22</v>
      </c>
      <c r="D125" s="1" t="s">
        <v>23</v>
      </c>
      <c r="E125" s="1" t="s">
        <v>23</v>
      </c>
      <c r="F125" s="1" t="s">
        <v>23</v>
      </c>
      <c r="G125" s="1" t="s">
        <v>23</v>
      </c>
      <c r="H125" s="10">
        <v>7.32</v>
      </c>
      <c r="I125" s="10">
        <v>10.7</v>
      </c>
      <c r="J125" s="3">
        <f t="shared" si="41"/>
        <v>1.461748634</v>
      </c>
      <c r="K125" s="1" t="s">
        <v>23</v>
      </c>
      <c r="L125" s="1" t="s">
        <v>23</v>
      </c>
      <c r="M125" s="1" t="s">
        <v>23</v>
      </c>
      <c r="N125" s="4" t="s">
        <v>23</v>
      </c>
      <c r="O125" s="10" t="s">
        <v>23</v>
      </c>
      <c r="P125" s="1" t="s">
        <v>23</v>
      </c>
      <c r="Q125" s="1" t="s">
        <v>409</v>
      </c>
      <c r="R125" s="2" t="s">
        <v>400</v>
      </c>
      <c r="S125" s="1" t="s">
        <v>410</v>
      </c>
      <c r="T125" s="10" t="s">
        <v>404</v>
      </c>
      <c r="U125" s="3"/>
      <c r="V125" s="3"/>
      <c r="W125" s="3"/>
      <c r="X125" s="3"/>
      <c r="Y125" s="3"/>
    </row>
    <row r="126">
      <c r="A126" s="1" t="s">
        <v>411</v>
      </c>
      <c r="B126" s="10" t="s">
        <v>38</v>
      </c>
      <c r="C126" s="10" t="s">
        <v>22</v>
      </c>
      <c r="D126" s="1" t="s">
        <v>23</v>
      </c>
      <c r="E126" s="1" t="s">
        <v>23</v>
      </c>
      <c r="F126" s="1" t="s">
        <v>23</v>
      </c>
      <c r="G126" s="1" t="s">
        <v>23</v>
      </c>
      <c r="H126" s="10">
        <v>18.45</v>
      </c>
      <c r="I126" s="10">
        <v>14.1</v>
      </c>
      <c r="J126" s="3">
        <f t="shared" si="41"/>
        <v>0.7642276423</v>
      </c>
      <c r="K126" s="1" t="s">
        <v>23</v>
      </c>
      <c r="L126" s="1" t="s">
        <v>23</v>
      </c>
      <c r="M126" s="1" t="s">
        <v>23</v>
      </c>
      <c r="N126" s="4" t="s">
        <v>23</v>
      </c>
      <c r="O126" s="10" t="s">
        <v>23</v>
      </c>
      <c r="P126" s="1" t="s">
        <v>23</v>
      </c>
      <c r="Q126" s="1" t="s">
        <v>220</v>
      </c>
      <c r="R126" s="2" t="s">
        <v>400</v>
      </c>
      <c r="S126" s="1" t="s">
        <v>412</v>
      </c>
      <c r="T126" s="10" t="s">
        <v>404</v>
      </c>
      <c r="U126" s="3"/>
      <c r="V126" s="3"/>
      <c r="W126" s="3"/>
      <c r="X126" s="3"/>
      <c r="Y126" s="3"/>
    </row>
    <row r="127">
      <c r="A127" s="10" t="s">
        <v>413</v>
      </c>
      <c r="B127" s="10" t="s">
        <v>38</v>
      </c>
      <c r="C127" s="10" t="s">
        <v>22</v>
      </c>
      <c r="D127" s="1" t="s">
        <v>23</v>
      </c>
      <c r="E127" s="1" t="s">
        <v>23</v>
      </c>
      <c r="F127" s="1" t="s">
        <v>23</v>
      </c>
      <c r="G127" s="1" t="s">
        <v>23</v>
      </c>
      <c r="H127" s="10">
        <v>31.55</v>
      </c>
      <c r="I127" s="10">
        <v>3.3</v>
      </c>
      <c r="J127" s="3">
        <f t="shared" si="41"/>
        <v>0.1045958796</v>
      </c>
      <c r="K127" s="1" t="s">
        <v>23</v>
      </c>
      <c r="L127" s="1" t="s">
        <v>23</v>
      </c>
      <c r="M127" s="1" t="s">
        <v>23</v>
      </c>
      <c r="N127" s="4" t="s">
        <v>23</v>
      </c>
      <c r="O127" s="10" t="s">
        <v>23</v>
      </c>
      <c r="P127" s="1" t="s">
        <v>23</v>
      </c>
      <c r="Q127" s="20" t="s">
        <v>414</v>
      </c>
      <c r="R127" s="2" t="s">
        <v>400</v>
      </c>
      <c r="S127" s="1" t="s">
        <v>415</v>
      </c>
      <c r="T127" s="10" t="s">
        <v>404</v>
      </c>
      <c r="U127" s="3"/>
      <c r="V127" s="3"/>
      <c r="W127" s="3"/>
      <c r="X127" s="3"/>
      <c r="Y127" s="3"/>
    </row>
    <row r="128">
      <c r="A128" s="10" t="s">
        <v>416</v>
      </c>
      <c r="B128" s="10" t="s">
        <v>38</v>
      </c>
      <c r="C128" s="10" t="s">
        <v>22</v>
      </c>
      <c r="D128" s="1" t="s">
        <v>23</v>
      </c>
      <c r="E128" s="1" t="s">
        <v>23</v>
      </c>
      <c r="F128" s="1" t="s">
        <v>23</v>
      </c>
      <c r="G128" s="1" t="s">
        <v>23</v>
      </c>
      <c r="H128" s="10">
        <v>8.25</v>
      </c>
      <c r="I128" s="10">
        <v>11.5</v>
      </c>
      <c r="J128" s="3">
        <f t="shared" si="41"/>
        <v>1.393939394</v>
      </c>
      <c r="K128" s="1" t="s">
        <v>23</v>
      </c>
      <c r="L128" s="1" t="s">
        <v>23</v>
      </c>
      <c r="M128" s="1" t="s">
        <v>23</v>
      </c>
      <c r="N128" s="4" t="s">
        <v>23</v>
      </c>
      <c r="O128" s="10" t="s">
        <v>23</v>
      </c>
      <c r="P128" s="1" t="s">
        <v>23</v>
      </c>
      <c r="Q128" s="20" t="s">
        <v>417</v>
      </c>
      <c r="R128" s="2" t="s">
        <v>400</v>
      </c>
      <c r="S128" s="1" t="s">
        <v>418</v>
      </c>
      <c r="T128" s="10" t="s">
        <v>404</v>
      </c>
      <c r="U128" s="3"/>
      <c r="V128" s="3"/>
      <c r="W128" s="3"/>
      <c r="X128" s="3"/>
      <c r="Y128" s="3"/>
    </row>
    <row r="129">
      <c r="A129" s="10" t="s">
        <v>419</v>
      </c>
      <c r="B129" s="10" t="s">
        <v>38</v>
      </c>
      <c r="C129" s="10" t="s">
        <v>22</v>
      </c>
      <c r="D129" s="1" t="s">
        <v>23</v>
      </c>
      <c r="E129" s="1" t="s">
        <v>23</v>
      </c>
      <c r="F129" s="1" t="s">
        <v>23</v>
      </c>
      <c r="G129" s="1" t="s">
        <v>23</v>
      </c>
      <c r="H129" s="10">
        <v>5.47</v>
      </c>
      <c r="I129" s="10">
        <v>10.2</v>
      </c>
      <c r="J129" s="3">
        <f t="shared" si="41"/>
        <v>1.864716636</v>
      </c>
      <c r="K129" s="1" t="s">
        <v>23</v>
      </c>
      <c r="L129" s="1" t="s">
        <v>23</v>
      </c>
      <c r="M129" s="1" t="s">
        <v>23</v>
      </c>
      <c r="N129" s="4" t="s">
        <v>23</v>
      </c>
      <c r="O129" s="10" t="s">
        <v>23</v>
      </c>
      <c r="P129" s="1" t="s">
        <v>23</v>
      </c>
      <c r="Q129" s="20" t="s">
        <v>420</v>
      </c>
      <c r="R129" s="2" t="s">
        <v>400</v>
      </c>
      <c r="S129" s="1" t="s">
        <v>421</v>
      </c>
      <c r="T129" s="10" t="s">
        <v>404</v>
      </c>
      <c r="U129" s="3"/>
      <c r="V129" s="3"/>
      <c r="W129" s="3"/>
      <c r="X129" s="3"/>
      <c r="Y129" s="3"/>
    </row>
    <row r="130">
      <c r="A130" s="10" t="s">
        <v>422</v>
      </c>
      <c r="B130" s="10" t="s">
        <v>38</v>
      </c>
      <c r="C130" s="10" t="s">
        <v>22</v>
      </c>
      <c r="D130" s="1" t="s">
        <v>23</v>
      </c>
      <c r="E130" s="1" t="s">
        <v>23</v>
      </c>
      <c r="F130" s="1" t="s">
        <v>23</v>
      </c>
      <c r="G130" s="1" t="s">
        <v>23</v>
      </c>
      <c r="H130" s="10">
        <v>6.71</v>
      </c>
      <c r="I130" s="10">
        <v>14.1</v>
      </c>
      <c r="J130" s="3">
        <f t="shared" si="41"/>
        <v>2.101341282</v>
      </c>
      <c r="K130" s="1" t="s">
        <v>23</v>
      </c>
      <c r="L130" s="1" t="s">
        <v>23</v>
      </c>
      <c r="M130" s="1" t="s">
        <v>23</v>
      </c>
      <c r="N130" s="4" t="s">
        <v>23</v>
      </c>
      <c r="O130" s="10" t="s">
        <v>23</v>
      </c>
      <c r="P130" s="1" t="s">
        <v>23</v>
      </c>
      <c r="Q130" s="20" t="s">
        <v>423</v>
      </c>
      <c r="R130" s="2" t="s">
        <v>400</v>
      </c>
      <c r="S130" s="1" t="s">
        <v>424</v>
      </c>
      <c r="T130" s="10" t="s">
        <v>404</v>
      </c>
      <c r="U130" s="3"/>
      <c r="V130" s="3"/>
      <c r="W130" s="3"/>
      <c r="X130" s="3"/>
      <c r="Y130" s="3"/>
    </row>
    <row r="131">
      <c r="A131" s="10" t="s">
        <v>425</v>
      </c>
      <c r="B131" s="10" t="s">
        <v>38</v>
      </c>
      <c r="C131" s="10" t="s">
        <v>22</v>
      </c>
      <c r="D131" s="1" t="s">
        <v>23</v>
      </c>
      <c r="E131" s="1" t="s">
        <v>23</v>
      </c>
      <c r="F131" s="1" t="s">
        <v>23</v>
      </c>
      <c r="G131" s="1" t="s">
        <v>23</v>
      </c>
      <c r="H131" s="10">
        <v>10.62</v>
      </c>
      <c r="I131" s="10">
        <v>17.7</v>
      </c>
      <c r="J131" s="3">
        <f t="shared" si="41"/>
        <v>1.666666667</v>
      </c>
      <c r="K131" s="1" t="s">
        <v>23</v>
      </c>
      <c r="L131" s="1" t="s">
        <v>23</v>
      </c>
      <c r="M131" s="1" t="s">
        <v>23</v>
      </c>
      <c r="N131" s="4" t="s">
        <v>23</v>
      </c>
      <c r="O131" s="10" t="s">
        <v>23</v>
      </c>
      <c r="P131" s="1" t="s">
        <v>23</v>
      </c>
      <c r="Q131" s="20" t="s">
        <v>426</v>
      </c>
      <c r="R131" s="2" t="s">
        <v>400</v>
      </c>
      <c r="S131" s="1" t="s">
        <v>427</v>
      </c>
      <c r="T131" s="10" t="s">
        <v>404</v>
      </c>
      <c r="U131" s="3"/>
      <c r="V131" s="3"/>
      <c r="W131" s="3"/>
      <c r="X131" s="3"/>
      <c r="Y131" s="3"/>
    </row>
    <row r="132">
      <c r="A132" s="10" t="s">
        <v>428</v>
      </c>
      <c r="B132" s="10" t="s">
        <v>38</v>
      </c>
      <c r="C132" s="10" t="s">
        <v>22</v>
      </c>
      <c r="D132" s="1" t="s">
        <v>23</v>
      </c>
      <c r="E132" s="1" t="s">
        <v>23</v>
      </c>
      <c r="F132" s="1" t="s">
        <v>23</v>
      </c>
      <c r="G132" s="1" t="s">
        <v>23</v>
      </c>
      <c r="H132" s="10">
        <v>15.1</v>
      </c>
      <c r="I132" s="10">
        <v>2.4</v>
      </c>
      <c r="J132" s="3">
        <f t="shared" si="41"/>
        <v>0.1589403974</v>
      </c>
      <c r="K132" s="1" t="s">
        <v>23</v>
      </c>
      <c r="L132" s="1" t="s">
        <v>23</v>
      </c>
      <c r="M132" s="1" t="s">
        <v>23</v>
      </c>
      <c r="N132" s="4" t="s">
        <v>23</v>
      </c>
      <c r="O132" s="10" t="s">
        <v>23</v>
      </c>
      <c r="P132" s="1" t="s">
        <v>23</v>
      </c>
      <c r="Q132" s="37" t="s">
        <v>429</v>
      </c>
      <c r="R132" s="2" t="s">
        <v>400</v>
      </c>
      <c r="S132" s="1" t="s">
        <v>430</v>
      </c>
      <c r="T132" s="10" t="s">
        <v>404</v>
      </c>
      <c r="U132" s="3"/>
      <c r="V132" s="3"/>
      <c r="W132" s="3"/>
      <c r="X132" s="3"/>
      <c r="Y132" s="3"/>
    </row>
    <row r="133">
      <c r="A133" s="10" t="s">
        <v>431</v>
      </c>
      <c r="B133" s="10" t="s">
        <v>38</v>
      </c>
      <c r="C133" s="10" t="s">
        <v>22</v>
      </c>
      <c r="D133" s="1" t="s">
        <v>23</v>
      </c>
      <c r="E133" s="1" t="s">
        <v>23</v>
      </c>
      <c r="F133" s="1" t="s">
        <v>23</v>
      </c>
      <c r="G133" s="1" t="s">
        <v>23</v>
      </c>
      <c r="H133" s="10">
        <v>23.22</v>
      </c>
      <c r="I133" s="10">
        <v>0.0</v>
      </c>
      <c r="J133" s="3">
        <f t="shared" si="41"/>
        <v>0</v>
      </c>
      <c r="K133" s="1" t="s">
        <v>23</v>
      </c>
      <c r="L133" s="1" t="s">
        <v>23</v>
      </c>
      <c r="M133" s="1" t="s">
        <v>23</v>
      </c>
      <c r="N133" s="4" t="s">
        <v>23</v>
      </c>
      <c r="O133" s="10" t="s">
        <v>23</v>
      </c>
      <c r="P133" s="1" t="s">
        <v>23</v>
      </c>
      <c r="Q133" s="37" t="s">
        <v>432</v>
      </c>
      <c r="R133" s="2" t="s">
        <v>400</v>
      </c>
      <c r="S133" s="1" t="s">
        <v>433</v>
      </c>
      <c r="T133" s="10" t="s">
        <v>404</v>
      </c>
      <c r="U133" s="3"/>
      <c r="V133" s="3"/>
      <c r="W133" s="3"/>
      <c r="X133" s="3"/>
      <c r="Y133" s="3"/>
    </row>
    <row r="134">
      <c r="A134" s="10" t="s">
        <v>434</v>
      </c>
      <c r="B134" s="10" t="s">
        <v>38</v>
      </c>
      <c r="C134" s="10" t="s">
        <v>22</v>
      </c>
      <c r="D134" s="1" t="s">
        <v>23</v>
      </c>
      <c r="E134" s="1" t="s">
        <v>23</v>
      </c>
      <c r="F134" s="1" t="s">
        <v>23</v>
      </c>
      <c r="G134" s="1" t="s">
        <v>23</v>
      </c>
      <c r="H134" s="10">
        <v>16.08</v>
      </c>
      <c r="I134" s="10">
        <v>7.9</v>
      </c>
      <c r="J134" s="3">
        <f t="shared" si="41"/>
        <v>0.4912935323</v>
      </c>
      <c r="K134" s="1" t="s">
        <v>23</v>
      </c>
      <c r="L134" s="1" t="s">
        <v>23</v>
      </c>
      <c r="M134" s="1" t="s">
        <v>23</v>
      </c>
      <c r="N134" s="4" t="s">
        <v>23</v>
      </c>
      <c r="O134" s="10" t="s">
        <v>23</v>
      </c>
      <c r="P134" s="1" t="s">
        <v>23</v>
      </c>
      <c r="Q134" s="37" t="s">
        <v>435</v>
      </c>
      <c r="R134" s="2" t="s">
        <v>400</v>
      </c>
      <c r="S134" s="1" t="s">
        <v>436</v>
      </c>
      <c r="T134" s="10" t="s">
        <v>404</v>
      </c>
      <c r="U134" s="3"/>
      <c r="V134" s="3"/>
      <c r="W134" s="3"/>
      <c r="X134" s="3"/>
      <c r="Y134" s="3"/>
    </row>
    <row r="135">
      <c r="A135" s="10" t="s">
        <v>437</v>
      </c>
      <c r="B135" s="10" t="s">
        <v>38</v>
      </c>
      <c r="C135" s="10" t="s">
        <v>22</v>
      </c>
      <c r="D135" s="1" t="s">
        <v>23</v>
      </c>
      <c r="E135" s="1" t="s">
        <v>23</v>
      </c>
      <c r="F135" s="1" t="s">
        <v>23</v>
      </c>
      <c r="G135" s="1" t="s">
        <v>23</v>
      </c>
      <c r="H135" s="10">
        <v>89.18</v>
      </c>
      <c r="I135" s="10">
        <v>1.4</v>
      </c>
      <c r="J135" s="3">
        <f t="shared" si="41"/>
        <v>0.01569858713</v>
      </c>
      <c r="K135" s="1" t="s">
        <v>23</v>
      </c>
      <c r="L135" s="1" t="s">
        <v>23</v>
      </c>
      <c r="M135" s="1" t="s">
        <v>23</v>
      </c>
      <c r="N135" s="4" t="s">
        <v>23</v>
      </c>
      <c r="O135" s="10" t="s">
        <v>23</v>
      </c>
      <c r="P135" s="1" t="s">
        <v>23</v>
      </c>
      <c r="Q135" s="37" t="s">
        <v>438</v>
      </c>
      <c r="R135" s="2" t="s">
        <v>400</v>
      </c>
      <c r="S135" s="1" t="s">
        <v>439</v>
      </c>
      <c r="T135" s="10" t="s">
        <v>404</v>
      </c>
      <c r="U135" s="3"/>
      <c r="V135" s="3"/>
      <c r="W135" s="3"/>
      <c r="X135" s="3"/>
      <c r="Y135" s="3"/>
    </row>
    <row r="136">
      <c r="A136" s="10" t="s">
        <v>440</v>
      </c>
      <c r="B136" s="10" t="s">
        <v>38</v>
      </c>
      <c r="C136" s="10" t="s">
        <v>22</v>
      </c>
      <c r="D136" s="1" t="s">
        <v>23</v>
      </c>
      <c r="E136" s="1" t="s">
        <v>23</v>
      </c>
      <c r="F136" s="1" t="s">
        <v>23</v>
      </c>
      <c r="G136" s="1" t="s">
        <v>23</v>
      </c>
      <c r="H136" s="10">
        <v>6.45</v>
      </c>
      <c r="I136" s="10">
        <v>0.1</v>
      </c>
      <c r="J136" s="3">
        <f t="shared" si="41"/>
        <v>0.01550387597</v>
      </c>
      <c r="K136" s="1" t="s">
        <v>23</v>
      </c>
      <c r="L136" s="1" t="s">
        <v>23</v>
      </c>
      <c r="M136" s="1" t="s">
        <v>23</v>
      </c>
      <c r="N136" s="4" t="s">
        <v>23</v>
      </c>
      <c r="O136" s="10" t="s">
        <v>23</v>
      </c>
      <c r="P136" s="1" t="s">
        <v>23</v>
      </c>
      <c r="Q136" s="37" t="s">
        <v>441</v>
      </c>
      <c r="R136" s="2" t="s">
        <v>400</v>
      </c>
      <c r="S136" s="1" t="s">
        <v>442</v>
      </c>
      <c r="T136" s="10" t="s">
        <v>404</v>
      </c>
      <c r="U136" s="3"/>
      <c r="V136" s="3"/>
      <c r="W136" s="3"/>
      <c r="X136" s="3"/>
      <c r="Y136" s="3"/>
    </row>
    <row r="137">
      <c r="A137" s="10" t="s">
        <v>443</v>
      </c>
      <c r="B137" s="10" t="s">
        <v>38</v>
      </c>
      <c r="C137" s="10" t="s">
        <v>22</v>
      </c>
      <c r="D137" s="1" t="s">
        <v>23</v>
      </c>
      <c r="E137" s="1" t="s">
        <v>23</v>
      </c>
      <c r="F137" s="1" t="s">
        <v>23</v>
      </c>
      <c r="G137" s="1" t="s">
        <v>23</v>
      </c>
      <c r="H137" s="10">
        <v>3.46</v>
      </c>
      <c r="I137" s="10">
        <v>14.6</v>
      </c>
      <c r="J137" s="3">
        <f t="shared" si="41"/>
        <v>4.219653179</v>
      </c>
      <c r="K137" s="1" t="s">
        <v>23</v>
      </c>
      <c r="L137" s="1" t="s">
        <v>23</v>
      </c>
      <c r="M137" s="1" t="s">
        <v>23</v>
      </c>
      <c r="N137" s="4" t="s">
        <v>23</v>
      </c>
      <c r="O137" s="10" t="s">
        <v>23</v>
      </c>
      <c r="P137" s="1" t="s">
        <v>23</v>
      </c>
      <c r="Q137" s="37" t="s">
        <v>444</v>
      </c>
      <c r="R137" s="2" t="s">
        <v>400</v>
      </c>
      <c r="S137" s="1" t="s">
        <v>445</v>
      </c>
      <c r="T137" s="10" t="s">
        <v>404</v>
      </c>
      <c r="U137" s="3"/>
      <c r="V137" s="3"/>
      <c r="W137" s="3"/>
      <c r="X137" s="3"/>
      <c r="Y137" s="3"/>
    </row>
    <row r="138">
      <c r="A138" s="10" t="s">
        <v>446</v>
      </c>
      <c r="B138" s="10" t="s">
        <v>38</v>
      </c>
      <c r="C138" s="10" t="s">
        <v>22</v>
      </c>
      <c r="D138" s="1" t="s">
        <v>23</v>
      </c>
      <c r="E138" s="1" t="s">
        <v>23</v>
      </c>
      <c r="F138" s="1" t="s">
        <v>23</v>
      </c>
      <c r="G138" s="1" t="s">
        <v>23</v>
      </c>
      <c r="H138" s="10">
        <v>11.95</v>
      </c>
      <c r="I138" s="10">
        <v>0.1</v>
      </c>
      <c r="J138" s="3">
        <f t="shared" si="41"/>
        <v>0.008368200837</v>
      </c>
      <c r="K138" s="1" t="s">
        <v>23</v>
      </c>
      <c r="L138" s="1" t="s">
        <v>23</v>
      </c>
      <c r="M138" s="1" t="s">
        <v>23</v>
      </c>
      <c r="N138" s="4" t="s">
        <v>23</v>
      </c>
      <c r="O138" s="10" t="s">
        <v>23</v>
      </c>
      <c r="P138" s="1" t="s">
        <v>23</v>
      </c>
      <c r="Q138" s="37" t="s">
        <v>447</v>
      </c>
      <c r="R138" s="2" t="s">
        <v>400</v>
      </c>
      <c r="S138" s="1" t="s">
        <v>448</v>
      </c>
      <c r="T138" s="10" t="s">
        <v>404</v>
      </c>
      <c r="U138" s="3"/>
      <c r="V138" s="3"/>
      <c r="W138" s="3"/>
      <c r="X138" s="3"/>
      <c r="Y138" s="3"/>
    </row>
    <row r="139">
      <c r="A139" s="10" t="s">
        <v>449</v>
      </c>
      <c r="B139" s="10" t="s">
        <v>38</v>
      </c>
      <c r="C139" s="10" t="s">
        <v>22</v>
      </c>
      <c r="D139" s="1" t="s">
        <v>23</v>
      </c>
      <c r="E139" s="1" t="s">
        <v>23</v>
      </c>
      <c r="F139" s="1" t="s">
        <v>23</v>
      </c>
      <c r="G139" s="1" t="s">
        <v>23</v>
      </c>
      <c r="H139" s="10">
        <v>5.42</v>
      </c>
      <c r="I139" s="10">
        <v>0.4</v>
      </c>
      <c r="J139" s="3">
        <f t="shared" si="41"/>
        <v>0.07380073801</v>
      </c>
      <c r="K139" s="1" t="s">
        <v>23</v>
      </c>
      <c r="L139" s="1" t="s">
        <v>23</v>
      </c>
      <c r="M139" s="1" t="s">
        <v>23</v>
      </c>
      <c r="N139" s="4" t="s">
        <v>23</v>
      </c>
      <c r="O139" s="10" t="s">
        <v>23</v>
      </c>
      <c r="P139" s="1" t="s">
        <v>23</v>
      </c>
      <c r="Q139" s="37" t="s">
        <v>450</v>
      </c>
      <c r="R139" s="2" t="s">
        <v>400</v>
      </c>
      <c r="S139" s="1" t="s">
        <v>451</v>
      </c>
      <c r="T139" s="10" t="s">
        <v>404</v>
      </c>
      <c r="U139" s="3"/>
      <c r="V139" s="3"/>
      <c r="W139" s="3"/>
      <c r="X139" s="3"/>
      <c r="Y139" s="3"/>
    </row>
    <row r="140">
      <c r="A140" s="10" t="s">
        <v>452</v>
      </c>
      <c r="B140" s="10" t="s">
        <v>38</v>
      </c>
      <c r="C140" s="10" t="s">
        <v>22</v>
      </c>
      <c r="D140" s="1" t="s">
        <v>23</v>
      </c>
      <c r="E140" s="1" t="s">
        <v>23</v>
      </c>
      <c r="F140" s="1" t="s">
        <v>23</v>
      </c>
      <c r="G140" s="1" t="s">
        <v>23</v>
      </c>
      <c r="H140" s="10">
        <v>15.19</v>
      </c>
      <c r="I140" s="10">
        <v>0.2</v>
      </c>
      <c r="J140" s="3">
        <f t="shared" si="41"/>
        <v>0.01316655695</v>
      </c>
      <c r="K140" s="1" t="s">
        <v>23</v>
      </c>
      <c r="L140" s="1" t="s">
        <v>23</v>
      </c>
      <c r="M140" s="1" t="s">
        <v>23</v>
      </c>
      <c r="N140" s="4" t="s">
        <v>23</v>
      </c>
      <c r="O140" s="10" t="s">
        <v>23</v>
      </c>
      <c r="P140" s="1" t="s">
        <v>23</v>
      </c>
      <c r="Q140" s="37" t="s">
        <v>453</v>
      </c>
      <c r="R140" s="2" t="s">
        <v>400</v>
      </c>
      <c r="S140" s="1" t="s">
        <v>454</v>
      </c>
      <c r="T140" s="10" t="s">
        <v>404</v>
      </c>
      <c r="U140" s="3"/>
      <c r="V140" s="3"/>
      <c r="W140" s="3"/>
      <c r="X140" s="3"/>
      <c r="Y140" s="3"/>
    </row>
    <row r="141">
      <c r="A141" s="10" t="s">
        <v>455</v>
      </c>
      <c r="B141" s="10" t="s">
        <v>38</v>
      </c>
      <c r="C141" s="10" t="s">
        <v>22</v>
      </c>
      <c r="D141" s="1" t="s">
        <v>23</v>
      </c>
      <c r="E141" s="1" t="s">
        <v>23</v>
      </c>
      <c r="F141" s="1" t="s">
        <v>23</v>
      </c>
      <c r="G141" s="1" t="s">
        <v>23</v>
      </c>
      <c r="H141" s="10">
        <v>2.5</v>
      </c>
      <c r="I141" s="10">
        <v>0.5</v>
      </c>
      <c r="J141" s="3">
        <f t="shared" si="41"/>
        <v>0.2</v>
      </c>
      <c r="K141" s="1" t="s">
        <v>23</v>
      </c>
      <c r="L141" s="1" t="s">
        <v>23</v>
      </c>
      <c r="M141" s="1" t="s">
        <v>23</v>
      </c>
      <c r="N141" s="4" t="s">
        <v>23</v>
      </c>
      <c r="O141" s="1">
        <v>94.95</v>
      </c>
      <c r="P141" s="30" t="s">
        <v>23</v>
      </c>
      <c r="Q141" s="37" t="s">
        <v>456</v>
      </c>
      <c r="R141" s="2" t="s">
        <v>400</v>
      </c>
      <c r="S141" s="1" t="s">
        <v>457</v>
      </c>
      <c r="T141" s="10" t="s">
        <v>404</v>
      </c>
      <c r="U141" s="3"/>
      <c r="V141" s="3"/>
      <c r="W141" s="3"/>
      <c r="X141" s="3"/>
      <c r="Y141" s="3"/>
    </row>
    <row r="142">
      <c r="A142" s="10" t="s">
        <v>458</v>
      </c>
      <c r="B142" s="10" t="s">
        <v>38</v>
      </c>
      <c r="C142" s="10" t="s">
        <v>22</v>
      </c>
      <c r="D142" s="1" t="s">
        <v>23</v>
      </c>
      <c r="E142" s="1" t="s">
        <v>23</v>
      </c>
      <c r="F142" s="1" t="s">
        <v>23</v>
      </c>
      <c r="G142" s="1" t="s">
        <v>23</v>
      </c>
      <c r="H142" s="10">
        <v>14.56</v>
      </c>
      <c r="I142" s="10">
        <v>8.0</v>
      </c>
      <c r="J142" s="3">
        <f t="shared" si="41"/>
        <v>0.5494505495</v>
      </c>
      <c r="K142" s="1" t="s">
        <v>23</v>
      </c>
      <c r="L142" s="1" t="s">
        <v>23</v>
      </c>
      <c r="M142" s="1" t="s">
        <v>23</v>
      </c>
      <c r="N142" s="4" t="s">
        <v>23</v>
      </c>
      <c r="O142" s="10" t="s">
        <v>23</v>
      </c>
      <c r="P142" s="1" t="s">
        <v>23</v>
      </c>
      <c r="Q142" s="37" t="s">
        <v>459</v>
      </c>
      <c r="R142" s="2" t="s">
        <v>400</v>
      </c>
      <c r="S142" s="1" t="s">
        <v>460</v>
      </c>
      <c r="T142" s="10" t="s">
        <v>404</v>
      </c>
      <c r="U142" s="3"/>
      <c r="V142" s="3"/>
      <c r="W142" s="3"/>
      <c r="X142" s="3"/>
      <c r="Y142" s="3"/>
    </row>
    <row r="143">
      <c r="A143" s="10" t="s">
        <v>461</v>
      </c>
      <c r="B143" s="10" t="s">
        <v>38</v>
      </c>
      <c r="C143" s="10" t="s">
        <v>22</v>
      </c>
      <c r="D143" s="1" t="s">
        <v>23</v>
      </c>
      <c r="E143" s="1" t="s">
        <v>23</v>
      </c>
      <c r="F143" s="1" t="s">
        <v>23</v>
      </c>
      <c r="G143" s="1" t="s">
        <v>23</v>
      </c>
      <c r="H143" s="10">
        <v>4.92</v>
      </c>
      <c r="I143" s="10">
        <v>8.4</v>
      </c>
      <c r="J143" s="3">
        <f t="shared" si="41"/>
        <v>1.707317073</v>
      </c>
      <c r="K143" s="1" t="s">
        <v>23</v>
      </c>
      <c r="L143" s="1" t="s">
        <v>23</v>
      </c>
      <c r="M143" s="1" t="s">
        <v>23</v>
      </c>
      <c r="N143" s="4" t="s">
        <v>23</v>
      </c>
      <c r="O143" s="1">
        <v>590.71</v>
      </c>
      <c r="P143" s="30" t="s">
        <v>23</v>
      </c>
      <c r="Q143" s="37" t="s">
        <v>462</v>
      </c>
      <c r="R143" s="2" t="s">
        <v>400</v>
      </c>
      <c r="S143" s="1" t="s">
        <v>463</v>
      </c>
      <c r="T143" s="10" t="s">
        <v>404</v>
      </c>
      <c r="U143" s="3"/>
      <c r="V143" s="3"/>
      <c r="W143" s="3"/>
      <c r="X143" s="3"/>
      <c r="Y143" s="3"/>
    </row>
    <row r="144">
      <c r="A144" s="10" t="s">
        <v>464</v>
      </c>
      <c r="B144" s="10" t="s">
        <v>38</v>
      </c>
      <c r="C144" s="10" t="s">
        <v>22</v>
      </c>
      <c r="D144" s="1" t="s">
        <v>23</v>
      </c>
      <c r="E144" s="1" t="s">
        <v>23</v>
      </c>
      <c r="F144" s="1" t="s">
        <v>23</v>
      </c>
      <c r="G144" s="1" t="s">
        <v>23</v>
      </c>
      <c r="H144" s="10">
        <v>11.09</v>
      </c>
      <c r="I144" s="10">
        <v>13.5</v>
      </c>
      <c r="J144" s="3">
        <f t="shared" si="41"/>
        <v>1.217312894</v>
      </c>
      <c r="K144" s="1" t="s">
        <v>23</v>
      </c>
      <c r="L144" s="1" t="s">
        <v>23</v>
      </c>
      <c r="M144" s="1" t="s">
        <v>23</v>
      </c>
      <c r="N144" s="4" t="s">
        <v>23</v>
      </c>
      <c r="O144" s="10" t="s">
        <v>23</v>
      </c>
      <c r="P144" s="1" t="s">
        <v>23</v>
      </c>
      <c r="Q144" s="37" t="s">
        <v>465</v>
      </c>
      <c r="R144" s="2" t="s">
        <v>400</v>
      </c>
      <c r="S144" s="1" t="s">
        <v>466</v>
      </c>
      <c r="T144" s="10" t="s">
        <v>404</v>
      </c>
      <c r="U144" s="3"/>
      <c r="V144" s="3"/>
      <c r="W144" s="3"/>
      <c r="X144" s="3"/>
      <c r="Y144" s="3"/>
    </row>
    <row r="145">
      <c r="A145" s="10" t="s">
        <v>467</v>
      </c>
      <c r="B145" s="10" t="s">
        <v>38</v>
      </c>
      <c r="C145" s="10" t="s">
        <v>22</v>
      </c>
      <c r="D145" s="1" t="s">
        <v>23</v>
      </c>
      <c r="E145" s="1" t="s">
        <v>23</v>
      </c>
      <c r="F145" s="1" t="s">
        <v>23</v>
      </c>
      <c r="G145" s="1" t="s">
        <v>23</v>
      </c>
      <c r="H145" s="10">
        <v>3.36</v>
      </c>
      <c r="I145" s="10">
        <v>6.7</v>
      </c>
      <c r="J145" s="3">
        <f t="shared" si="41"/>
        <v>1.994047619</v>
      </c>
      <c r="K145" s="1" t="s">
        <v>23</v>
      </c>
      <c r="L145" s="1" t="s">
        <v>23</v>
      </c>
      <c r="M145" s="1" t="s">
        <v>23</v>
      </c>
      <c r="N145" s="4" t="s">
        <v>23</v>
      </c>
      <c r="O145" s="10" t="s">
        <v>23</v>
      </c>
      <c r="P145" s="1" t="s">
        <v>23</v>
      </c>
      <c r="Q145" s="37" t="s">
        <v>468</v>
      </c>
      <c r="R145" s="2" t="s">
        <v>400</v>
      </c>
      <c r="S145" s="1" t="s">
        <v>469</v>
      </c>
      <c r="T145" s="10" t="s">
        <v>404</v>
      </c>
      <c r="U145" s="3"/>
      <c r="V145" s="3"/>
      <c r="W145" s="3"/>
      <c r="X145" s="3"/>
      <c r="Y145" s="3"/>
    </row>
    <row r="146">
      <c r="A146" s="10" t="s">
        <v>470</v>
      </c>
      <c r="B146" s="10" t="s">
        <v>38</v>
      </c>
      <c r="C146" s="10" t="s">
        <v>22</v>
      </c>
      <c r="D146" s="1" t="s">
        <v>23</v>
      </c>
      <c r="E146" s="1" t="s">
        <v>23</v>
      </c>
      <c r="F146" s="1" t="s">
        <v>23</v>
      </c>
      <c r="G146" s="1" t="s">
        <v>23</v>
      </c>
      <c r="H146" s="10">
        <v>3.59</v>
      </c>
      <c r="I146" s="10">
        <v>13.4</v>
      </c>
      <c r="J146" s="3">
        <f t="shared" si="41"/>
        <v>3.732590529</v>
      </c>
      <c r="K146" s="1" t="s">
        <v>23</v>
      </c>
      <c r="L146" s="1" t="s">
        <v>23</v>
      </c>
      <c r="M146" s="1" t="s">
        <v>23</v>
      </c>
      <c r="N146" s="4" t="s">
        <v>23</v>
      </c>
      <c r="O146" s="10" t="s">
        <v>23</v>
      </c>
      <c r="P146" s="1" t="s">
        <v>23</v>
      </c>
      <c r="Q146" s="37" t="s">
        <v>471</v>
      </c>
      <c r="R146" s="2" t="s">
        <v>400</v>
      </c>
      <c r="S146" s="1" t="s">
        <v>472</v>
      </c>
      <c r="T146" s="10" t="s">
        <v>404</v>
      </c>
      <c r="U146" s="3"/>
      <c r="V146" s="3"/>
      <c r="W146" s="3"/>
      <c r="X146" s="3"/>
      <c r="Y146" s="3"/>
    </row>
    <row r="147">
      <c r="A147" s="10" t="s">
        <v>473</v>
      </c>
      <c r="B147" s="10" t="s">
        <v>38</v>
      </c>
      <c r="C147" s="10" t="s">
        <v>22</v>
      </c>
      <c r="D147" s="1" t="s">
        <v>23</v>
      </c>
      <c r="E147" s="1" t="s">
        <v>23</v>
      </c>
      <c r="F147" s="1" t="s">
        <v>23</v>
      </c>
      <c r="G147" s="1" t="s">
        <v>23</v>
      </c>
      <c r="H147" s="10">
        <v>5.98</v>
      </c>
      <c r="I147" s="10">
        <v>16.4</v>
      </c>
      <c r="J147" s="3">
        <f t="shared" si="41"/>
        <v>2.742474916</v>
      </c>
      <c r="K147" s="1" t="s">
        <v>23</v>
      </c>
      <c r="L147" s="1" t="s">
        <v>23</v>
      </c>
      <c r="M147" s="1" t="s">
        <v>23</v>
      </c>
      <c r="N147" s="4" t="s">
        <v>23</v>
      </c>
      <c r="O147" s="10" t="s">
        <v>23</v>
      </c>
      <c r="P147" s="1" t="s">
        <v>23</v>
      </c>
      <c r="Q147" s="37" t="s">
        <v>474</v>
      </c>
      <c r="R147" s="2" t="s">
        <v>400</v>
      </c>
      <c r="S147" s="1" t="s">
        <v>475</v>
      </c>
      <c r="T147" s="10" t="s">
        <v>404</v>
      </c>
      <c r="U147" s="3"/>
      <c r="V147" s="3"/>
      <c r="W147" s="3"/>
      <c r="X147" s="3"/>
      <c r="Y147" s="3"/>
    </row>
    <row r="148">
      <c r="A148" s="10" t="s">
        <v>476</v>
      </c>
      <c r="B148" s="10" t="s">
        <v>38</v>
      </c>
      <c r="C148" s="10" t="s">
        <v>22</v>
      </c>
      <c r="D148" s="1" t="s">
        <v>23</v>
      </c>
      <c r="E148" s="1" t="s">
        <v>23</v>
      </c>
      <c r="F148" s="1" t="s">
        <v>23</v>
      </c>
      <c r="G148" s="1" t="s">
        <v>23</v>
      </c>
      <c r="H148" s="10">
        <v>6.19</v>
      </c>
      <c r="I148" s="10">
        <v>9.3</v>
      </c>
      <c r="J148" s="3">
        <f t="shared" si="41"/>
        <v>1.502423263</v>
      </c>
      <c r="K148" s="1" t="s">
        <v>23</v>
      </c>
      <c r="L148" s="1" t="s">
        <v>23</v>
      </c>
      <c r="M148" s="1" t="s">
        <v>23</v>
      </c>
      <c r="N148" s="4" t="s">
        <v>23</v>
      </c>
      <c r="O148" s="1">
        <v>362.94</v>
      </c>
      <c r="P148" s="30" t="s">
        <v>23</v>
      </c>
      <c r="Q148" s="37" t="s">
        <v>477</v>
      </c>
      <c r="R148" s="2" t="s">
        <v>400</v>
      </c>
      <c r="S148" s="1" t="s">
        <v>478</v>
      </c>
      <c r="T148" s="10" t="s">
        <v>404</v>
      </c>
      <c r="U148" s="3"/>
      <c r="V148" s="3"/>
      <c r="W148" s="3"/>
      <c r="X148" s="3"/>
      <c r="Y148" s="3"/>
    </row>
    <row r="149">
      <c r="A149" s="10" t="s">
        <v>479</v>
      </c>
      <c r="B149" s="10" t="s">
        <v>38</v>
      </c>
      <c r="C149" s="10" t="s">
        <v>22</v>
      </c>
      <c r="D149" s="1" t="s">
        <v>23</v>
      </c>
      <c r="E149" s="1" t="s">
        <v>23</v>
      </c>
      <c r="F149" s="1" t="s">
        <v>23</v>
      </c>
      <c r="G149" s="1" t="s">
        <v>23</v>
      </c>
      <c r="H149" s="10">
        <v>7.48</v>
      </c>
      <c r="I149" s="10">
        <v>11.2</v>
      </c>
      <c r="J149" s="3">
        <f t="shared" si="41"/>
        <v>1.497326203</v>
      </c>
      <c r="K149" s="1" t="s">
        <v>23</v>
      </c>
      <c r="L149" s="1" t="s">
        <v>23</v>
      </c>
      <c r="M149" s="1" t="s">
        <v>23</v>
      </c>
      <c r="N149" s="4" t="s">
        <v>23</v>
      </c>
      <c r="O149" s="10" t="s">
        <v>23</v>
      </c>
      <c r="P149" s="1" t="s">
        <v>23</v>
      </c>
      <c r="Q149" s="37" t="s">
        <v>480</v>
      </c>
      <c r="R149" s="2" t="s">
        <v>400</v>
      </c>
      <c r="S149" s="1" t="s">
        <v>481</v>
      </c>
      <c r="T149" s="10" t="s">
        <v>404</v>
      </c>
      <c r="U149" s="3"/>
      <c r="V149" s="3"/>
      <c r="W149" s="3"/>
      <c r="X149" s="3"/>
      <c r="Y149" s="3"/>
    </row>
    <row r="150">
      <c r="A150" s="10" t="s">
        <v>482</v>
      </c>
      <c r="B150" s="10" t="s">
        <v>38</v>
      </c>
      <c r="C150" s="10" t="s">
        <v>22</v>
      </c>
      <c r="D150" s="1" t="s">
        <v>23</v>
      </c>
      <c r="E150" s="1" t="s">
        <v>23</v>
      </c>
      <c r="F150" s="1" t="s">
        <v>23</v>
      </c>
      <c r="G150" s="1" t="s">
        <v>23</v>
      </c>
      <c r="H150" s="10">
        <v>7.67</v>
      </c>
      <c r="I150" s="10">
        <v>1.9</v>
      </c>
      <c r="J150" s="3">
        <f t="shared" si="41"/>
        <v>0.2477183833</v>
      </c>
      <c r="K150" s="1" t="s">
        <v>23</v>
      </c>
      <c r="L150" s="1" t="s">
        <v>23</v>
      </c>
      <c r="M150" s="1" t="s">
        <v>23</v>
      </c>
      <c r="N150" s="4" t="s">
        <v>23</v>
      </c>
      <c r="O150" s="1">
        <v>173.34</v>
      </c>
      <c r="P150" s="30" t="s">
        <v>23</v>
      </c>
      <c r="Q150" s="37" t="s">
        <v>483</v>
      </c>
      <c r="R150" s="2" t="s">
        <v>400</v>
      </c>
      <c r="S150" s="1" t="s">
        <v>484</v>
      </c>
      <c r="T150" s="10" t="s">
        <v>404</v>
      </c>
      <c r="U150" s="3"/>
      <c r="V150" s="3"/>
      <c r="W150" s="3"/>
      <c r="X150" s="3"/>
      <c r="Y150" s="3"/>
    </row>
    <row r="151">
      <c r="A151" s="10" t="s">
        <v>485</v>
      </c>
      <c r="B151" s="10" t="s">
        <v>38</v>
      </c>
      <c r="C151" s="10" t="s">
        <v>22</v>
      </c>
      <c r="D151" s="1" t="s">
        <v>23</v>
      </c>
      <c r="E151" s="1" t="s">
        <v>23</v>
      </c>
      <c r="F151" s="1" t="s">
        <v>23</v>
      </c>
      <c r="G151" s="1" t="s">
        <v>23</v>
      </c>
      <c r="H151" s="10">
        <v>5.09</v>
      </c>
      <c r="I151" s="10">
        <v>15.8</v>
      </c>
      <c r="J151" s="3">
        <f t="shared" si="41"/>
        <v>3.104125737</v>
      </c>
      <c r="K151" s="1" t="s">
        <v>23</v>
      </c>
      <c r="L151" s="1" t="s">
        <v>23</v>
      </c>
      <c r="M151" s="1" t="s">
        <v>23</v>
      </c>
      <c r="N151" s="4" t="s">
        <v>23</v>
      </c>
      <c r="O151" s="10" t="s">
        <v>23</v>
      </c>
      <c r="P151" s="1" t="s">
        <v>23</v>
      </c>
      <c r="Q151" s="37" t="s">
        <v>486</v>
      </c>
      <c r="R151" s="2" t="s">
        <v>400</v>
      </c>
      <c r="S151" s="1" t="s">
        <v>487</v>
      </c>
      <c r="T151" s="10" t="s">
        <v>404</v>
      </c>
      <c r="U151" s="3"/>
      <c r="V151" s="3"/>
      <c r="W151" s="3"/>
      <c r="X151" s="3"/>
      <c r="Y151" s="3"/>
    </row>
    <row r="152">
      <c r="A152" s="10" t="s">
        <v>488</v>
      </c>
      <c r="B152" s="10" t="s">
        <v>38</v>
      </c>
      <c r="C152" s="10" t="s">
        <v>22</v>
      </c>
      <c r="D152" s="1" t="s">
        <v>23</v>
      </c>
      <c r="E152" s="1" t="s">
        <v>23</v>
      </c>
      <c r="F152" s="1" t="s">
        <v>23</v>
      </c>
      <c r="G152" s="1" t="s">
        <v>23</v>
      </c>
      <c r="H152" s="10">
        <v>6.51</v>
      </c>
      <c r="I152" s="10">
        <v>7.7</v>
      </c>
      <c r="J152" s="3">
        <f t="shared" si="41"/>
        <v>1.182795699</v>
      </c>
      <c r="K152" s="1" t="s">
        <v>23</v>
      </c>
      <c r="L152" s="1" t="s">
        <v>23</v>
      </c>
      <c r="M152" s="1" t="s">
        <v>23</v>
      </c>
      <c r="N152" s="4" t="s">
        <v>23</v>
      </c>
      <c r="O152" s="10" t="s">
        <v>23</v>
      </c>
      <c r="P152" s="1" t="s">
        <v>23</v>
      </c>
      <c r="Q152" s="37" t="s">
        <v>489</v>
      </c>
      <c r="R152" s="2" t="s">
        <v>400</v>
      </c>
      <c r="S152" s="1" t="s">
        <v>490</v>
      </c>
      <c r="T152" s="10" t="s">
        <v>404</v>
      </c>
      <c r="U152" s="3"/>
      <c r="V152" s="3"/>
      <c r="W152" s="3"/>
      <c r="X152" s="3"/>
      <c r="Y152" s="3"/>
    </row>
    <row r="153">
      <c r="A153" s="10" t="s">
        <v>491</v>
      </c>
      <c r="B153" s="10" t="s">
        <v>38</v>
      </c>
      <c r="C153" s="10" t="s">
        <v>22</v>
      </c>
      <c r="D153" s="1" t="s">
        <v>23</v>
      </c>
      <c r="E153" s="1" t="s">
        <v>23</v>
      </c>
      <c r="F153" s="1" t="s">
        <v>23</v>
      </c>
      <c r="G153" s="1" t="s">
        <v>23</v>
      </c>
      <c r="H153" s="10">
        <v>7.87</v>
      </c>
      <c r="I153" s="10">
        <v>3.3</v>
      </c>
      <c r="J153" s="3">
        <f t="shared" si="41"/>
        <v>0.4193138501</v>
      </c>
      <c r="K153" s="1" t="s">
        <v>23</v>
      </c>
      <c r="L153" s="1" t="s">
        <v>23</v>
      </c>
      <c r="M153" s="1" t="s">
        <v>23</v>
      </c>
      <c r="N153" s="4" t="s">
        <v>23</v>
      </c>
      <c r="O153" s="10" t="s">
        <v>23</v>
      </c>
      <c r="P153" s="1" t="s">
        <v>23</v>
      </c>
      <c r="Q153" s="37" t="s">
        <v>492</v>
      </c>
      <c r="R153" s="2" t="s">
        <v>400</v>
      </c>
      <c r="S153" s="1" t="s">
        <v>493</v>
      </c>
      <c r="T153" s="10" t="s">
        <v>404</v>
      </c>
      <c r="U153" s="3"/>
      <c r="V153" s="3"/>
      <c r="W153" s="3"/>
      <c r="X153" s="3"/>
      <c r="Y153" s="3"/>
    </row>
    <row r="154">
      <c r="A154" s="10" t="s">
        <v>494</v>
      </c>
      <c r="B154" s="10" t="s">
        <v>38</v>
      </c>
      <c r="C154" s="10" t="s">
        <v>22</v>
      </c>
      <c r="D154" s="1" t="s">
        <v>23</v>
      </c>
      <c r="E154" s="1" t="s">
        <v>23</v>
      </c>
      <c r="F154" s="1" t="s">
        <v>23</v>
      </c>
      <c r="G154" s="1" t="s">
        <v>23</v>
      </c>
      <c r="H154" s="10">
        <v>10.27</v>
      </c>
      <c r="I154" s="10">
        <v>6.8</v>
      </c>
      <c r="J154" s="3">
        <f t="shared" si="41"/>
        <v>0.6621226874</v>
      </c>
      <c r="K154" s="1" t="s">
        <v>23</v>
      </c>
      <c r="L154" s="1" t="s">
        <v>23</v>
      </c>
      <c r="M154" s="1" t="s">
        <v>23</v>
      </c>
      <c r="N154" s="4" t="s">
        <v>23</v>
      </c>
      <c r="O154" s="10" t="s">
        <v>23</v>
      </c>
      <c r="P154" s="1" t="s">
        <v>23</v>
      </c>
      <c r="Q154" s="37" t="s">
        <v>495</v>
      </c>
      <c r="R154" s="2" t="s">
        <v>400</v>
      </c>
      <c r="S154" s="1" t="s">
        <v>496</v>
      </c>
      <c r="T154" s="10" t="s">
        <v>404</v>
      </c>
      <c r="U154" s="3"/>
      <c r="V154" s="3"/>
      <c r="W154" s="3"/>
      <c r="X154" s="3"/>
      <c r="Y154" s="3"/>
    </row>
    <row r="155">
      <c r="A155" s="10" t="s">
        <v>497</v>
      </c>
      <c r="B155" s="10" t="s">
        <v>38</v>
      </c>
      <c r="C155" s="10" t="s">
        <v>22</v>
      </c>
      <c r="D155" s="1" t="s">
        <v>23</v>
      </c>
      <c r="E155" s="1" t="s">
        <v>23</v>
      </c>
      <c r="F155" s="1" t="s">
        <v>23</v>
      </c>
      <c r="G155" s="1" t="s">
        <v>23</v>
      </c>
      <c r="H155" s="10">
        <v>5.14</v>
      </c>
      <c r="I155" s="10">
        <v>2.1</v>
      </c>
      <c r="J155" s="3">
        <f t="shared" si="41"/>
        <v>0.4085603113</v>
      </c>
      <c r="K155" s="1" t="s">
        <v>23</v>
      </c>
      <c r="L155" s="1" t="s">
        <v>23</v>
      </c>
      <c r="M155" s="1" t="s">
        <v>23</v>
      </c>
      <c r="N155" s="4" t="s">
        <v>23</v>
      </c>
      <c r="O155" s="10" t="s">
        <v>23</v>
      </c>
      <c r="P155" s="1" t="s">
        <v>23</v>
      </c>
      <c r="Q155" s="37" t="s">
        <v>498</v>
      </c>
      <c r="R155" s="2" t="s">
        <v>400</v>
      </c>
      <c r="S155" s="1" t="s">
        <v>499</v>
      </c>
      <c r="T155" s="10" t="s">
        <v>404</v>
      </c>
      <c r="U155" s="3"/>
      <c r="V155" s="3"/>
      <c r="W155" s="3"/>
      <c r="X155" s="3"/>
      <c r="Y155" s="3"/>
    </row>
    <row r="156">
      <c r="A156" s="10" t="s">
        <v>500</v>
      </c>
      <c r="B156" s="10" t="s">
        <v>38</v>
      </c>
      <c r="C156" s="10" t="s">
        <v>22</v>
      </c>
      <c r="D156" s="1" t="s">
        <v>23</v>
      </c>
      <c r="E156" s="1" t="s">
        <v>23</v>
      </c>
      <c r="F156" s="1" t="s">
        <v>23</v>
      </c>
      <c r="G156" s="1" t="s">
        <v>23</v>
      </c>
      <c r="H156" s="10">
        <v>6.25</v>
      </c>
      <c r="I156" s="10">
        <v>9.1</v>
      </c>
      <c r="J156" s="3">
        <f t="shared" si="41"/>
        <v>1.456</v>
      </c>
      <c r="K156" s="1" t="s">
        <v>23</v>
      </c>
      <c r="L156" s="1" t="s">
        <v>23</v>
      </c>
      <c r="M156" s="1" t="s">
        <v>23</v>
      </c>
      <c r="N156" s="4" t="s">
        <v>23</v>
      </c>
      <c r="O156" s="10" t="s">
        <v>23</v>
      </c>
      <c r="P156" s="1" t="s">
        <v>23</v>
      </c>
      <c r="Q156" s="37" t="s">
        <v>501</v>
      </c>
      <c r="R156" s="2" t="s">
        <v>400</v>
      </c>
      <c r="S156" s="1" t="s">
        <v>502</v>
      </c>
      <c r="T156" s="10" t="s">
        <v>404</v>
      </c>
      <c r="U156" s="3"/>
      <c r="V156" s="3"/>
      <c r="W156" s="3"/>
      <c r="X156" s="3"/>
      <c r="Y156" s="3"/>
    </row>
    <row r="157">
      <c r="A157" s="10" t="s">
        <v>503</v>
      </c>
      <c r="B157" s="10" t="s">
        <v>38</v>
      </c>
      <c r="C157" s="10" t="s">
        <v>22</v>
      </c>
      <c r="D157" s="1" t="s">
        <v>23</v>
      </c>
      <c r="E157" s="1" t="s">
        <v>23</v>
      </c>
      <c r="F157" s="1" t="s">
        <v>23</v>
      </c>
      <c r="G157" s="1" t="s">
        <v>23</v>
      </c>
      <c r="H157" s="10">
        <v>0.63</v>
      </c>
      <c r="I157" s="10">
        <v>1.5</v>
      </c>
      <c r="J157" s="3">
        <f t="shared" si="41"/>
        <v>2.380952381</v>
      </c>
      <c r="K157" s="1" t="s">
        <v>23</v>
      </c>
      <c r="L157" s="1" t="s">
        <v>23</v>
      </c>
      <c r="M157" s="1" t="s">
        <v>23</v>
      </c>
      <c r="N157" s="4" t="s">
        <v>23</v>
      </c>
      <c r="O157" s="1">
        <v>95.24</v>
      </c>
      <c r="P157" s="30" t="s">
        <v>23</v>
      </c>
      <c r="Q157" s="37" t="s">
        <v>504</v>
      </c>
      <c r="R157" s="2" t="s">
        <v>400</v>
      </c>
      <c r="S157" s="1" t="s">
        <v>505</v>
      </c>
      <c r="T157" s="10" t="s">
        <v>404</v>
      </c>
      <c r="U157" s="3"/>
      <c r="V157" s="3"/>
      <c r="W157" s="3"/>
      <c r="X157" s="3"/>
      <c r="Y157" s="3"/>
    </row>
    <row r="158">
      <c r="A158" s="10" t="s">
        <v>506</v>
      </c>
      <c r="B158" s="10" t="s">
        <v>38</v>
      </c>
      <c r="C158" s="10" t="s">
        <v>22</v>
      </c>
      <c r="D158" s="1" t="s">
        <v>23</v>
      </c>
      <c r="E158" s="1" t="s">
        <v>23</v>
      </c>
      <c r="F158" s="1" t="s">
        <v>23</v>
      </c>
      <c r="G158" s="1" t="s">
        <v>23</v>
      </c>
      <c r="H158" s="10">
        <v>8.54</v>
      </c>
      <c r="I158" s="10">
        <v>2.7</v>
      </c>
      <c r="J158" s="3">
        <f t="shared" si="41"/>
        <v>0.3161592506</v>
      </c>
      <c r="K158" s="1" t="s">
        <v>23</v>
      </c>
      <c r="L158" s="1" t="s">
        <v>23</v>
      </c>
      <c r="M158" s="1" t="s">
        <v>23</v>
      </c>
      <c r="N158" s="4" t="s">
        <v>23</v>
      </c>
      <c r="O158" s="10" t="s">
        <v>23</v>
      </c>
      <c r="P158" s="1" t="s">
        <v>23</v>
      </c>
      <c r="Q158" s="37" t="s">
        <v>507</v>
      </c>
      <c r="R158" s="2" t="s">
        <v>400</v>
      </c>
      <c r="S158" s="1" t="s">
        <v>508</v>
      </c>
      <c r="T158" s="10" t="s">
        <v>404</v>
      </c>
      <c r="U158" s="3"/>
      <c r="V158" s="3"/>
      <c r="W158" s="3"/>
      <c r="X158" s="3"/>
      <c r="Y158" s="3"/>
    </row>
    <row r="159">
      <c r="A159" s="10" t="s">
        <v>509</v>
      </c>
      <c r="B159" s="10" t="s">
        <v>38</v>
      </c>
      <c r="C159" s="10" t="s">
        <v>22</v>
      </c>
      <c r="D159" s="1" t="s">
        <v>23</v>
      </c>
      <c r="E159" s="1" t="s">
        <v>23</v>
      </c>
      <c r="F159" s="1" t="s">
        <v>23</v>
      </c>
      <c r="G159" s="1" t="s">
        <v>23</v>
      </c>
      <c r="H159" s="10">
        <v>7.22</v>
      </c>
      <c r="I159" s="10">
        <v>1.8</v>
      </c>
      <c r="J159" s="3">
        <f t="shared" si="41"/>
        <v>0.2493074792</v>
      </c>
      <c r="K159" s="1" t="s">
        <v>23</v>
      </c>
      <c r="L159" s="1" t="s">
        <v>23</v>
      </c>
      <c r="M159" s="1" t="s">
        <v>23</v>
      </c>
      <c r="N159" s="4" t="s">
        <v>23</v>
      </c>
      <c r="O159" s="10" t="s">
        <v>23</v>
      </c>
      <c r="P159" s="1" t="s">
        <v>23</v>
      </c>
      <c r="Q159" s="37" t="s">
        <v>510</v>
      </c>
      <c r="R159" s="2" t="s">
        <v>400</v>
      </c>
      <c r="S159" s="1" t="s">
        <v>511</v>
      </c>
      <c r="T159" s="10" t="s">
        <v>404</v>
      </c>
      <c r="U159" s="3"/>
      <c r="V159" s="3"/>
      <c r="W159" s="3"/>
      <c r="X159" s="3"/>
      <c r="Y159" s="3"/>
    </row>
    <row r="160">
      <c r="A160" s="10" t="s">
        <v>512</v>
      </c>
      <c r="B160" s="10" t="s">
        <v>38</v>
      </c>
      <c r="C160" s="10" t="s">
        <v>22</v>
      </c>
      <c r="D160" s="1" t="s">
        <v>23</v>
      </c>
      <c r="E160" s="1" t="s">
        <v>23</v>
      </c>
      <c r="F160" s="1" t="s">
        <v>23</v>
      </c>
      <c r="G160" s="1" t="s">
        <v>23</v>
      </c>
      <c r="H160" s="10">
        <v>12.16</v>
      </c>
      <c r="I160" s="10">
        <v>11.1</v>
      </c>
      <c r="J160" s="3">
        <f t="shared" si="41"/>
        <v>0.9128289474</v>
      </c>
      <c r="K160" s="1" t="s">
        <v>23</v>
      </c>
      <c r="L160" s="1" t="s">
        <v>23</v>
      </c>
      <c r="M160" s="1" t="s">
        <v>23</v>
      </c>
      <c r="N160" s="4" t="s">
        <v>23</v>
      </c>
      <c r="O160" s="10" t="s">
        <v>23</v>
      </c>
      <c r="P160" s="1" t="s">
        <v>23</v>
      </c>
      <c r="Q160" s="37" t="s">
        <v>513</v>
      </c>
      <c r="R160" s="2" t="s">
        <v>400</v>
      </c>
      <c r="S160" s="1" t="s">
        <v>514</v>
      </c>
      <c r="T160" s="10" t="s">
        <v>404</v>
      </c>
      <c r="U160" s="3"/>
      <c r="V160" s="3"/>
      <c r="W160" s="3"/>
      <c r="X160" s="3"/>
      <c r="Y160" s="3"/>
    </row>
    <row r="161">
      <c r="A161" s="10" t="s">
        <v>515</v>
      </c>
      <c r="B161" s="10" t="s">
        <v>38</v>
      </c>
      <c r="C161" s="10" t="s">
        <v>22</v>
      </c>
      <c r="D161" s="1" t="s">
        <v>23</v>
      </c>
      <c r="E161" s="1" t="s">
        <v>23</v>
      </c>
      <c r="F161" s="1" t="s">
        <v>23</v>
      </c>
      <c r="G161" s="1" t="s">
        <v>23</v>
      </c>
      <c r="H161" s="10">
        <v>2.48</v>
      </c>
      <c r="I161" s="10">
        <v>0.7</v>
      </c>
      <c r="J161" s="3">
        <f t="shared" si="41"/>
        <v>0.2822580645</v>
      </c>
      <c r="K161" s="1" t="s">
        <v>23</v>
      </c>
      <c r="L161" s="1" t="s">
        <v>23</v>
      </c>
      <c r="M161" s="1" t="s">
        <v>23</v>
      </c>
      <c r="N161" s="4" t="s">
        <v>23</v>
      </c>
      <c r="O161" s="10" t="s">
        <v>23</v>
      </c>
      <c r="P161" s="1" t="s">
        <v>23</v>
      </c>
      <c r="Q161" s="37" t="s">
        <v>516</v>
      </c>
      <c r="R161" s="2" t="s">
        <v>400</v>
      </c>
      <c r="S161" s="1" t="s">
        <v>517</v>
      </c>
      <c r="T161" s="10" t="s">
        <v>404</v>
      </c>
      <c r="U161" s="3"/>
      <c r="V161" s="3"/>
      <c r="W161" s="3"/>
      <c r="X161" s="3"/>
      <c r="Y161" s="3"/>
    </row>
    <row r="162">
      <c r="A162" s="10" t="s">
        <v>518</v>
      </c>
      <c r="B162" s="10" t="s">
        <v>38</v>
      </c>
      <c r="C162" s="10" t="s">
        <v>22</v>
      </c>
      <c r="D162" s="1" t="s">
        <v>23</v>
      </c>
      <c r="E162" s="1" t="s">
        <v>23</v>
      </c>
      <c r="F162" s="1" t="s">
        <v>23</v>
      </c>
      <c r="G162" s="1" t="s">
        <v>23</v>
      </c>
      <c r="H162" s="10">
        <v>18.43</v>
      </c>
      <c r="I162" s="10">
        <v>0.2</v>
      </c>
      <c r="J162" s="3">
        <f t="shared" si="41"/>
        <v>0.01085187195</v>
      </c>
      <c r="K162" s="1" t="s">
        <v>23</v>
      </c>
      <c r="L162" s="1" t="s">
        <v>23</v>
      </c>
      <c r="M162" s="1" t="s">
        <v>23</v>
      </c>
      <c r="N162" s="4" t="s">
        <v>23</v>
      </c>
      <c r="O162" s="10" t="s">
        <v>23</v>
      </c>
      <c r="P162" s="1" t="s">
        <v>23</v>
      </c>
      <c r="Q162" s="37" t="s">
        <v>519</v>
      </c>
      <c r="R162" s="2" t="s">
        <v>400</v>
      </c>
      <c r="S162" s="1" t="s">
        <v>520</v>
      </c>
      <c r="T162" s="10" t="s">
        <v>404</v>
      </c>
      <c r="U162" s="3"/>
      <c r="V162" s="3"/>
      <c r="W162" s="3"/>
      <c r="X162" s="3"/>
      <c r="Y162" s="3"/>
    </row>
    <row r="163">
      <c r="A163" s="10" t="s">
        <v>521</v>
      </c>
      <c r="B163" s="10" t="s">
        <v>38</v>
      </c>
      <c r="C163" s="10" t="s">
        <v>22</v>
      </c>
      <c r="D163" s="1" t="s">
        <v>23</v>
      </c>
      <c r="E163" s="1" t="s">
        <v>23</v>
      </c>
      <c r="F163" s="1" t="s">
        <v>23</v>
      </c>
      <c r="G163" s="1" t="s">
        <v>23</v>
      </c>
      <c r="H163" s="10">
        <v>19.46</v>
      </c>
      <c r="I163" s="10">
        <v>183.5</v>
      </c>
      <c r="J163" s="3">
        <f t="shared" si="41"/>
        <v>9.429599178</v>
      </c>
      <c r="K163" s="1" t="s">
        <v>23</v>
      </c>
      <c r="L163" s="1" t="s">
        <v>23</v>
      </c>
      <c r="M163" s="1" t="s">
        <v>23</v>
      </c>
      <c r="N163" s="4" t="s">
        <v>23</v>
      </c>
      <c r="O163" s="10" t="s">
        <v>23</v>
      </c>
      <c r="P163" s="1" t="s">
        <v>23</v>
      </c>
      <c r="Q163" s="37" t="s">
        <v>522</v>
      </c>
      <c r="R163" s="2" t="s">
        <v>400</v>
      </c>
      <c r="S163" s="1" t="s">
        <v>523</v>
      </c>
      <c r="T163" s="10" t="s">
        <v>404</v>
      </c>
      <c r="U163" s="3"/>
      <c r="V163" s="3"/>
      <c r="W163" s="3"/>
      <c r="X163" s="3"/>
      <c r="Y163" s="3"/>
    </row>
    <row r="164">
      <c r="A164" s="10" t="s">
        <v>524</v>
      </c>
      <c r="B164" s="10" t="s">
        <v>38</v>
      </c>
      <c r="C164" s="10" t="s">
        <v>22</v>
      </c>
      <c r="D164" s="1" t="s">
        <v>23</v>
      </c>
      <c r="E164" s="1" t="s">
        <v>23</v>
      </c>
      <c r="F164" s="1" t="s">
        <v>23</v>
      </c>
      <c r="G164" s="1" t="s">
        <v>23</v>
      </c>
      <c r="H164" s="10">
        <v>10.82</v>
      </c>
      <c r="I164" s="10">
        <v>4.7</v>
      </c>
      <c r="J164" s="3">
        <f t="shared" si="41"/>
        <v>0.4343807763</v>
      </c>
      <c r="K164" s="1" t="s">
        <v>23</v>
      </c>
      <c r="L164" s="1" t="s">
        <v>23</v>
      </c>
      <c r="M164" s="1" t="s">
        <v>23</v>
      </c>
      <c r="N164" s="4" t="s">
        <v>23</v>
      </c>
      <c r="O164" s="10" t="s">
        <v>23</v>
      </c>
      <c r="P164" s="1" t="s">
        <v>23</v>
      </c>
      <c r="Q164" s="37" t="s">
        <v>525</v>
      </c>
      <c r="R164" s="2" t="s">
        <v>400</v>
      </c>
      <c r="S164" s="1" t="s">
        <v>526</v>
      </c>
      <c r="T164" s="10" t="s">
        <v>404</v>
      </c>
      <c r="U164" s="3"/>
      <c r="V164" s="3"/>
      <c r="W164" s="3"/>
      <c r="X164" s="3"/>
      <c r="Y164" s="3"/>
    </row>
    <row r="165">
      <c r="A165" s="10" t="s">
        <v>527</v>
      </c>
      <c r="B165" s="10" t="s">
        <v>38</v>
      </c>
      <c r="C165" s="10" t="s">
        <v>22</v>
      </c>
      <c r="D165" s="1" t="s">
        <v>23</v>
      </c>
      <c r="E165" s="1" t="s">
        <v>23</v>
      </c>
      <c r="F165" s="1" t="s">
        <v>23</v>
      </c>
      <c r="G165" s="1" t="s">
        <v>23</v>
      </c>
      <c r="H165" s="10">
        <v>17.67</v>
      </c>
      <c r="I165" s="10">
        <v>15.0</v>
      </c>
      <c r="J165" s="3">
        <f t="shared" si="41"/>
        <v>0.8488964346</v>
      </c>
      <c r="K165" s="1" t="s">
        <v>23</v>
      </c>
      <c r="L165" s="1" t="s">
        <v>23</v>
      </c>
      <c r="M165" s="1" t="s">
        <v>23</v>
      </c>
      <c r="N165" s="4" t="s">
        <v>23</v>
      </c>
      <c r="O165" s="10" t="s">
        <v>23</v>
      </c>
      <c r="P165" s="1" t="s">
        <v>23</v>
      </c>
      <c r="Q165" s="37" t="s">
        <v>528</v>
      </c>
      <c r="R165" s="2" t="s">
        <v>400</v>
      </c>
      <c r="S165" s="1" t="s">
        <v>529</v>
      </c>
      <c r="T165" s="10" t="s">
        <v>404</v>
      </c>
      <c r="U165" s="3"/>
      <c r="V165" s="3"/>
      <c r="W165" s="3"/>
      <c r="X165" s="3"/>
      <c r="Y165" s="3"/>
    </row>
    <row r="166">
      <c r="A166" s="10" t="s">
        <v>530</v>
      </c>
      <c r="B166" s="10" t="s">
        <v>38</v>
      </c>
      <c r="C166" s="10" t="s">
        <v>22</v>
      </c>
      <c r="D166" s="1" t="s">
        <v>23</v>
      </c>
      <c r="E166" s="1" t="s">
        <v>23</v>
      </c>
      <c r="F166" s="1" t="s">
        <v>23</v>
      </c>
      <c r="G166" s="1" t="s">
        <v>23</v>
      </c>
      <c r="H166" s="10">
        <v>5.97</v>
      </c>
      <c r="I166" s="10">
        <v>8.3</v>
      </c>
      <c r="J166" s="3">
        <f t="shared" si="41"/>
        <v>1.390284757</v>
      </c>
      <c r="K166" s="1" t="s">
        <v>23</v>
      </c>
      <c r="L166" s="1" t="s">
        <v>23</v>
      </c>
      <c r="M166" s="1" t="s">
        <v>23</v>
      </c>
      <c r="N166" s="4" t="s">
        <v>23</v>
      </c>
      <c r="O166" s="10" t="s">
        <v>23</v>
      </c>
      <c r="P166" s="1" t="s">
        <v>23</v>
      </c>
      <c r="Q166" s="37" t="s">
        <v>531</v>
      </c>
      <c r="R166" s="2" t="s">
        <v>400</v>
      </c>
      <c r="S166" s="1" t="s">
        <v>532</v>
      </c>
      <c r="T166" s="10" t="s">
        <v>404</v>
      </c>
      <c r="U166" s="3"/>
      <c r="V166" s="3"/>
      <c r="W166" s="3"/>
      <c r="X166" s="3"/>
      <c r="Y166" s="3"/>
    </row>
    <row r="167">
      <c r="A167" s="10" t="s">
        <v>533</v>
      </c>
      <c r="B167" s="10" t="s">
        <v>38</v>
      </c>
      <c r="C167" s="10" t="s">
        <v>22</v>
      </c>
      <c r="D167" s="1" t="s">
        <v>23</v>
      </c>
      <c r="E167" s="1" t="s">
        <v>23</v>
      </c>
      <c r="F167" s="1" t="s">
        <v>23</v>
      </c>
      <c r="G167" s="1" t="s">
        <v>23</v>
      </c>
      <c r="H167" s="10">
        <v>2.15</v>
      </c>
      <c r="I167" s="10">
        <v>4.5</v>
      </c>
      <c r="J167" s="3">
        <f t="shared" si="41"/>
        <v>2.093023256</v>
      </c>
      <c r="K167" s="1" t="s">
        <v>23</v>
      </c>
      <c r="L167" s="1" t="s">
        <v>23</v>
      </c>
      <c r="M167" s="1" t="s">
        <v>23</v>
      </c>
      <c r="N167" s="4" t="s">
        <v>23</v>
      </c>
      <c r="O167" s="10" t="s">
        <v>23</v>
      </c>
      <c r="P167" s="1" t="s">
        <v>23</v>
      </c>
      <c r="Q167" s="37" t="s">
        <v>534</v>
      </c>
      <c r="R167" s="2" t="s">
        <v>400</v>
      </c>
      <c r="S167" s="1" t="s">
        <v>535</v>
      </c>
      <c r="T167" s="10" t="s">
        <v>404</v>
      </c>
      <c r="U167" s="3"/>
      <c r="V167" s="3"/>
      <c r="W167" s="3"/>
      <c r="X167" s="3"/>
      <c r="Y167" s="3"/>
    </row>
    <row r="168">
      <c r="A168" s="10" t="s">
        <v>536</v>
      </c>
      <c r="B168" s="10" t="s">
        <v>38</v>
      </c>
      <c r="C168" s="10" t="s">
        <v>22</v>
      </c>
      <c r="D168" s="1" t="s">
        <v>23</v>
      </c>
      <c r="E168" s="1" t="s">
        <v>23</v>
      </c>
      <c r="F168" s="1" t="s">
        <v>23</v>
      </c>
      <c r="G168" s="1" t="s">
        <v>23</v>
      </c>
      <c r="H168" s="10">
        <v>9.68</v>
      </c>
      <c r="I168" s="10">
        <v>6.2</v>
      </c>
      <c r="J168" s="3">
        <f t="shared" si="41"/>
        <v>0.6404958678</v>
      </c>
      <c r="K168" s="1" t="s">
        <v>23</v>
      </c>
      <c r="L168" s="1" t="s">
        <v>23</v>
      </c>
      <c r="M168" s="1" t="s">
        <v>23</v>
      </c>
      <c r="N168" s="4" t="s">
        <v>23</v>
      </c>
      <c r="O168" s="10" t="s">
        <v>23</v>
      </c>
      <c r="P168" s="1" t="s">
        <v>23</v>
      </c>
      <c r="Q168" s="37" t="s">
        <v>537</v>
      </c>
      <c r="R168" s="2" t="s">
        <v>400</v>
      </c>
      <c r="S168" s="1" t="s">
        <v>538</v>
      </c>
      <c r="T168" s="10" t="s">
        <v>404</v>
      </c>
      <c r="U168" s="3"/>
      <c r="V168" s="3"/>
      <c r="W168" s="3"/>
      <c r="X168" s="3"/>
      <c r="Y168" s="3"/>
    </row>
    <row r="169">
      <c r="A169" s="10" t="s">
        <v>539</v>
      </c>
      <c r="B169" s="10" t="s">
        <v>38</v>
      </c>
      <c r="C169" s="10" t="s">
        <v>22</v>
      </c>
      <c r="D169" s="1" t="s">
        <v>23</v>
      </c>
      <c r="E169" s="1" t="s">
        <v>23</v>
      </c>
      <c r="F169" s="1" t="s">
        <v>23</v>
      </c>
      <c r="G169" s="1" t="s">
        <v>23</v>
      </c>
      <c r="H169" s="10">
        <v>9.67</v>
      </c>
      <c r="I169" s="10">
        <v>0.2</v>
      </c>
      <c r="J169" s="3">
        <f t="shared" si="41"/>
        <v>0.02068252327</v>
      </c>
      <c r="K169" s="1" t="s">
        <v>23</v>
      </c>
      <c r="L169" s="1" t="s">
        <v>23</v>
      </c>
      <c r="M169" s="1" t="s">
        <v>23</v>
      </c>
      <c r="N169" s="4" t="s">
        <v>23</v>
      </c>
      <c r="O169" s="10" t="s">
        <v>23</v>
      </c>
      <c r="P169" s="1" t="s">
        <v>23</v>
      </c>
      <c r="Q169" s="37" t="s">
        <v>540</v>
      </c>
      <c r="R169" s="2" t="s">
        <v>400</v>
      </c>
      <c r="S169" s="1" t="s">
        <v>541</v>
      </c>
      <c r="T169" s="10" t="s">
        <v>404</v>
      </c>
      <c r="U169" s="3"/>
      <c r="V169" s="3"/>
      <c r="W169" s="3"/>
      <c r="X169" s="3"/>
      <c r="Y169" s="3"/>
    </row>
    <row r="170">
      <c r="A170" s="10" t="s">
        <v>542</v>
      </c>
      <c r="B170" s="10" t="s">
        <v>38</v>
      </c>
      <c r="C170" s="10" t="s">
        <v>22</v>
      </c>
      <c r="D170" s="1" t="s">
        <v>23</v>
      </c>
      <c r="E170" s="1" t="s">
        <v>23</v>
      </c>
      <c r="F170" s="1" t="s">
        <v>23</v>
      </c>
      <c r="G170" s="1" t="s">
        <v>23</v>
      </c>
      <c r="H170" s="10">
        <v>4.98</v>
      </c>
      <c r="I170" s="10">
        <v>2.8</v>
      </c>
      <c r="J170" s="3">
        <f t="shared" si="41"/>
        <v>0.562248996</v>
      </c>
      <c r="K170" s="1" t="s">
        <v>23</v>
      </c>
      <c r="L170" s="1" t="s">
        <v>23</v>
      </c>
      <c r="M170" s="1" t="s">
        <v>23</v>
      </c>
      <c r="N170" s="4" t="s">
        <v>23</v>
      </c>
      <c r="O170" s="10" t="s">
        <v>23</v>
      </c>
      <c r="P170" s="1" t="s">
        <v>23</v>
      </c>
      <c r="Q170" s="37" t="s">
        <v>543</v>
      </c>
      <c r="R170" s="2" t="s">
        <v>400</v>
      </c>
      <c r="S170" s="1" t="s">
        <v>544</v>
      </c>
      <c r="T170" s="10" t="s">
        <v>404</v>
      </c>
      <c r="U170" s="3"/>
      <c r="V170" s="3"/>
      <c r="W170" s="3"/>
      <c r="X170" s="3"/>
      <c r="Y170" s="3"/>
    </row>
    <row r="171">
      <c r="A171" s="10" t="s">
        <v>545</v>
      </c>
      <c r="B171" s="10" t="s">
        <v>38</v>
      </c>
      <c r="C171" s="10" t="s">
        <v>22</v>
      </c>
      <c r="D171" s="1" t="s">
        <v>23</v>
      </c>
      <c r="E171" s="1" t="s">
        <v>23</v>
      </c>
      <c r="F171" s="1" t="s">
        <v>23</v>
      </c>
      <c r="G171" s="1" t="s">
        <v>23</v>
      </c>
      <c r="H171" s="10">
        <v>5.99</v>
      </c>
      <c r="I171" s="10">
        <v>12.3</v>
      </c>
      <c r="J171" s="3">
        <f t="shared" si="41"/>
        <v>2.053422371</v>
      </c>
      <c r="K171" s="1" t="s">
        <v>23</v>
      </c>
      <c r="L171" s="1" t="s">
        <v>23</v>
      </c>
      <c r="M171" s="1" t="s">
        <v>23</v>
      </c>
      <c r="N171" s="4" t="s">
        <v>23</v>
      </c>
      <c r="O171" s="10" t="s">
        <v>23</v>
      </c>
      <c r="P171" s="1" t="s">
        <v>23</v>
      </c>
      <c r="Q171" s="37" t="s">
        <v>546</v>
      </c>
      <c r="R171" s="2" t="s">
        <v>400</v>
      </c>
      <c r="S171" s="1" t="s">
        <v>547</v>
      </c>
      <c r="T171" s="10" t="s">
        <v>404</v>
      </c>
      <c r="U171" s="3"/>
      <c r="V171" s="3"/>
      <c r="W171" s="3"/>
      <c r="X171" s="3"/>
      <c r="Y171" s="3"/>
    </row>
    <row r="172">
      <c r="A172" s="10" t="s">
        <v>548</v>
      </c>
      <c r="B172" s="10" t="s">
        <v>38</v>
      </c>
      <c r="C172" s="10" t="s">
        <v>22</v>
      </c>
      <c r="D172" s="1" t="s">
        <v>23</v>
      </c>
      <c r="E172" s="1" t="s">
        <v>23</v>
      </c>
      <c r="F172" s="1" t="s">
        <v>23</v>
      </c>
      <c r="G172" s="1" t="s">
        <v>23</v>
      </c>
      <c r="H172" s="10">
        <v>11.05</v>
      </c>
      <c r="I172" s="10">
        <v>1.8</v>
      </c>
      <c r="J172" s="3">
        <f t="shared" si="41"/>
        <v>0.1628959276</v>
      </c>
      <c r="K172" s="1" t="s">
        <v>23</v>
      </c>
      <c r="L172" s="1" t="s">
        <v>23</v>
      </c>
      <c r="M172" s="1" t="s">
        <v>23</v>
      </c>
      <c r="N172" s="4" t="s">
        <v>23</v>
      </c>
      <c r="O172" s="1">
        <v>142.75</v>
      </c>
      <c r="P172" s="30" t="s">
        <v>23</v>
      </c>
      <c r="Q172" s="10" t="s">
        <v>549</v>
      </c>
      <c r="R172" s="2" t="s">
        <v>400</v>
      </c>
      <c r="S172" s="1" t="s">
        <v>550</v>
      </c>
      <c r="T172" s="10" t="s">
        <v>404</v>
      </c>
      <c r="U172" s="3"/>
      <c r="V172" s="3"/>
      <c r="W172" s="3"/>
      <c r="X172" s="3"/>
      <c r="Y172" s="3"/>
    </row>
    <row r="173">
      <c r="A173" s="10" t="s">
        <v>551</v>
      </c>
      <c r="B173" s="10" t="s">
        <v>38</v>
      </c>
      <c r="C173" s="10" t="s">
        <v>22</v>
      </c>
      <c r="D173" s="1" t="s">
        <v>23</v>
      </c>
      <c r="E173" s="1" t="s">
        <v>23</v>
      </c>
      <c r="F173" s="1" t="s">
        <v>23</v>
      </c>
      <c r="G173" s="1" t="s">
        <v>23</v>
      </c>
      <c r="H173" s="10">
        <v>5.28</v>
      </c>
      <c r="I173" s="10">
        <v>13.5</v>
      </c>
      <c r="J173" s="3">
        <f t="shared" si="41"/>
        <v>2.556818182</v>
      </c>
      <c r="K173" s="1" t="s">
        <v>23</v>
      </c>
      <c r="L173" s="1" t="s">
        <v>23</v>
      </c>
      <c r="M173" s="1" t="s">
        <v>23</v>
      </c>
      <c r="N173" s="4" t="s">
        <v>23</v>
      </c>
      <c r="O173" s="10" t="s">
        <v>23</v>
      </c>
      <c r="P173" s="1" t="s">
        <v>23</v>
      </c>
      <c r="Q173" s="10" t="s">
        <v>552</v>
      </c>
      <c r="R173" s="2" t="s">
        <v>400</v>
      </c>
      <c r="S173" s="1" t="s">
        <v>553</v>
      </c>
      <c r="T173" s="10" t="s">
        <v>404</v>
      </c>
      <c r="U173" s="3"/>
      <c r="V173" s="3"/>
      <c r="W173" s="3"/>
      <c r="X173" s="3"/>
      <c r="Y173" s="3"/>
    </row>
    <row r="174">
      <c r="A174" s="10" t="s">
        <v>554</v>
      </c>
      <c r="B174" s="10" t="s">
        <v>38</v>
      </c>
      <c r="C174" s="10" t="s">
        <v>22</v>
      </c>
      <c r="D174" s="1" t="s">
        <v>23</v>
      </c>
      <c r="E174" s="1" t="s">
        <v>23</v>
      </c>
      <c r="F174" s="1" t="s">
        <v>23</v>
      </c>
      <c r="G174" s="1" t="s">
        <v>23</v>
      </c>
      <c r="H174" s="10">
        <v>4.48</v>
      </c>
      <c r="I174" s="10">
        <v>11.6</v>
      </c>
      <c r="J174" s="3">
        <f t="shared" si="41"/>
        <v>2.589285714</v>
      </c>
      <c r="K174" s="1" t="s">
        <v>23</v>
      </c>
      <c r="L174" s="1" t="s">
        <v>23</v>
      </c>
      <c r="M174" s="1" t="s">
        <v>23</v>
      </c>
      <c r="N174" s="4" t="s">
        <v>23</v>
      </c>
      <c r="O174" s="10" t="s">
        <v>23</v>
      </c>
      <c r="P174" s="1" t="s">
        <v>23</v>
      </c>
      <c r="Q174" s="10" t="s">
        <v>555</v>
      </c>
      <c r="R174" s="2" t="s">
        <v>400</v>
      </c>
      <c r="S174" s="1" t="s">
        <v>556</v>
      </c>
      <c r="T174" s="10" t="s">
        <v>404</v>
      </c>
      <c r="U174" s="3"/>
      <c r="V174" s="3"/>
      <c r="W174" s="3"/>
      <c r="X174" s="3"/>
      <c r="Y174" s="3"/>
    </row>
    <row r="175">
      <c r="A175" s="10" t="s">
        <v>557</v>
      </c>
      <c r="B175" s="10" t="s">
        <v>38</v>
      </c>
      <c r="C175" s="10" t="s">
        <v>22</v>
      </c>
      <c r="D175" s="1" t="s">
        <v>23</v>
      </c>
      <c r="E175" s="1" t="s">
        <v>23</v>
      </c>
      <c r="F175" s="1" t="s">
        <v>23</v>
      </c>
      <c r="G175" s="1" t="s">
        <v>23</v>
      </c>
      <c r="H175" s="10">
        <v>3.58</v>
      </c>
      <c r="I175" s="10">
        <v>11.5</v>
      </c>
      <c r="J175" s="3">
        <f t="shared" si="41"/>
        <v>3.212290503</v>
      </c>
      <c r="K175" s="1" t="s">
        <v>23</v>
      </c>
      <c r="L175" s="1" t="s">
        <v>23</v>
      </c>
      <c r="M175" s="1" t="s">
        <v>23</v>
      </c>
      <c r="N175" s="4" t="s">
        <v>23</v>
      </c>
      <c r="O175" s="10" t="s">
        <v>23</v>
      </c>
      <c r="P175" s="1" t="s">
        <v>23</v>
      </c>
      <c r="Q175" s="10" t="s">
        <v>558</v>
      </c>
      <c r="R175" s="2" t="s">
        <v>400</v>
      </c>
      <c r="S175" s="1" t="s">
        <v>559</v>
      </c>
      <c r="T175" s="10" t="s">
        <v>404</v>
      </c>
      <c r="U175" s="3"/>
      <c r="V175" s="3"/>
      <c r="W175" s="3"/>
      <c r="X175" s="3"/>
      <c r="Y175" s="3"/>
    </row>
    <row r="176">
      <c r="A176" s="10" t="s">
        <v>560</v>
      </c>
      <c r="B176" s="10" t="s">
        <v>38</v>
      </c>
      <c r="C176" s="10" t="s">
        <v>22</v>
      </c>
      <c r="D176" s="1" t="s">
        <v>23</v>
      </c>
      <c r="E176" s="1" t="s">
        <v>23</v>
      </c>
      <c r="F176" s="1" t="s">
        <v>23</v>
      </c>
      <c r="G176" s="1" t="s">
        <v>23</v>
      </c>
      <c r="H176" s="10">
        <v>9.34</v>
      </c>
      <c r="I176" s="10">
        <v>6.9</v>
      </c>
      <c r="J176" s="3">
        <f t="shared" si="41"/>
        <v>0.73875803</v>
      </c>
      <c r="K176" s="1" t="s">
        <v>23</v>
      </c>
      <c r="L176" s="1" t="s">
        <v>23</v>
      </c>
      <c r="M176" s="1" t="s">
        <v>23</v>
      </c>
      <c r="N176" s="4" t="s">
        <v>23</v>
      </c>
      <c r="O176" s="1">
        <v>126.29</v>
      </c>
      <c r="P176" s="30" t="s">
        <v>23</v>
      </c>
      <c r="Q176" s="10" t="s">
        <v>561</v>
      </c>
      <c r="R176" s="2" t="s">
        <v>400</v>
      </c>
      <c r="S176" s="1" t="s">
        <v>562</v>
      </c>
      <c r="T176" s="10" t="s">
        <v>404</v>
      </c>
      <c r="U176" s="3"/>
      <c r="V176" s="3"/>
      <c r="W176" s="3"/>
      <c r="X176" s="3"/>
      <c r="Y176" s="3"/>
    </row>
    <row r="177">
      <c r="A177" s="10" t="s">
        <v>563</v>
      </c>
      <c r="B177" s="10" t="s">
        <v>38</v>
      </c>
      <c r="C177" s="10" t="s">
        <v>22</v>
      </c>
      <c r="D177" s="1" t="s">
        <v>23</v>
      </c>
      <c r="E177" s="1" t="s">
        <v>23</v>
      </c>
      <c r="F177" s="1" t="s">
        <v>23</v>
      </c>
      <c r="G177" s="1" t="s">
        <v>23</v>
      </c>
      <c r="H177" s="10">
        <v>19.21</v>
      </c>
      <c r="I177" s="10">
        <v>2.6</v>
      </c>
      <c r="J177" s="3">
        <f t="shared" si="41"/>
        <v>0.1353461739</v>
      </c>
      <c r="K177" s="1" t="s">
        <v>23</v>
      </c>
      <c r="L177" s="1" t="s">
        <v>23</v>
      </c>
      <c r="M177" s="1" t="s">
        <v>23</v>
      </c>
      <c r="N177" s="4" t="s">
        <v>23</v>
      </c>
      <c r="O177" s="10" t="s">
        <v>23</v>
      </c>
      <c r="P177" s="1" t="s">
        <v>23</v>
      </c>
      <c r="Q177" s="10" t="s">
        <v>564</v>
      </c>
      <c r="R177" s="2" t="s">
        <v>400</v>
      </c>
      <c r="S177" s="1" t="s">
        <v>565</v>
      </c>
      <c r="T177" s="10" t="s">
        <v>404</v>
      </c>
      <c r="U177" s="3"/>
      <c r="V177" s="3"/>
      <c r="W177" s="3"/>
      <c r="X177" s="3"/>
      <c r="Y177" s="3"/>
    </row>
    <row r="178">
      <c r="A178" s="10" t="s">
        <v>566</v>
      </c>
      <c r="B178" s="10" t="s">
        <v>38</v>
      </c>
      <c r="C178" s="10" t="s">
        <v>22</v>
      </c>
      <c r="D178" s="1" t="s">
        <v>23</v>
      </c>
      <c r="E178" s="1" t="s">
        <v>23</v>
      </c>
      <c r="F178" s="1" t="s">
        <v>23</v>
      </c>
      <c r="G178" s="1" t="s">
        <v>23</v>
      </c>
      <c r="H178" s="10">
        <v>1.61</v>
      </c>
      <c r="I178" s="10">
        <v>0.5</v>
      </c>
      <c r="J178" s="3">
        <f t="shared" si="41"/>
        <v>0.3105590062</v>
      </c>
      <c r="K178" s="1" t="s">
        <v>23</v>
      </c>
      <c r="L178" s="1" t="s">
        <v>23</v>
      </c>
      <c r="M178" s="1" t="s">
        <v>23</v>
      </c>
      <c r="N178" s="4" t="s">
        <v>23</v>
      </c>
      <c r="O178" s="1">
        <v>171.02</v>
      </c>
      <c r="P178" s="30" t="s">
        <v>23</v>
      </c>
      <c r="Q178" s="10" t="s">
        <v>567</v>
      </c>
      <c r="R178" s="2" t="s">
        <v>400</v>
      </c>
      <c r="S178" s="1" t="s">
        <v>568</v>
      </c>
      <c r="T178" s="10" t="s">
        <v>404</v>
      </c>
      <c r="U178" s="3"/>
      <c r="V178" s="3"/>
      <c r="W178" s="3"/>
      <c r="X178" s="3"/>
      <c r="Y178" s="3"/>
    </row>
    <row r="179">
      <c r="A179" s="10" t="s">
        <v>569</v>
      </c>
      <c r="B179" s="10" t="s">
        <v>38</v>
      </c>
      <c r="C179" s="10" t="s">
        <v>22</v>
      </c>
      <c r="D179" s="1" t="s">
        <v>23</v>
      </c>
      <c r="E179" s="1" t="s">
        <v>23</v>
      </c>
      <c r="F179" s="1" t="s">
        <v>23</v>
      </c>
      <c r="G179" s="1" t="s">
        <v>23</v>
      </c>
      <c r="H179" s="10">
        <v>4.18</v>
      </c>
      <c r="I179" s="10">
        <v>0.2</v>
      </c>
      <c r="J179" s="3">
        <f t="shared" si="41"/>
        <v>0.04784688995</v>
      </c>
      <c r="K179" s="1" t="s">
        <v>23</v>
      </c>
      <c r="L179" s="1" t="s">
        <v>23</v>
      </c>
      <c r="M179" s="1" t="s">
        <v>23</v>
      </c>
      <c r="N179" s="4" t="s">
        <v>23</v>
      </c>
      <c r="O179" s="1">
        <v>159.19</v>
      </c>
      <c r="P179" s="30" t="s">
        <v>23</v>
      </c>
      <c r="Q179" s="10" t="s">
        <v>570</v>
      </c>
      <c r="R179" s="2" t="s">
        <v>400</v>
      </c>
      <c r="S179" s="1" t="s">
        <v>571</v>
      </c>
      <c r="T179" s="10" t="s">
        <v>404</v>
      </c>
      <c r="U179" s="3"/>
      <c r="V179" s="3"/>
      <c r="W179" s="3"/>
      <c r="X179" s="3"/>
      <c r="Y179" s="3"/>
    </row>
    <row r="180">
      <c r="A180" s="10" t="s">
        <v>572</v>
      </c>
      <c r="B180" s="10" t="s">
        <v>38</v>
      </c>
      <c r="C180" s="10" t="s">
        <v>22</v>
      </c>
      <c r="D180" s="1" t="s">
        <v>23</v>
      </c>
      <c r="E180" s="1" t="s">
        <v>23</v>
      </c>
      <c r="F180" s="1" t="s">
        <v>23</v>
      </c>
      <c r="G180" s="1" t="s">
        <v>23</v>
      </c>
      <c r="H180" s="10">
        <v>3.08</v>
      </c>
      <c r="I180" s="10">
        <v>0.6</v>
      </c>
      <c r="J180" s="3">
        <f t="shared" si="41"/>
        <v>0.1948051948</v>
      </c>
      <c r="K180" s="1" t="s">
        <v>23</v>
      </c>
      <c r="L180" s="1" t="s">
        <v>23</v>
      </c>
      <c r="M180" s="1" t="s">
        <v>23</v>
      </c>
      <c r="N180" s="4" t="s">
        <v>23</v>
      </c>
      <c r="O180" s="1">
        <v>143.45</v>
      </c>
      <c r="P180" s="30" t="s">
        <v>23</v>
      </c>
      <c r="Q180" s="10" t="s">
        <v>573</v>
      </c>
      <c r="R180" s="2" t="s">
        <v>400</v>
      </c>
      <c r="S180" s="1" t="s">
        <v>574</v>
      </c>
      <c r="T180" s="10" t="s">
        <v>404</v>
      </c>
      <c r="U180" s="3"/>
      <c r="V180" s="3"/>
      <c r="W180" s="3"/>
      <c r="X180" s="3"/>
      <c r="Y180" s="3"/>
    </row>
    <row r="181">
      <c r="A181" s="10" t="s">
        <v>575</v>
      </c>
      <c r="B181" s="10" t="s">
        <v>38</v>
      </c>
      <c r="C181" s="10" t="s">
        <v>22</v>
      </c>
      <c r="D181" s="1" t="s">
        <v>23</v>
      </c>
      <c r="E181" s="1" t="s">
        <v>23</v>
      </c>
      <c r="F181" s="1" t="s">
        <v>23</v>
      </c>
      <c r="G181" s="1" t="s">
        <v>23</v>
      </c>
      <c r="H181" s="10">
        <v>5.74</v>
      </c>
      <c r="I181" s="10">
        <v>1.8</v>
      </c>
      <c r="J181" s="3">
        <f t="shared" si="41"/>
        <v>0.3135888502</v>
      </c>
      <c r="K181" s="1" t="s">
        <v>23</v>
      </c>
      <c r="L181" s="1" t="s">
        <v>23</v>
      </c>
      <c r="M181" s="1" t="s">
        <v>23</v>
      </c>
      <c r="N181" s="4" t="s">
        <v>23</v>
      </c>
      <c r="O181" s="10" t="s">
        <v>23</v>
      </c>
      <c r="P181" s="1" t="s">
        <v>23</v>
      </c>
      <c r="Q181" s="10" t="s">
        <v>576</v>
      </c>
      <c r="R181" s="2" t="s">
        <v>400</v>
      </c>
      <c r="S181" s="1" t="s">
        <v>577</v>
      </c>
      <c r="T181" s="10" t="s">
        <v>404</v>
      </c>
      <c r="U181" s="3"/>
      <c r="V181" s="3"/>
      <c r="W181" s="3"/>
      <c r="X181" s="3"/>
      <c r="Y181" s="3"/>
    </row>
    <row r="182">
      <c r="A182" s="10" t="s">
        <v>578</v>
      </c>
      <c r="B182" s="10" t="s">
        <v>38</v>
      </c>
      <c r="C182" s="10" t="s">
        <v>22</v>
      </c>
      <c r="D182" s="1" t="s">
        <v>23</v>
      </c>
      <c r="E182" s="1" t="s">
        <v>23</v>
      </c>
      <c r="F182" s="1" t="s">
        <v>23</v>
      </c>
      <c r="G182" s="1" t="s">
        <v>23</v>
      </c>
      <c r="H182" s="10">
        <v>4.34</v>
      </c>
      <c r="I182" s="10">
        <v>13.6</v>
      </c>
      <c r="J182" s="3">
        <f t="shared" si="41"/>
        <v>3.133640553</v>
      </c>
      <c r="K182" s="1" t="s">
        <v>23</v>
      </c>
      <c r="L182" s="1" t="s">
        <v>23</v>
      </c>
      <c r="M182" s="1" t="s">
        <v>23</v>
      </c>
      <c r="N182" s="4" t="s">
        <v>23</v>
      </c>
      <c r="O182" s="10" t="s">
        <v>23</v>
      </c>
      <c r="P182" s="1" t="s">
        <v>23</v>
      </c>
      <c r="Q182" s="10" t="s">
        <v>579</v>
      </c>
      <c r="R182" s="2" t="s">
        <v>400</v>
      </c>
      <c r="S182" s="1" t="s">
        <v>580</v>
      </c>
      <c r="T182" s="10" t="s">
        <v>404</v>
      </c>
      <c r="U182" s="3"/>
      <c r="V182" s="3"/>
      <c r="W182" s="3"/>
      <c r="X182" s="3"/>
      <c r="Y182" s="3"/>
    </row>
    <row r="183">
      <c r="A183" s="10" t="s">
        <v>581</v>
      </c>
      <c r="B183" s="10" t="s">
        <v>38</v>
      </c>
      <c r="C183" s="10" t="s">
        <v>22</v>
      </c>
      <c r="D183" s="1" t="s">
        <v>23</v>
      </c>
      <c r="E183" s="1" t="s">
        <v>23</v>
      </c>
      <c r="F183" s="1" t="s">
        <v>23</v>
      </c>
      <c r="G183" s="1" t="s">
        <v>23</v>
      </c>
      <c r="H183" s="10">
        <v>5.46</v>
      </c>
      <c r="I183" s="10">
        <v>17.4</v>
      </c>
      <c r="J183" s="3">
        <f t="shared" si="41"/>
        <v>3.186813187</v>
      </c>
      <c r="K183" s="1" t="s">
        <v>23</v>
      </c>
      <c r="L183" s="1" t="s">
        <v>23</v>
      </c>
      <c r="M183" s="1" t="s">
        <v>23</v>
      </c>
      <c r="N183" s="4" t="s">
        <v>23</v>
      </c>
      <c r="O183" s="10" t="s">
        <v>23</v>
      </c>
      <c r="P183" s="1" t="s">
        <v>23</v>
      </c>
      <c r="Q183" s="10" t="s">
        <v>582</v>
      </c>
      <c r="R183" s="2" t="s">
        <v>400</v>
      </c>
      <c r="S183" s="1" t="s">
        <v>583</v>
      </c>
      <c r="T183" s="10" t="s">
        <v>404</v>
      </c>
      <c r="U183" s="3"/>
      <c r="V183" s="3"/>
      <c r="W183" s="3"/>
      <c r="X183" s="3"/>
      <c r="Y183" s="3"/>
    </row>
    <row r="184">
      <c r="A184" s="10" t="s">
        <v>584</v>
      </c>
      <c r="B184" s="10" t="s">
        <v>38</v>
      </c>
      <c r="C184" s="10" t="s">
        <v>22</v>
      </c>
      <c r="D184" s="1" t="s">
        <v>23</v>
      </c>
      <c r="E184" s="1" t="s">
        <v>23</v>
      </c>
      <c r="F184" s="1" t="s">
        <v>23</v>
      </c>
      <c r="G184" s="1" t="s">
        <v>23</v>
      </c>
      <c r="H184" s="10">
        <v>14.26</v>
      </c>
      <c r="I184" s="10">
        <v>1.0</v>
      </c>
      <c r="J184" s="3">
        <f t="shared" si="41"/>
        <v>0.07012622721</v>
      </c>
      <c r="K184" s="1" t="s">
        <v>23</v>
      </c>
      <c r="L184" s="1" t="s">
        <v>23</v>
      </c>
      <c r="M184" s="1" t="s">
        <v>23</v>
      </c>
      <c r="N184" s="4" t="s">
        <v>23</v>
      </c>
      <c r="O184" s="10" t="s">
        <v>23</v>
      </c>
      <c r="P184" s="1" t="s">
        <v>23</v>
      </c>
      <c r="Q184" s="10" t="s">
        <v>585</v>
      </c>
      <c r="R184" s="2" t="s">
        <v>400</v>
      </c>
      <c r="S184" s="1" t="s">
        <v>586</v>
      </c>
      <c r="T184" s="10" t="s">
        <v>404</v>
      </c>
      <c r="U184" s="3"/>
      <c r="V184" s="3"/>
      <c r="W184" s="3"/>
      <c r="X184" s="3"/>
      <c r="Y184" s="3"/>
    </row>
    <row r="185">
      <c r="A185" s="10" t="s">
        <v>587</v>
      </c>
      <c r="B185" s="10" t="s">
        <v>38</v>
      </c>
      <c r="C185" s="10" t="s">
        <v>22</v>
      </c>
      <c r="D185" s="1" t="s">
        <v>23</v>
      </c>
      <c r="E185" s="1" t="s">
        <v>23</v>
      </c>
      <c r="F185" s="1" t="s">
        <v>23</v>
      </c>
      <c r="G185" s="1" t="s">
        <v>23</v>
      </c>
      <c r="H185" s="10">
        <v>5.38</v>
      </c>
      <c r="I185" s="10">
        <v>0.1</v>
      </c>
      <c r="J185" s="3">
        <f t="shared" si="41"/>
        <v>0.01858736059</v>
      </c>
      <c r="K185" s="1" t="s">
        <v>23</v>
      </c>
      <c r="L185" s="1" t="s">
        <v>23</v>
      </c>
      <c r="M185" s="1" t="s">
        <v>23</v>
      </c>
      <c r="N185" s="4" t="s">
        <v>23</v>
      </c>
      <c r="O185" s="10" t="s">
        <v>23</v>
      </c>
      <c r="P185" s="1" t="s">
        <v>23</v>
      </c>
      <c r="Q185" s="10" t="s">
        <v>588</v>
      </c>
      <c r="R185" s="2" t="s">
        <v>400</v>
      </c>
      <c r="S185" s="1" t="s">
        <v>589</v>
      </c>
      <c r="T185" s="10" t="s">
        <v>404</v>
      </c>
      <c r="U185" s="3"/>
      <c r="V185" s="3"/>
      <c r="W185" s="3"/>
      <c r="X185" s="3"/>
      <c r="Y185" s="3"/>
    </row>
    <row r="186">
      <c r="A186" s="10" t="s">
        <v>590</v>
      </c>
      <c r="B186" s="10" t="s">
        <v>38</v>
      </c>
      <c r="C186" s="10" t="s">
        <v>22</v>
      </c>
      <c r="D186" s="1" t="s">
        <v>23</v>
      </c>
      <c r="E186" s="1" t="s">
        <v>23</v>
      </c>
      <c r="F186" s="1" t="s">
        <v>23</v>
      </c>
      <c r="G186" s="1" t="s">
        <v>23</v>
      </c>
      <c r="H186" s="10">
        <v>4.83</v>
      </c>
      <c r="I186" s="10">
        <v>7.3</v>
      </c>
      <c r="J186" s="3">
        <f t="shared" si="41"/>
        <v>1.511387164</v>
      </c>
      <c r="K186" s="1" t="s">
        <v>23</v>
      </c>
      <c r="L186" s="1" t="s">
        <v>23</v>
      </c>
      <c r="M186" s="1" t="s">
        <v>23</v>
      </c>
      <c r="N186" s="4" t="s">
        <v>23</v>
      </c>
      <c r="O186" s="10" t="s">
        <v>23</v>
      </c>
      <c r="P186" s="1" t="s">
        <v>23</v>
      </c>
      <c r="Q186" s="10" t="s">
        <v>591</v>
      </c>
      <c r="R186" s="2" t="s">
        <v>400</v>
      </c>
      <c r="S186" s="1" t="s">
        <v>592</v>
      </c>
      <c r="T186" s="10" t="s">
        <v>404</v>
      </c>
      <c r="U186" s="3"/>
      <c r="V186" s="3"/>
      <c r="W186" s="3"/>
      <c r="X186" s="3"/>
      <c r="Y186" s="3"/>
    </row>
    <row r="187">
      <c r="A187" s="10" t="s">
        <v>593</v>
      </c>
      <c r="B187" s="10" t="s">
        <v>38</v>
      </c>
      <c r="C187" s="10" t="s">
        <v>22</v>
      </c>
      <c r="D187" s="1" t="s">
        <v>23</v>
      </c>
      <c r="E187" s="1" t="s">
        <v>23</v>
      </c>
      <c r="F187" s="1" t="s">
        <v>23</v>
      </c>
      <c r="G187" s="1" t="s">
        <v>23</v>
      </c>
      <c r="H187" s="10">
        <v>6.31</v>
      </c>
      <c r="I187" s="10">
        <v>11.8</v>
      </c>
      <c r="J187" s="3">
        <f t="shared" si="41"/>
        <v>1.870047544</v>
      </c>
      <c r="K187" s="1" t="s">
        <v>23</v>
      </c>
      <c r="L187" s="1" t="s">
        <v>23</v>
      </c>
      <c r="M187" s="1" t="s">
        <v>23</v>
      </c>
      <c r="N187" s="4" t="s">
        <v>23</v>
      </c>
      <c r="O187" s="10" t="s">
        <v>23</v>
      </c>
      <c r="P187" s="1" t="s">
        <v>23</v>
      </c>
      <c r="Q187" s="10" t="s">
        <v>594</v>
      </c>
      <c r="R187" s="2" t="s">
        <v>400</v>
      </c>
      <c r="S187" s="1" t="s">
        <v>595</v>
      </c>
      <c r="T187" s="10" t="s">
        <v>404</v>
      </c>
      <c r="U187" s="3"/>
      <c r="V187" s="3"/>
      <c r="W187" s="3"/>
      <c r="X187" s="3"/>
      <c r="Y187" s="3"/>
    </row>
    <row r="188">
      <c r="A188" s="10" t="s">
        <v>596</v>
      </c>
      <c r="B188" s="10" t="s">
        <v>38</v>
      </c>
      <c r="C188" s="10" t="s">
        <v>22</v>
      </c>
      <c r="D188" s="1" t="s">
        <v>23</v>
      </c>
      <c r="E188" s="1" t="s">
        <v>23</v>
      </c>
      <c r="F188" s="1" t="s">
        <v>23</v>
      </c>
      <c r="G188" s="1" t="s">
        <v>23</v>
      </c>
      <c r="H188" s="10">
        <v>6.24</v>
      </c>
      <c r="I188" s="10">
        <v>0.0</v>
      </c>
      <c r="J188" s="3">
        <f t="shared" si="41"/>
        <v>0</v>
      </c>
      <c r="K188" s="1" t="s">
        <v>23</v>
      </c>
      <c r="L188" s="1" t="s">
        <v>23</v>
      </c>
      <c r="M188" s="1" t="s">
        <v>23</v>
      </c>
      <c r="N188" s="4" t="s">
        <v>23</v>
      </c>
      <c r="O188" s="10" t="s">
        <v>23</v>
      </c>
      <c r="P188" s="1" t="s">
        <v>23</v>
      </c>
      <c r="Q188" s="10" t="s">
        <v>597</v>
      </c>
      <c r="R188" s="2" t="s">
        <v>400</v>
      </c>
      <c r="S188" s="1" t="s">
        <v>598</v>
      </c>
      <c r="T188" s="10" t="s">
        <v>404</v>
      </c>
      <c r="U188" s="3"/>
      <c r="V188" s="3"/>
      <c r="W188" s="3"/>
      <c r="X188" s="3"/>
      <c r="Y188" s="3"/>
    </row>
    <row r="189">
      <c r="A189" s="10" t="s">
        <v>599</v>
      </c>
      <c r="B189" s="10" t="s">
        <v>38</v>
      </c>
      <c r="C189" s="10" t="s">
        <v>22</v>
      </c>
      <c r="D189" s="1" t="s">
        <v>23</v>
      </c>
      <c r="E189" s="1" t="s">
        <v>23</v>
      </c>
      <c r="F189" s="1" t="s">
        <v>23</v>
      </c>
      <c r="G189" s="1" t="s">
        <v>23</v>
      </c>
      <c r="H189" s="10">
        <v>70.33</v>
      </c>
      <c r="I189" s="10">
        <v>0.1</v>
      </c>
      <c r="J189" s="3">
        <f t="shared" si="41"/>
        <v>0.001421868335</v>
      </c>
      <c r="K189" s="1" t="s">
        <v>23</v>
      </c>
      <c r="L189" s="1" t="s">
        <v>23</v>
      </c>
      <c r="M189" s="1" t="s">
        <v>23</v>
      </c>
      <c r="N189" s="4" t="s">
        <v>23</v>
      </c>
      <c r="O189" s="10" t="s">
        <v>23</v>
      </c>
      <c r="P189" s="1" t="s">
        <v>23</v>
      </c>
      <c r="Q189" s="10" t="s">
        <v>600</v>
      </c>
      <c r="R189" s="2" t="s">
        <v>400</v>
      </c>
      <c r="S189" s="1" t="s">
        <v>601</v>
      </c>
      <c r="T189" s="10" t="s">
        <v>404</v>
      </c>
      <c r="U189" s="3"/>
      <c r="V189" s="3"/>
      <c r="W189" s="3"/>
      <c r="X189" s="3"/>
      <c r="Y189" s="3"/>
    </row>
    <row r="190">
      <c r="A190" s="10" t="s">
        <v>602</v>
      </c>
      <c r="B190" s="10" t="s">
        <v>38</v>
      </c>
      <c r="C190" s="10" t="s">
        <v>22</v>
      </c>
      <c r="D190" s="1" t="s">
        <v>23</v>
      </c>
      <c r="E190" s="1" t="s">
        <v>23</v>
      </c>
      <c r="F190" s="1" t="s">
        <v>23</v>
      </c>
      <c r="G190" s="1" t="s">
        <v>23</v>
      </c>
      <c r="H190" s="10">
        <v>3.22</v>
      </c>
      <c r="I190" s="10">
        <v>8.9</v>
      </c>
      <c r="J190" s="3">
        <f t="shared" si="41"/>
        <v>2.763975155</v>
      </c>
      <c r="K190" s="1" t="s">
        <v>23</v>
      </c>
      <c r="L190" s="1" t="s">
        <v>23</v>
      </c>
      <c r="M190" s="1" t="s">
        <v>23</v>
      </c>
      <c r="N190" s="4" t="s">
        <v>23</v>
      </c>
      <c r="O190" s="10" t="s">
        <v>23</v>
      </c>
      <c r="P190" s="1" t="s">
        <v>23</v>
      </c>
      <c r="Q190" s="10" t="s">
        <v>603</v>
      </c>
      <c r="R190" s="2" t="s">
        <v>400</v>
      </c>
      <c r="S190" s="1" t="s">
        <v>604</v>
      </c>
      <c r="T190" s="10" t="s">
        <v>404</v>
      </c>
      <c r="U190" s="3"/>
      <c r="V190" s="3"/>
      <c r="W190" s="3"/>
      <c r="X190" s="3"/>
      <c r="Y190" s="3"/>
    </row>
    <row r="191">
      <c r="A191" s="10" t="s">
        <v>605</v>
      </c>
      <c r="B191" s="10" t="s">
        <v>38</v>
      </c>
      <c r="C191" s="10" t="s">
        <v>22</v>
      </c>
      <c r="D191" s="1" t="s">
        <v>23</v>
      </c>
      <c r="E191" s="1" t="s">
        <v>23</v>
      </c>
      <c r="F191" s="1" t="s">
        <v>23</v>
      </c>
      <c r="G191" s="1" t="s">
        <v>23</v>
      </c>
      <c r="H191" s="10">
        <v>9.42</v>
      </c>
      <c r="I191" s="10">
        <v>0.1</v>
      </c>
      <c r="J191" s="3">
        <f t="shared" si="41"/>
        <v>0.01061571125</v>
      </c>
      <c r="K191" s="1" t="s">
        <v>23</v>
      </c>
      <c r="L191" s="1" t="s">
        <v>23</v>
      </c>
      <c r="M191" s="1" t="s">
        <v>23</v>
      </c>
      <c r="N191" s="4" t="s">
        <v>23</v>
      </c>
      <c r="O191" s="10" t="s">
        <v>23</v>
      </c>
      <c r="P191" s="1" t="s">
        <v>23</v>
      </c>
      <c r="Q191" s="10" t="s">
        <v>606</v>
      </c>
      <c r="R191" s="2" t="s">
        <v>400</v>
      </c>
      <c r="S191" s="1" t="s">
        <v>607</v>
      </c>
      <c r="T191" s="10" t="s">
        <v>404</v>
      </c>
      <c r="U191" s="3"/>
      <c r="V191" s="3"/>
      <c r="W191" s="3"/>
      <c r="X191" s="3"/>
      <c r="Y191" s="3"/>
    </row>
    <row r="192">
      <c r="A192" s="10" t="s">
        <v>608</v>
      </c>
      <c r="B192" s="10" t="s">
        <v>38</v>
      </c>
      <c r="C192" s="10" t="s">
        <v>22</v>
      </c>
      <c r="D192" s="1" t="s">
        <v>23</v>
      </c>
      <c r="E192" s="1" t="s">
        <v>23</v>
      </c>
      <c r="F192" s="1" t="s">
        <v>23</v>
      </c>
      <c r="G192" s="1" t="s">
        <v>23</v>
      </c>
      <c r="H192" s="10">
        <v>34.13</v>
      </c>
      <c r="I192" s="10">
        <v>0.7</v>
      </c>
      <c r="J192" s="3">
        <f t="shared" si="41"/>
        <v>0.02050981541</v>
      </c>
      <c r="K192" s="1" t="s">
        <v>23</v>
      </c>
      <c r="L192" s="1" t="s">
        <v>23</v>
      </c>
      <c r="M192" s="1" t="s">
        <v>23</v>
      </c>
      <c r="N192" s="4" t="s">
        <v>23</v>
      </c>
      <c r="O192" s="10" t="s">
        <v>23</v>
      </c>
      <c r="P192" s="1" t="s">
        <v>23</v>
      </c>
      <c r="Q192" s="10" t="s">
        <v>609</v>
      </c>
      <c r="R192" s="2" t="s">
        <v>400</v>
      </c>
      <c r="S192" s="1" t="s">
        <v>610</v>
      </c>
      <c r="T192" s="10" t="s">
        <v>404</v>
      </c>
      <c r="U192" s="3"/>
      <c r="V192" s="3"/>
      <c r="W192" s="3"/>
      <c r="X192" s="3"/>
      <c r="Y192" s="3"/>
    </row>
    <row r="193">
      <c r="A193" s="10" t="s">
        <v>611</v>
      </c>
      <c r="B193" s="10" t="s">
        <v>38</v>
      </c>
      <c r="C193" s="10" t="s">
        <v>22</v>
      </c>
      <c r="D193" s="1" t="s">
        <v>23</v>
      </c>
      <c r="E193" s="1" t="s">
        <v>23</v>
      </c>
      <c r="F193" s="1" t="s">
        <v>23</v>
      </c>
      <c r="G193" s="1" t="s">
        <v>23</v>
      </c>
      <c r="H193" s="10">
        <v>2.92</v>
      </c>
      <c r="I193" s="10">
        <v>13.9</v>
      </c>
      <c r="J193" s="3">
        <f t="shared" si="41"/>
        <v>4.760273973</v>
      </c>
      <c r="K193" s="1" t="s">
        <v>23</v>
      </c>
      <c r="L193" s="1" t="s">
        <v>23</v>
      </c>
      <c r="M193" s="1" t="s">
        <v>23</v>
      </c>
      <c r="N193" s="4" t="s">
        <v>23</v>
      </c>
      <c r="O193" s="10" t="s">
        <v>23</v>
      </c>
      <c r="P193" s="1" t="s">
        <v>23</v>
      </c>
      <c r="Q193" s="10" t="s">
        <v>612</v>
      </c>
      <c r="R193" s="2" t="s">
        <v>400</v>
      </c>
      <c r="S193" s="1" t="s">
        <v>613</v>
      </c>
      <c r="T193" s="10" t="s">
        <v>404</v>
      </c>
      <c r="U193" s="3"/>
      <c r="V193" s="3"/>
      <c r="W193" s="3"/>
      <c r="X193" s="3"/>
      <c r="Y193" s="3"/>
    </row>
    <row r="194">
      <c r="A194" s="10" t="s">
        <v>614</v>
      </c>
      <c r="B194" s="10" t="s">
        <v>38</v>
      </c>
      <c r="C194" s="10" t="s">
        <v>22</v>
      </c>
      <c r="D194" s="1" t="s">
        <v>23</v>
      </c>
      <c r="E194" s="1" t="s">
        <v>23</v>
      </c>
      <c r="F194" s="1" t="s">
        <v>23</v>
      </c>
      <c r="G194" s="1" t="s">
        <v>23</v>
      </c>
      <c r="H194" s="10">
        <v>16.63</v>
      </c>
      <c r="I194" s="10">
        <v>0.0</v>
      </c>
      <c r="J194" s="3">
        <f t="shared" si="41"/>
        <v>0</v>
      </c>
      <c r="K194" s="1" t="s">
        <v>23</v>
      </c>
      <c r="L194" s="1" t="s">
        <v>23</v>
      </c>
      <c r="M194" s="1" t="s">
        <v>23</v>
      </c>
      <c r="N194" s="4" t="s">
        <v>23</v>
      </c>
      <c r="O194" s="10" t="s">
        <v>23</v>
      </c>
      <c r="P194" s="1" t="s">
        <v>23</v>
      </c>
      <c r="Q194" s="10" t="s">
        <v>615</v>
      </c>
      <c r="R194" s="2" t="s">
        <v>400</v>
      </c>
      <c r="S194" s="1" t="s">
        <v>616</v>
      </c>
      <c r="T194" s="10" t="s">
        <v>404</v>
      </c>
      <c r="U194" s="3"/>
      <c r="V194" s="3"/>
      <c r="W194" s="3"/>
      <c r="X194" s="3"/>
      <c r="Y194" s="3"/>
    </row>
    <row r="195">
      <c r="A195" s="10" t="s">
        <v>617</v>
      </c>
      <c r="B195" s="10" t="s">
        <v>38</v>
      </c>
      <c r="C195" s="10" t="s">
        <v>22</v>
      </c>
      <c r="D195" s="1" t="s">
        <v>23</v>
      </c>
      <c r="E195" s="1" t="s">
        <v>23</v>
      </c>
      <c r="F195" s="1" t="s">
        <v>23</v>
      </c>
      <c r="G195" s="1" t="s">
        <v>23</v>
      </c>
      <c r="H195" s="10">
        <v>6.6</v>
      </c>
      <c r="I195" s="10">
        <v>10.8</v>
      </c>
      <c r="J195" s="3">
        <f t="shared" si="41"/>
        <v>1.636363636</v>
      </c>
      <c r="K195" s="1" t="s">
        <v>23</v>
      </c>
      <c r="L195" s="1" t="s">
        <v>23</v>
      </c>
      <c r="M195" s="1" t="s">
        <v>23</v>
      </c>
      <c r="N195" s="4" t="s">
        <v>23</v>
      </c>
      <c r="O195" s="1">
        <v>317.35</v>
      </c>
      <c r="P195" s="30" t="s">
        <v>23</v>
      </c>
      <c r="Q195" s="10" t="s">
        <v>618</v>
      </c>
      <c r="R195" s="2" t="s">
        <v>400</v>
      </c>
      <c r="S195" s="1" t="s">
        <v>619</v>
      </c>
      <c r="T195" s="10" t="s">
        <v>404</v>
      </c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8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8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8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8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8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8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8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8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8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8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8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8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8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8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8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8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8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8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8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8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8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8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8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8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8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8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8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8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8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8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8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8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8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8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8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8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8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8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8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8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8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8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8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8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8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8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8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8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8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8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8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8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8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8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8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8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8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8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8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8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8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8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8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8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8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8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8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8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8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8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8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8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8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8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8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8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8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8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8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8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8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8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8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8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8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8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8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8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8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8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8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8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8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8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8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8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8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8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8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8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8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8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8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8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8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8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8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8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8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8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8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8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8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8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8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8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8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8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8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8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8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8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8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8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8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8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8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8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8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8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8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8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8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8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8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8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8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8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8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8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8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8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8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8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8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8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8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8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8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8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8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8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8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8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8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8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8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8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8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8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8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8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8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8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8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8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8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8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8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8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8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8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8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8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8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8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8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8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8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8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8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8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8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8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8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8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8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8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8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8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8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8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8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8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8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8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8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8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8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8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8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8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8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8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8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8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8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8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8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8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8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8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8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8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8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8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8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8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8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8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8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8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8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8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8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8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8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8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8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8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8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8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8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8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8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8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8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8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8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8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8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8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8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8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8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8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8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8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8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8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8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8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8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8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8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8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8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8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8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8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8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8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8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8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8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8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8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8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8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8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8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8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8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8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8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8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8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8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8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8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8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8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8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8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8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8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8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8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8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8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8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8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8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8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8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8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8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8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8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8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8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8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8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8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8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8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8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8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8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8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8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8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8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8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8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8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8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8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8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8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8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8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8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8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8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8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8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8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8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8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8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8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8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8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8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8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8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8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8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8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8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8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8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8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8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8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8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8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8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8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8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8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8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8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8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8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8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8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8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8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8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8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8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8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8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8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8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8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8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8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8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8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8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8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8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8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8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8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8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8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8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8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8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8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8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8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8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8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8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8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8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8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8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8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8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8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8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8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8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8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8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8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8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8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8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8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8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8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8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8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8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8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8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8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8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8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8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8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8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8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8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8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8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8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8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8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8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8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8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8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8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8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8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8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8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8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8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8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8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8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8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8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8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8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8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8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8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8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8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8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8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8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8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8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8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8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8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8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8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8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8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8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8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8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8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8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8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8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8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8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8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8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8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8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8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8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8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8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8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8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8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8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8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8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8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8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8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8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8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8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8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8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8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8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8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8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8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8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8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8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8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8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8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8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8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8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8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8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8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8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8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8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8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8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8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8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8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8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8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8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8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8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8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8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8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8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8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8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8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8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8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8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8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8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8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8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8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8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8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8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8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8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8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8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8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8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8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8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8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8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8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8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8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8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8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8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8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8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8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8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8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8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8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8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8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8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8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8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8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8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8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8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8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8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8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8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8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8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8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8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8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8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8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8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8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8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8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8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8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8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8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8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8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8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8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8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8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8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8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8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8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8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8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8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8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8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8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8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8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8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8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8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8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8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8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8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8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8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8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8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8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8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8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8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8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8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8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8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8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8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8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8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8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8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8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8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8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8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8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8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8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8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8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8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8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8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8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8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8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8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8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8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8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8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8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8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8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8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8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8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8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8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8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8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8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8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8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8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8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8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8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8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8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8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8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8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8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8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8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8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8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8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8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8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8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8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8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8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8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8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8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8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8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8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8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8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8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8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8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8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8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8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8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8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8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8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8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8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8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8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8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8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8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8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8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8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8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8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8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8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8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8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8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8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8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8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8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8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8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8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8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8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8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8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8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8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8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8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8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8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8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8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8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8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8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8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8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8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8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8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8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8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8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8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8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8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8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8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8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8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8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8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8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8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8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8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8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8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8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8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8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8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8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8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8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8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8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8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8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8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8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8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8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8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8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8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8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8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8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8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8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8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8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8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8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8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8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8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8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8"/>
      <c r="S995" s="3"/>
      <c r="T995" s="3"/>
      <c r="U995" s="3"/>
      <c r="V995" s="3"/>
      <c r="W995" s="3"/>
      <c r="X995" s="3"/>
      <c r="Y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8"/>
      <c r="S996" s="3"/>
      <c r="T996" s="3"/>
      <c r="U996" s="3"/>
      <c r="V996" s="3"/>
      <c r="W996" s="3"/>
      <c r="X996" s="3"/>
      <c r="Y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8"/>
      <c r="S997" s="3"/>
      <c r="T997" s="3"/>
      <c r="U997" s="3"/>
      <c r="V997" s="3"/>
      <c r="W997" s="3"/>
      <c r="X997" s="3"/>
      <c r="Y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8"/>
      <c r="S998" s="3"/>
      <c r="T998" s="3"/>
      <c r="U998" s="3"/>
      <c r="V998" s="3"/>
      <c r="W998" s="3"/>
      <c r="X998" s="3"/>
      <c r="Y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8"/>
      <c r="S999" s="3"/>
      <c r="T999" s="3"/>
      <c r="U999" s="3"/>
      <c r="V999" s="3"/>
      <c r="W999" s="3"/>
      <c r="X999" s="3"/>
      <c r="Y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8"/>
      <c r="S1000" s="3"/>
      <c r="T1000" s="3"/>
      <c r="U1000" s="3"/>
      <c r="V1000" s="3"/>
      <c r="W1000" s="3"/>
      <c r="X1000" s="3"/>
      <c r="Y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8"/>
      <c r="S1001" s="3"/>
      <c r="T1001" s="3"/>
      <c r="U1001" s="3"/>
      <c r="V1001" s="3"/>
      <c r="W1001" s="3"/>
      <c r="X1001" s="3"/>
      <c r="Y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8"/>
      <c r="S1002" s="3"/>
      <c r="T1002" s="3"/>
      <c r="U1002" s="3"/>
      <c r="V1002" s="3"/>
      <c r="W1002" s="3"/>
      <c r="X1002" s="3"/>
      <c r="Y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8"/>
      <c r="S1003" s="3"/>
      <c r="T1003" s="3"/>
      <c r="U1003" s="3"/>
      <c r="V1003" s="3"/>
      <c r="W1003" s="3"/>
      <c r="X1003" s="3"/>
      <c r="Y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8"/>
      <c r="S1004" s="3"/>
      <c r="T1004" s="3"/>
      <c r="U1004" s="3"/>
      <c r="V1004" s="3"/>
      <c r="W1004" s="3"/>
      <c r="X1004" s="3"/>
      <c r="Y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8"/>
      <c r="S1005" s="3"/>
      <c r="T1005" s="3"/>
      <c r="U1005" s="3"/>
      <c r="V1005" s="3"/>
      <c r="W1005" s="3"/>
      <c r="X1005" s="3"/>
      <c r="Y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8"/>
      <c r="S1006" s="3"/>
      <c r="T1006" s="3"/>
      <c r="U1006" s="3"/>
      <c r="V1006" s="3"/>
      <c r="W1006" s="3"/>
      <c r="X1006" s="3"/>
      <c r="Y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8"/>
      <c r="S1007" s="3"/>
      <c r="T1007" s="3"/>
      <c r="U1007" s="3"/>
      <c r="V1007" s="3"/>
      <c r="W1007" s="3"/>
      <c r="X1007" s="3"/>
      <c r="Y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8"/>
      <c r="S1008" s="3"/>
      <c r="T1008" s="3"/>
      <c r="U1008" s="3"/>
      <c r="V1008" s="3"/>
      <c r="W1008" s="3"/>
      <c r="X1008" s="3"/>
      <c r="Y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8"/>
      <c r="S1009" s="3"/>
      <c r="T1009" s="3"/>
      <c r="U1009" s="3"/>
      <c r="V1009" s="3"/>
      <c r="W1009" s="3"/>
      <c r="X1009" s="3"/>
      <c r="Y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8"/>
      <c r="S1010" s="3"/>
      <c r="T1010" s="3"/>
      <c r="U1010" s="3"/>
      <c r="V1010" s="3"/>
      <c r="W1010" s="3"/>
      <c r="X1010" s="3"/>
      <c r="Y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8"/>
      <c r="S1011" s="3"/>
      <c r="T1011" s="3"/>
      <c r="U1011" s="3"/>
      <c r="V1011" s="3"/>
      <c r="W1011" s="3"/>
      <c r="X1011" s="3"/>
      <c r="Y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8"/>
      <c r="S1012" s="3"/>
      <c r="T1012" s="3"/>
      <c r="U1012" s="3"/>
      <c r="V1012" s="3"/>
      <c r="W1012" s="3"/>
      <c r="X1012" s="3"/>
      <c r="Y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8"/>
      <c r="S1013" s="3"/>
      <c r="T1013" s="3"/>
      <c r="U1013" s="3"/>
      <c r="V1013" s="3"/>
      <c r="W1013" s="3"/>
      <c r="X1013" s="3"/>
      <c r="Y1013" s="3"/>
    </row>
  </sheetData>
  <hyperlinks>
    <hyperlink r:id="rId2" ref="S2"/>
    <hyperlink r:id="rId3" ref="S4"/>
    <hyperlink r:id="rId4" ref="S5"/>
    <hyperlink r:id="rId5" ref="S6"/>
    <hyperlink r:id="rId6" ref="S7"/>
    <hyperlink r:id="rId7" ref="S8"/>
    <hyperlink r:id="rId8" ref="S9"/>
    <hyperlink r:id="rId9" ref="S10"/>
    <hyperlink r:id="rId10" ref="S11"/>
    <hyperlink r:id="rId11" ref="S12"/>
    <hyperlink r:id="rId12" ref="S13"/>
    <hyperlink r:id="rId13" ref="S17"/>
    <hyperlink r:id="rId14" ref="S21"/>
    <hyperlink r:id="rId15" ref="S23"/>
    <hyperlink r:id="rId16" ref="S24"/>
    <hyperlink r:id="rId17" ref="S25"/>
    <hyperlink r:id="rId18" ref="S27"/>
    <hyperlink r:id="rId19" ref="S33"/>
    <hyperlink r:id="rId20" ref="S34"/>
    <hyperlink r:id="rId21" ref="S35"/>
    <hyperlink r:id="rId22" ref="S36"/>
    <hyperlink r:id="rId23" ref="S37"/>
    <hyperlink r:id="rId24" ref="S40"/>
    <hyperlink r:id="rId25" ref="S41"/>
    <hyperlink r:id="rId26" ref="S42"/>
    <hyperlink r:id="rId27" ref="S43"/>
    <hyperlink r:id="rId28" ref="S44"/>
    <hyperlink r:id="rId29" ref="S45"/>
    <hyperlink r:id="rId30" ref="S46"/>
    <hyperlink r:id="rId31" ref="S48"/>
    <hyperlink r:id="rId32" ref="S49"/>
    <hyperlink r:id="rId33" ref="S50"/>
    <hyperlink r:id="rId34" ref="S54"/>
    <hyperlink r:id="rId35" ref="S55"/>
    <hyperlink r:id="rId36" ref="S56"/>
    <hyperlink r:id="rId37" ref="S57"/>
    <hyperlink r:id="rId38" ref="S58"/>
    <hyperlink r:id="rId39" ref="S61"/>
    <hyperlink r:id="rId40" ref="S62"/>
    <hyperlink r:id="rId41" ref="S66"/>
    <hyperlink r:id="rId42" ref="S67"/>
    <hyperlink r:id="rId43" ref="S68"/>
    <hyperlink r:id="rId44" ref="S69"/>
    <hyperlink r:id="rId45" ref="S70"/>
    <hyperlink r:id="rId46" ref="S71"/>
    <hyperlink r:id="rId47" ref="S73"/>
    <hyperlink r:id="rId48" ref="S74"/>
    <hyperlink r:id="rId49" ref="S75"/>
    <hyperlink r:id="rId50" ref="S76"/>
    <hyperlink r:id="rId51" ref="S77"/>
    <hyperlink r:id="rId52" ref="S78"/>
    <hyperlink r:id="rId53" ref="S79"/>
    <hyperlink r:id="rId54" ref="S80"/>
    <hyperlink r:id="rId55" ref="S81"/>
    <hyperlink r:id="rId56" ref="S83"/>
    <hyperlink r:id="rId57" ref="S84"/>
    <hyperlink r:id="rId58" ref="S85"/>
    <hyperlink r:id="rId59" ref="S86"/>
    <hyperlink r:id="rId60" ref="S87"/>
    <hyperlink r:id="rId61" ref="S88"/>
    <hyperlink r:id="rId62" ref="S89"/>
    <hyperlink r:id="rId63" ref="S90"/>
    <hyperlink r:id="rId64" ref="S91"/>
    <hyperlink r:id="rId65" ref="S93"/>
    <hyperlink r:id="rId66" ref="S94"/>
    <hyperlink r:id="rId67" ref="S95"/>
    <hyperlink r:id="rId68" ref="S96"/>
    <hyperlink r:id="rId69" ref="S97"/>
    <hyperlink r:id="rId70" ref="S98"/>
    <hyperlink r:id="rId71" ref="S102"/>
    <hyperlink r:id="rId72" ref="S103"/>
    <hyperlink r:id="rId73" ref="S104"/>
    <hyperlink r:id="rId74" ref="S105"/>
    <hyperlink r:id="rId75" ref="S106"/>
    <hyperlink r:id="rId76" ref="S107"/>
    <hyperlink r:id="rId77" ref="S109"/>
    <hyperlink r:id="rId78" ref="S110"/>
    <hyperlink r:id="rId79" ref="S111"/>
    <hyperlink r:id="rId80" ref="S112"/>
    <hyperlink r:id="rId81" ref="S113"/>
    <hyperlink r:id="rId82" ref="S115"/>
    <hyperlink r:id="rId83" ref="S116"/>
    <hyperlink r:id="rId84" ref="S117"/>
    <hyperlink r:id="rId85" ref="S120"/>
    <hyperlink r:id="rId86" ref="S121"/>
    <hyperlink r:id="rId87" ref="S122"/>
  </hyperlinks>
  <drawing r:id="rId88"/>
  <legacyDrawing r:id="rId89"/>
</worksheet>
</file>