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emre\Desktop\"/>
    </mc:Choice>
  </mc:AlternateContent>
  <xr:revisionPtr revIDLastSave="0" documentId="13_ncr:1_{93AEEBB1-9AD9-46AE-A6F2-A6A0E5B6801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Ff1wSKbJil6jTGwKPSiO68Q2gmg=="/>
    </ext>
  </extLst>
</workbook>
</file>

<file path=xl/calcChain.xml><?xml version="1.0" encoding="utf-8"?>
<calcChain xmlns="http://schemas.openxmlformats.org/spreadsheetml/2006/main">
  <c r="P312" i="1" l="1"/>
  <c r="T311" i="1"/>
  <c r="O311" i="1"/>
  <c r="O310" i="1"/>
  <c r="P310" i="1" s="1"/>
  <c r="J310" i="1"/>
  <c r="I310" i="1" s="1"/>
  <c r="O309" i="1"/>
  <c r="P309" i="1" s="1"/>
  <c r="J309" i="1"/>
  <c r="I309" i="1" s="1"/>
  <c r="O308" i="1"/>
  <c r="P308" i="1" s="1"/>
  <c r="J308" i="1"/>
  <c r="I308" i="1" s="1"/>
  <c r="I305" i="1"/>
  <c r="J305" i="1" s="1"/>
  <c r="J303" i="1"/>
  <c r="T300" i="1"/>
  <c r="O300" i="1"/>
  <c r="T299" i="1"/>
  <c r="O299" i="1"/>
  <c r="J299" i="1"/>
  <c r="I299" i="1" s="1"/>
  <c r="T298" i="1"/>
  <c r="U298" i="1" s="1"/>
  <c r="O298" i="1"/>
  <c r="P298" i="1" s="1"/>
  <c r="U297" i="1"/>
  <c r="P297" i="1"/>
  <c r="U296" i="1"/>
  <c r="P296" i="1"/>
  <c r="U295" i="1"/>
  <c r="P293" i="1"/>
  <c r="J293" i="1"/>
  <c r="I293" i="1"/>
  <c r="P292" i="1"/>
  <c r="P291" i="1"/>
  <c r="P289" i="1"/>
  <c r="P288" i="1"/>
  <c r="J288" i="1"/>
  <c r="U287" i="1"/>
  <c r="P287" i="1"/>
  <c r="J287" i="1"/>
  <c r="P286" i="1"/>
  <c r="I286" i="1"/>
  <c r="J286" i="1" s="1"/>
  <c r="T285" i="1"/>
  <c r="U285" i="1" s="1"/>
  <c r="P285" i="1"/>
  <c r="O285" i="1"/>
  <c r="J285" i="1"/>
  <c r="P284" i="1"/>
  <c r="J284" i="1"/>
  <c r="P283" i="1"/>
  <c r="J283" i="1"/>
  <c r="P282" i="1"/>
  <c r="P281" i="1"/>
  <c r="P280" i="1"/>
  <c r="P279" i="1"/>
  <c r="P278" i="1"/>
  <c r="U277" i="1"/>
  <c r="P277" i="1"/>
  <c r="J277" i="1"/>
  <c r="I277" i="1" s="1"/>
  <c r="P276" i="1"/>
  <c r="J273" i="1"/>
  <c r="J272" i="1"/>
  <c r="J271" i="1"/>
  <c r="U270" i="1"/>
  <c r="P270" i="1"/>
  <c r="J270" i="1"/>
  <c r="U269" i="1"/>
  <c r="P269" i="1"/>
  <c r="J269" i="1"/>
  <c r="U268" i="1"/>
  <c r="P268" i="1"/>
  <c r="J268" i="1"/>
  <c r="J267" i="1"/>
  <c r="U266" i="1"/>
  <c r="P266" i="1"/>
  <c r="J266" i="1"/>
  <c r="U265" i="1"/>
  <c r="P265" i="1"/>
  <c r="J265" i="1"/>
  <c r="U264" i="1"/>
  <c r="P264" i="1"/>
  <c r="J264" i="1"/>
  <c r="U263" i="1"/>
  <c r="P263" i="1"/>
  <c r="J263" i="1"/>
  <c r="P261" i="1"/>
  <c r="U260" i="1"/>
  <c r="U259" i="1"/>
  <c r="P259" i="1"/>
  <c r="T258" i="1"/>
  <c r="J258" i="1"/>
  <c r="T257" i="1"/>
  <c r="O257" i="1"/>
  <c r="J257" i="1"/>
  <c r="P255" i="1"/>
  <c r="U253" i="1"/>
  <c r="P253" i="1"/>
  <c r="J251" i="1"/>
  <c r="I251" i="1" s="1"/>
  <c r="O249" i="1"/>
  <c r="P249" i="1" s="1"/>
  <c r="J249" i="1"/>
  <c r="I249" i="1"/>
  <c r="T248" i="1"/>
  <c r="U248" i="1" s="1"/>
  <c r="O248" i="1"/>
  <c r="P248" i="1" s="1"/>
  <c r="J248" i="1"/>
  <c r="P247" i="1"/>
  <c r="J247" i="1"/>
  <c r="I247" i="1" s="1"/>
  <c r="O243" i="1"/>
  <c r="P243" i="1" s="1"/>
  <c r="O240" i="1"/>
  <c r="O239" i="1"/>
  <c r="O238" i="1"/>
  <c r="O237" i="1"/>
  <c r="U236" i="1"/>
  <c r="P236" i="1"/>
  <c r="I236" i="1"/>
  <c r="J236" i="1" s="1"/>
  <c r="U235" i="1"/>
  <c r="P235" i="1"/>
  <c r="I235" i="1"/>
  <c r="J235" i="1" s="1"/>
  <c r="U234" i="1"/>
  <c r="P234" i="1"/>
  <c r="I234" i="1"/>
  <c r="J234" i="1" s="1"/>
  <c r="U233" i="1"/>
  <c r="P233" i="1"/>
  <c r="I233" i="1"/>
  <c r="J233" i="1" s="1"/>
  <c r="U232" i="1"/>
  <c r="P232" i="1"/>
  <c r="I232" i="1"/>
  <c r="J232" i="1" s="1"/>
  <c r="J231" i="1"/>
  <c r="I231" i="1"/>
  <c r="J230" i="1"/>
  <c r="U229" i="1"/>
  <c r="P229" i="1"/>
  <c r="O226" i="1"/>
  <c r="P226" i="1" s="1"/>
  <c r="J226" i="1"/>
  <c r="U223" i="1"/>
  <c r="P223" i="1"/>
  <c r="U221" i="1"/>
  <c r="P221" i="1"/>
  <c r="U220" i="1"/>
  <c r="P220" i="1"/>
  <c r="P219" i="1"/>
  <c r="U218" i="1"/>
  <c r="P218" i="1"/>
  <c r="I218" i="1"/>
  <c r="J218" i="1" s="1"/>
  <c r="J217" i="1"/>
  <c r="T216" i="1"/>
  <c r="U216" i="1" s="1"/>
  <c r="O216" i="1"/>
  <c r="P216" i="1" s="1"/>
  <c r="J216" i="1"/>
  <c r="U215" i="1"/>
  <c r="P215" i="1"/>
  <c r="U214" i="1"/>
  <c r="T213" i="1"/>
  <c r="P213" i="1"/>
  <c r="J213" i="1"/>
  <c r="I213" i="1" s="1"/>
  <c r="J135" i="1"/>
  <c r="J134" i="1"/>
  <c r="J133" i="1"/>
  <c r="J132" i="1"/>
  <c r="I123" i="1"/>
  <c r="J123" i="1" s="1"/>
  <c r="T122" i="1"/>
  <c r="U122" i="1" s="1"/>
  <c r="P122" i="1"/>
  <c r="O122" i="1"/>
  <c r="J121" i="1"/>
  <c r="I121" i="1" s="1"/>
  <c r="J120" i="1"/>
  <c r="U119" i="1"/>
  <c r="P119" i="1"/>
  <c r="U115" i="1"/>
  <c r="P115" i="1"/>
  <c r="J115" i="1"/>
  <c r="P114" i="1"/>
  <c r="J111" i="1"/>
  <c r="U110" i="1"/>
  <c r="P110" i="1"/>
  <c r="J107" i="1"/>
  <c r="J106" i="1"/>
  <c r="J105" i="1"/>
  <c r="P103" i="1"/>
  <c r="J103" i="1"/>
  <c r="U102" i="1"/>
  <c r="J101" i="1"/>
  <c r="J100" i="1"/>
  <c r="J99" i="1"/>
  <c r="P90" i="1"/>
  <c r="U89" i="1"/>
  <c r="U88" i="1"/>
  <c r="U87" i="1"/>
  <c r="J87" i="1"/>
  <c r="U82" i="1"/>
  <c r="T82" i="1"/>
  <c r="O82" i="1"/>
  <c r="P82" i="1" s="1"/>
  <c r="U81" i="1"/>
  <c r="P81" i="1"/>
  <c r="I81" i="1"/>
  <c r="J81" i="1" s="1"/>
  <c r="J80" i="1"/>
  <c r="J79" i="1"/>
  <c r="U78" i="1"/>
  <c r="P77" i="1"/>
  <c r="J77" i="1"/>
  <c r="I77" i="1"/>
  <c r="U76" i="1"/>
  <c r="P76" i="1"/>
  <c r="U75" i="1"/>
  <c r="P75" i="1"/>
  <c r="O72" i="1"/>
  <c r="P72" i="1" s="1"/>
  <c r="O71" i="1"/>
  <c r="P71" i="1" s="1"/>
  <c r="U70" i="1"/>
  <c r="P68" i="1"/>
  <c r="U60" i="1"/>
  <c r="P60" i="1"/>
  <c r="I59" i="1"/>
  <c r="J59" i="1" s="1"/>
  <c r="P56" i="1"/>
  <c r="I56" i="1"/>
  <c r="J56" i="1" s="1"/>
  <c r="P51" i="1"/>
  <c r="U50" i="1"/>
  <c r="O50" i="1"/>
  <c r="I50" i="1"/>
  <c r="J50" i="1" s="1"/>
  <c r="U45" i="1"/>
  <c r="P45" i="1"/>
  <c r="J44" i="1"/>
  <c r="I44" i="1" s="1"/>
  <c r="J43" i="1"/>
  <c r="X42" i="1"/>
  <c r="U41" i="1"/>
  <c r="U36" i="1"/>
  <c r="P36" i="1"/>
  <c r="T34" i="1"/>
  <c r="U34" i="1" s="1"/>
  <c r="O34" i="1"/>
  <c r="P34" i="1" s="1"/>
  <c r="T33" i="1"/>
  <c r="U33" i="1" s="1"/>
  <c r="O33" i="1"/>
  <c r="P33" i="1" s="1"/>
  <c r="U32" i="1"/>
  <c r="J31" i="1"/>
  <c r="P29" i="1"/>
  <c r="J29" i="1"/>
  <c r="U24" i="1"/>
  <c r="P24" i="1"/>
  <c r="J24" i="1"/>
  <c r="U23" i="1"/>
  <c r="U22" i="1"/>
  <c r="P22" i="1"/>
  <c r="U21" i="1"/>
  <c r="P21" i="1"/>
  <c r="J19" i="1"/>
  <c r="U18" i="1"/>
  <c r="U15" i="1"/>
  <c r="J15" i="1"/>
  <c r="I15" i="1" s="1"/>
  <c r="P14" i="1"/>
  <c r="I14" i="1"/>
  <c r="J14" i="1" s="1"/>
  <c r="U13" i="1"/>
  <c r="P13" i="1"/>
  <c r="J13" i="1"/>
  <c r="U12" i="1"/>
  <c r="P12" i="1"/>
  <c r="J12" i="1"/>
  <c r="U11" i="1"/>
  <c r="P11" i="1"/>
  <c r="J11" i="1"/>
  <c r="U10" i="1"/>
  <c r="P10" i="1"/>
  <c r="J10" i="1"/>
  <c r="U9" i="1"/>
  <c r="P9" i="1"/>
  <c r="J9" i="1"/>
  <c r="U8" i="1"/>
  <c r="P8" i="1"/>
  <c r="J8" i="1"/>
  <c r="U7" i="1"/>
  <c r="P7" i="1"/>
  <c r="J7" i="1"/>
  <c r="U5" i="1"/>
  <c r="U4" i="1"/>
  <c r="U3" i="1"/>
  <c r="O2" i="1"/>
  <c r="I2" i="1"/>
  <c r="J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272" authorId="0" shapeId="0" xr:uid="{00000000-0006-0000-0000-000001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</commentList>
</comments>
</file>

<file path=xl/sharedStrings.xml><?xml version="1.0" encoding="utf-8"?>
<sst xmlns="http://schemas.openxmlformats.org/spreadsheetml/2006/main" count="6954" uniqueCount="1172">
  <si>
    <t>Organism Name</t>
  </si>
  <si>
    <t>Wild/Mutant</t>
  </si>
  <si>
    <t>Kingdom</t>
  </si>
  <si>
    <t>GH Family</t>
  </si>
  <si>
    <t>pH Optimum</t>
  </si>
  <si>
    <t>Temperature Optimum</t>
  </si>
  <si>
    <t>Stability Temperature</t>
  </si>
  <si>
    <t>t1/2 (min)</t>
  </si>
  <si>
    <t>kd (min-1)</t>
  </si>
  <si>
    <t>Reaction Temperature</t>
  </si>
  <si>
    <t>pNP-Glc Km (mM)</t>
  </si>
  <si>
    <t>pnp-glc Vmax</t>
  </si>
  <si>
    <t>pnp-glcVmax units</t>
  </si>
  <si>
    <t>pNP-Glc kcat (1/s)</t>
  </si>
  <si>
    <t>pNP-Glc kcat/Km (1/smM)</t>
  </si>
  <si>
    <t>Cellobiose Km (mM)</t>
  </si>
  <si>
    <t>Cellobiose Vmax</t>
  </si>
  <si>
    <t>Cellobiose Vmax units</t>
  </si>
  <si>
    <t>Cellobiose kcat (1/s)</t>
  </si>
  <si>
    <t>Cellobiose kcat/Km (1/smM)</t>
  </si>
  <si>
    <t>Cellobiose Ki (mM)</t>
  </si>
  <si>
    <t>Cellobiose Type of Inhibition</t>
  </si>
  <si>
    <t>pNP-Glc Ki (mM)</t>
  </si>
  <si>
    <t>pNP-Glc Type of Inhibition</t>
  </si>
  <si>
    <t>pNP-Glc IC50 (mM)</t>
  </si>
  <si>
    <t>MW (kDa)</t>
  </si>
  <si>
    <t>PDB Code</t>
  </si>
  <si>
    <t>Sequence</t>
  </si>
  <si>
    <t>Kinetics Reference</t>
  </si>
  <si>
    <t>Sequence Reference</t>
  </si>
  <si>
    <t>Additional Kinetics Reference</t>
  </si>
  <si>
    <t xml:space="preserve">AcidothermusCellulolyticus </t>
  </si>
  <si>
    <t>w</t>
  </si>
  <si>
    <t>bacteria</t>
  </si>
  <si>
    <t>NA</t>
  </si>
  <si>
    <t>umol/min</t>
  </si>
  <si>
    <t>MTQIEERDQVESRPTLRFPDRFVWGVATSAYQIEGAVAEDGRGPSIWDTFSHTPGKVVGGDTGDVAADHY HRYVGDVRLMADLGVTSYRFSVAWPRILPSGSGAVNRAGLDFYSRLVDELLNHGITPALTLYHWDLPQAL QDQGGWTNRATAQRFAEYAVVVARELGDRVNFWITLNEPWCAAFLGYGAGVHAPGHTDSAEALTAAHHLL LAHGLAVQALGSVLPPDCQMAITLNPAVARPASLAEEDVAAARKVDGLQNRLWLDPLFHGTYPQDVVNFT SKVTDWSFVRDNDLAVIATPFDILGVNYYNPVIVGHYAGSGSRGRDGHGQGTGETWPGCPDIQFPEWPFR RTAMGWPIDPSGLYELLIRLNRDYPRPIMITENGAAFDDVVTDNNRVRDPARAAYIQEHLAALHQAIADG VDVRGYYLWSLIDNFEWAYGYSRRFGIVYVDFETQERIIKDSGYFYSLVARTNTIAAP</t>
  </si>
  <si>
    <t>https://doi.org/10.1007/s40242-018-7408-7</t>
  </si>
  <si>
    <t>https://www.ncbi.nlm.nih.gov/protein/ABK51908.1/</t>
  </si>
  <si>
    <t xml:space="preserve">AcremoniumThermophilum </t>
  </si>
  <si>
    <t>fungi</t>
  </si>
  <si>
    <t> https://doi.org/10.1186/1754-6834-6-105</t>
  </si>
  <si>
    <t>ActinomaduraAmylolyticaBgL1</t>
  </si>
  <si>
    <t>umol/min/mg</t>
  </si>
  <si>
    <t>MNLPADFLFGAATSAYQIEGAPAADGRLPSIWDDFCRVPGAIAGGDTGDV ACDHYHRWREDVALMRRLGLDAYRFSVAWPRVVPRGTGEVNRPGLDFYDR LVDALLAAGIRPFVTLYHWDLPSALQERGGWPSRDTAAHFADYAAVVAAR LGDRVTDWTTLNEPLCTAWIGHLEGRFAPGVRDLRQAVHASHHLLLAHGL GAAAIRANASAPPSIGLVNNLSPIQAASDRPEDVRAAIRADGHVNRWWLD PAHGRGYPADMIEVYGVEPPVRDGDLETIAAPVEYVGLNYYFRQIVADDP DGPAPYARQVPVPGAQTTAMGWEVHADGLAELLLRLSEDYTAPRIYVTES GSAWDDKVGADGSINDQDRIAYLEDHLAAVARAAEAGAPVQGYFVWSLLD NFEWADGLDKRFGLVHVDYATQQRTVKASGHRYAEIIRAHRGAP</t>
  </si>
  <si>
    <t>https://doi.org/10.3389/fmicb.2018.03149</t>
  </si>
  <si>
    <t>https://www.ncbi.nlm.nih.gov/nuccore/MH974516.1/</t>
  </si>
  <si>
    <t>ActinomaduraAmylolyticaBgL2</t>
  </si>
  <si>
    <t>MTAHETQAQIREPATAPFPQDFRWGAATSAYQIEGAVAEDGRGRSIWDTFCDTPGAVLGGDTAAEAVDHYHRYREDVALMAGLGLNAYRFSLSWPRIQPSGTGPADQRGLDFYRRLVDELLEAGIEPWITLYHWDLPQALEDKGGWPERDTALRFAEFAALAHGALGDRVSNWMTINEPWCAAYLGYASGEHAPGRREPAAALEAAHHLLLGHGLAVEAMRGQRSGARIGPAVNLYAVSPAADTPEDLDAARRIDGLQNRFFLDALLLGRYPDDLLEDLAPFGFADCVRDGDMRVVGVRNDLLGINYYTRHTVSGRPGDATQAVSSPFSTVSPWVGSEHVRFVGQGKPVTGMGWEVDPDGLLEVLARLHREYPAVPLYITENGAGYDDVLDADDAVRDDERIAYLDAHLRVCARAIDAGIPLRGYFTWSLMDNFEWAWGYSKRFGLVYVDYATQRRIPKASARWYARTIRRGGLPD</t>
  </si>
  <si>
    <t>https://doi.org/10.3389/fmicb.2018.03150</t>
  </si>
  <si>
    <t>https://www.ncbi.nlm.nih.gov/nuccore/MH974517.1/</t>
  </si>
  <si>
    <t>AgrobacteriumFaecalis</t>
  </si>
  <si>
    <t>competitive</t>
  </si>
  <si>
    <t>https://doi.org/10.1021/bi00156a015</t>
  </si>
  <si>
    <t>AgrobacteriumTumefaciens5A</t>
  </si>
  <si>
    <t>uncompetitive</t>
  </si>
  <si>
    <t>MTDHKALAARFPGDFLFGVATASFQIEGATKVDGRKPSIWDAFCNMPGHVFGRHNGDVACDHYNRWEDDLDLIKEMGVEAYRFSIAWPRIIPDGFGPINEKGLDFYDRLVDGCKARGIKTYATLYHW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</si>
  <si>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doi: 10.1093/protein/gzx039</t>
  </si>
  <si>
    <t>https://www.uniprot.org/uniparc/UPI00023A1D43</t>
  </si>
  <si>
    <t>AgrobacteriumTumefaciens5AC174V</t>
  </si>
  <si>
    <t>m</t>
  </si>
  <si>
    <t xml:space="preserve">MTDHKALAARFPGDFLFGVATASFQIEGATKVDGRKPSIWDAFCNMPGHVFGRHNGDVAC  DHYNRWEDDLDLIKEMGVEAYRFSIAWPRIIPDGFGPINEKGLDFYDRLVDGCKARGIKT  YATLYHWDLPLTLMGDGGWASRSTAHAFQRYAKTVMARLGDRLDAVATFNEPWVAVWLSH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</si>
  <si>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AgrobacteriumTumefaciens5AH229S</t>
  </si>
  <si>
    <t xml:space="preserve">MTDHKALAARFPGDFLFGVATASFQIEGATKVDGRKPSIWDAFCNMPGHVFGRHNGDVAC  DHYNRWEDDLDLIKEMGVEAYRFSIAWPRIIPDGFGPINEKGLDFYDRLVDGCKARGIKT  YATLYHWDLPLTLMGDGGWASRSTAHAFQRYAKTVMARLGDRLDAVATFNEPWCAVWLSH  LYGIHAPGERNMEAALAAMHHINLAHGFGVEASRHVAPKVPVGLVLNASSVIPASDSDAD  LKAAERAFQFHNGAFFDPVFKGEYPAEMMEALGSRMPVVEAEDLSIISQKLDWWGLNYYT  PMRVADDATEGAEFPATKQAPAVSDVKTDIGWEVYAPALHSLVETLYERYELPDCYITEN  GACYNMGVENGEVDDQPRLDYYAEHLGIVADLVKDGYPVRGYFAWSLMDNFEWAEGYRMR  FGLVHVDYETQVRTLKNSGKWYSALASGFPKGNHGVMKG    </t>
  </si>
  <si>
    <t>AgrobacteriumTumefaciens5AL178A</t>
  </si>
  <si>
    <t xml:space="preserve">MTDHKALAARFPGDFLFGVATASFQIEGATKVDGRKPSIWDAFCNMPGHVFGRHNGDVAC  DHYNRWEDDLDLIKEMGVEAYRFSIAWPRIIPDGFGPINEKGLDFYDRLVDGCKARGIKT  YATLYHWDLPLTLMGDGGWASRSTAHAFQRYAKTVMARLGDRLDAVATFNEPWCAVWASH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</si>
  <si>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https://www.uniprot.org/uniparc/UPI00023A1D46</t>
  </si>
  <si>
    <t>AgrobacteriumTumefaciens5AL178E</t>
  </si>
  <si>
    <t xml:space="preserve">MTDHKALAARFPGDFLFGVATASFQIEGATKVDGRKPSIWDAFCNMPGHVFGRHNGDVAC  DHYNRWEDDLDLIKEMGVEAYRFSIAWPRIIPDGFGPINEKGLDFYDRLVDGCKARGIKT  YATLYHWDLPLTLMGDGGWASRSTAHAFQRYAKTVMARLGDRLDAVATFNEPWCAVWESH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</si>
  <si>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AgrobacteriumTumefaciens5AV176A</t>
  </si>
  <si>
    <t xml:space="preserve">MTDHKALAARFPGDFLFGVATASFQIEGATKVDGRKPSIWDAFCNMPGHVFGRHNGDVAC  DHYNRWEDDLDLIKEMGVEAYRFSIAWPRIIPDGFGPINEKGLDFYDRLVDGCKARGIKT  YATLYHWDLPLTLMGDGGWASRSTAHAFQRYAKTVMARLGDRLDAVATFNEPWCAAWLSH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</si>
  <si>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https://www.uniprot.org/uniparc/UPI00023A1D45</t>
  </si>
  <si>
    <t>AgrobacteriumTumefaciens5AW127F</t>
  </si>
  <si>
    <t xml:space="preserve">MTDHKALAARFPGDFLFGVATASFQIEGATKVDGRKPSIWDAFCNMPGHVFGRHNGDVAC  DHYNRWEDDLDLIKEMGVEAYRFSIAWPRIIPDGFGPINEKGLDFYDRLVDGCKARGIKT  YATLYHFDLPLTLMGDGGWASRSTAHAFQRYAKTVMARLGDRLDAVATFNEPWCAVWLSH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</si>
  <si>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https://www.uniprot.org/uniparc/UPI00023A1D44</t>
  </si>
  <si>
    <t>AnoxybacillusSpDT31</t>
  </si>
  <si>
    <t>MFQFPKDFIWGAATSSYQIEGTATGEDKIYSIWDHFSRIPGKVANGDNGDIAIDHYNRYVEDVALMKALHLKAYRFSTSWARLYCETPGKFNEKGLDFYKRLVHELLENNIEPMLTIYHWDMPQALQEKGGWENRDIVHYFQEYAAFLYENLGDVVKKWITHNEPWVVTYLGYGNGEHAPGIQNFTSFLKAAHHVLLSHGEAVKAFREIGPKDGEIGITLNLTPGYAVDPKDEKAVDAARKWDGFMNRWFLDPVFKGQYPADMLEVYKDYLPDVYQDRDLQTIQQPIDFFGFNYYSTATLKDWKKGEYEPIVFDHVSTGRPVTDMNWEVNPNGLFDLLVRLKKDYGDIPLYITENGAAYKDRVNEDGKIEDDERVTYIREHLIACHRAIEQGVNLKGYYVWSLFDNFEWAFGYDKRFGIVYVDYETLERIPKKSALWYKETIINNGLQVDNDK</t>
  </si>
  <si>
    <t>DOI 10.1186/s13068-016-0587-x</t>
  </si>
  <si>
    <t>https://www.uniprot.org/uniprot/M5QUM2</t>
  </si>
  <si>
    <t>AspergillusAculeatus</t>
  </si>
  <si>
    <t>4IIB</t>
  </si>
  <si>
    <t>DELAFSPPFYPSPWANGQGEWAEAYQRAVAIVSQMTLDEKVNLTTGTGWELEKCVGQTGGVPRLNIGGMCLQDSPLGIRDSDYNSAFPAGVNVAATWDKNLAYLRGQAMGQEFSDKGIDVQLGPAAGPLGRSPDGGRNWEGFSPDPALTGVLFAETIKGIQDAGVVATAKHYILNEQEHFRQVAEAAGYGFNISDTISSNVDDKTIHEMYLWPFADAVRAGVGAIMCSYNQINNSYGCQNSYTLNKLLKAELGFQGFVMSDWGAHHSGVGSALAGLDMSMPGDITFDSATSFWGTNLTIAVLNGTVPQWRVDDMAVRIMAAYYKVGRDRLYQPPNFSSWTRDEYGFKYFYPQEGPYEKVNHFVNVQRNHSEVIRKLGADSTVLLKNNNALPLTGKERKVAILGEDAGSNSYGANGCSDRGCDNGTLAMAWGSGTAEFPYLVTPEQAIQAEVLKHKGSVYAITDNWALSQVETLAKQASVSLVFVNSDAGEGYISVDGNEGDRNNLTLWKNGDNLIKAAANNCNNTIVVIHSVGPVLVDEWYDHPNVTAILWAGLPGQESGNSLADVLYGRVNPGAKSPFTWGKTREAYGDYLVRELNNGNGAPQDDFSEGVFIDYRGFDKRNETPIYEFGHGLSYTTFNYSGLHIQVLNASSNAQVATETGAAPTFGQVGNASDYVYPEGLTRISKFIYPWLNSTDLKASSGDPYYGVDTAEHVPEGATDGSPQPVLPAGGGSGGNPRLYDELIRVSVTVKNTGRVAGDAVPQLYVSLGGPNEPKVVLRKFDRLTLKPSEETVWTTTLTRRDLSNWDVAAQDWVITSYPKKVHVGSSSRQLPLHAALPKVQ</t>
  </si>
  <si>
    <t>DOI 10.1186/s13568-014-0090-3</t>
  </si>
  <si>
    <t>https://www.rcsb.org/structure/4IIB</t>
  </si>
  <si>
    <t>AspergillusFortidusF1</t>
  </si>
  <si>
    <t>https://dx.doi.org/10.1021/jf000434d</t>
  </si>
  <si>
    <t>AspergillusFortidusF2</t>
  </si>
  <si>
    <t>AspergillusFumigatesBGLA</t>
  </si>
  <si>
    <t>Competitive</t>
  </si>
  <si>
    <t>MRFGWLEVAALTAASVANAQVFDNSHGNNQELAFSPPFYPSPWADGQGEWADAHRRAVEIVSQMTLAEKVNLTTGTGWEMDRCVGQTGSVPRLGINWGLCGQDSPLGIRFSDLNSAFPAGTNVAATWDKTLAYLRGKAMGEEFNDKGVDILLGPAAGPLGKYPDGGRIWEGFSPDPA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</si>
  <si>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https://doi.org/10.1002/bit.22885</t>
  </si>
  <si>
    <t>https://www.ncbi.nlm.nih.gov/protein/B0XPE1</t>
  </si>
  <si>
    <t>AspergillusFumigatus</t>
  </si>
  <si>
    <t>http://dx.doi.org/10.1007/s12649-014-9329-0</t>
  </si>
  <si>
    <t>AspergillusFumigatusrBgl3</t>
  </si>
  <si>
    <t>MRFGWLEVAALTAASVANAQELAFSPPFYPSPWADGQGEWADAHRRAVEIVSQMTLAEKVNLTTGTGWEMDRCVGQTGSVPRLGINWGLCGQDSPLGIRFSDLNSAFPAGTNVAATWDKTLAYLRGKAMGEEFNDKGVDILLGPAAGPLGKYPDGGRIWEGFSPDPV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</si>
  <si>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https://doi.org/10.1186/1475-2859-11-25</t>
  </si>
  <si>
    <t>https://www.ncbi.nlm.nih.gov/nuccore/HQ836475.1/</t>
  </si>
  <si>
    <t>AspergillusJaponicus</t>
  </si>
  <si>
    <t>https://doi.org/10.1134/s0006297909050137</t>
  </si>
  <si>
    <t>AspergillusJaponicusNW215</t>
  </si>
  <si>
    <t>https://doi.org/10.1021/jf000434d</t>
  </si>
  <si>
    <t>AspergillusNigerN188</t>
  </si>
  <si>
    <t>AspergillusNigerCCRC31494</t>
  </si>
  <si>
    <t>https://doi.org/10.1021/jf9702499</t>
  </si>
  <si>
    <t>AspergillusNigerBGLNovo188</t>
  </si>
  <si>
    <t>noncompetitive</t>
  </si>
  <si>
    <t>https://doi.org/10.1016/j.biortech.2010.12.110</t>
  </si>
  <si>
    <t>AspergillusNigerURM6642</t>
  </si>
  <si>
    <t>https://doi.org/10.1515/chempap-2015-0111</t>
  </si>
  <si>
    <t>AspergillusNiger322</t>
  </si>
  <si>
    <t>umol/min/mg/mL</t>
  </si>
  <si>
    <t>https://doi.org/10.1046/j.1365-2672.1999.00533.x</t>
  </si>
  <si>
    <t>AspergillusNigerASKU28</t>
  </si>
  <si>
    <t>https://doi.org/10.1080/09168451.2014.915727</t>
  </si>
  <si>
    <t>https://www.ncbi.nlm.nih.gov/protein/CAB75696</t>
  </si>
  <si>
    <t>AspergillusNigerCCRC31494B</t>
  </si>
  <si>
    <t>https://doi.org/10.1271/bbb.61.965</t>
  </si>
  <si>
    <t>AspergillusNigerNovozym188</t>
  </si>
  <si>
    <t>https://doi.org/10.1007/s00253-009-2181-7</t>
  </si>
  <si>
    <t>AspergillusNigerNL1</t>
  </si>
  <si>
    <t>MRFTLIEAVALTAVSLASADELAYSPPYYPSPWANGQGDWAQAYQRAVDIVSQMTLDEKVNLTTGTGWELELCVGQTGGVPRLGVPGMCLQDSPLGVRDSDYNSAFPAGMNVAATWDKNLAYLRGKAMGQEFSDKGADIQLGPAAGPLGRSPDGGRNWEGFSPDPALSGVLFAETIKGIQDAGVVATAKHYIAYEQEHFRQAPEAQGYGFNISESGSANLDDKTMHELYLWPFADAIRAGAGAVMCSYNQINNSYGCQNSYTLNKLLKAELGFQGFVMSDWAAHHAGVSGALAGLDMSMPGDVDYDSGTSYWGTNLTISVLD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</si>
  <si>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https://doi.org/10.1134/S0026261713030181</t>
  </si>
  <si>
    <t>https://www.uniprot.org/uniprot/Q0PHW1</t>
  </si>
  <si>
    <t>AspergillusNigerBGL1</t>
  </si>
  <si>
    <t>MRFTSIEAVALTAVSLASADELAYSPPYYPSPWANGQGDWAEAYQRAVDIVSQMTLAEKVNLTTGTGWELELCVGQTGGVPRLGIPGMCAQDSPLGVRDSDYNSAFPAGVNVAATWDKNLAYLRGQAMGQEFSDKGADIQLGPAAGPLGRSPDGGRNWEGFSPDPALSGVLFAETIKGIQDAGVVATAKHYIAYEQEHFRQAPEAQGYGFNITESGSANLDDKTMHELYLWPFADAIRAGAGAVMCSYNQINNSYGCQNSYTLNKLLKAELGFQGFVMSDWAAHHAGVSGALAGLDMSMPGDVDYDSGTSYWGTNLTISVLNGTVPQWRVDDMAVRIMAAYYKVGRDRLWTPPNFSSWTRDEYGFKYYYVSEGPYEKVNQFVNVQRNHSELIRRIGADSTVLLKNDGALPLTGKERLVALIGEDAGSNPYGANGCSDRGCDNGTLAMGWGSGTANFPYLVTPEQAISNEVLKNKNGVFTATDNWAIDQIEALAKTASVSLVFVNADSGEGYINVDGNLGDRRNLTLWRNGDNVIKAAASNCNNTIVIIHSVGPVLVNEWYDNPNVTAILWGGLPGQESGNSLADVLYGRVNPGAKSPFTWGKTREAYQDYLYTEPNNGNGAPQEDFVEGVFIDYRGFDKRNETPIYEFGYGLSYTTFNYSNLQVEVLSAPAYEPASGETEAAPTFGEVGNASDYLYPDGLQRITKFIYPWLNSTDLEASSGDASYGQDASDYLPEGATDGSAQPILPAGGGAGGNPRLYDELIRVSVTIKNTGKVAGDEVPQLYVSLGGPNEPKIVLRQFERITLQPSKETQWSTTLTRRDLANWNVETQDWEITSYPKMVFAGSSSRKLPLRASLPTVH</t>
  </si>
  <si>
    <t>https://www.ncbi.nlm.nih.gov/protein/CAK48740.1</t>
  </si>
  <si>
    <t>AspergillusNigerCellulasePowder</t>
  </si>
  <si>
    <t>https://doi.org/10.1023/b:jopc.0000016254.58189.2a</t>
  </si>
  <si>
    <t>AspergillusNigerSP188Novozymes</t>
  </si>
  <si>
    <t>https://doi.org/10.1186/1754-6834-3-3</t>
  </si>
  <si>
    <t>AspergillusOryzaeCBS12559</t>
  </si>
  <si>
    <t>https://doi.org/10.1128/aem.64.10.3607-3614.1998</t>
  </si>
  <si>
    <t>AspergillusOryzaeGH3BG</t>
  </si>
  <si>
    <t>https://doi.org/10.1016/j.bbapap.2006.03.009</t>
  </si>
  <si>
    <t>AspergillusOryzaeBGLA</t>
  </si>
  <si>
    <t>MASIAHLVVSGLLAATAVNGQNYGGSGRSDDAFSYVQPRNTTILGQYGHSPAVLPSPNATGAGGWEEALAKAQQFVAQLTLEEKADMVTGQPGPCVGNIVAIPRLGFKGLCLQDGPLAIRVADYASVFSAGVTAASTWDKDILYERGVAMGEEFKGKGAHVALGPVAGPLGRSGYGGRNWEGFAADPYLTGVAMERTIQGYQDAGVQACAKHFIGNEQETQRNPNYNPNGTLTDVIQEAISSNIDDRTIHELYLWPFANAARAKVASVMCSYQRLNGSYACQNSKVLNGLLKEELGFQGYVQSDWGGTHSGVSSIEGGLDMNMPGGLGQYGQTPEAGSFFGKNVTFAVNNGTVDISRVDDMIVRIMTPYYWLGQDQGYPEIDPSSADLNTFSPRSTWLREFNLTGERSRDVRGDHGELIRRHGAEATILLKNENKALPLKAPKSIAVFGNDAGDTTEGAVNKATFEFGTLAAGGGSGTGRFTYLVTPLEALKARGKQDNTLVQWWLNNTLIADSDVTSLWVPTPPDACLVFLKTWAEEGSDREYLSVDWNGNEVVDSVASKCNNTIVVTHSSGINELPFANHPNVTAIVAAHYPGQESGNSIVDILYGDVNPSGKLPYTIAKNGSDYNAPPTTAVETTGADDWQAWFDEKLEIDYRYFDAHNISVLYEFGFGLSYTTFSLSDIKTEPLAESISSVPEQLPIQPGGNPALWESVYNVSVTVTNTGDVKGATVPQLYVTFPDSAPAGTPPKQLRGFDKVSLAPGESQTVGFELMRRDLSYWDVVSQEWLIPEGEFTIRVGFSSRDLSQETKITPVTA</t>
  </si>
  <si>
    <t>https://doi.org/10.1016/j.jbiosc.2015.03.019</t>
  </si>
  <si>
    <t>https://www.uniprot.org/uniprot/Q2U325</t>
  </si>
  <si>
    <t>AspergillusOryzaeBGLJ</t>
  </si>
  <si>
    <t>MLTSPTARTSVRISRPATTERPNTVLTSGSLDIAMVQVVSRTLTPPTSNMKLSAALSTLAALQPAVGAAVQNRASDVADLEHYWSYGHSEPVYPTPETKGLGDWEEAFTKARSLVAQMTDKEKNNITYGYSSTANGCGGTSGGVPRLGFPGICLQDAGNGVRGTDMVNSYASGVHVGASWNRDLTYSRAQYMGAEFKRKGVNVALGPVAGPIGRIARGGRNWEGFSNDPYLSGALTGDTVRGLQESVIACVKHLIGNEQETHRSTPSMLANSRNQSSSSNLDDKTMHELYLWPFQDAVKAGAGSVMCSYNRINNSYGCQNSKAMNGLLKGELGFQGFVVSDWGAQHTGIASAAAGLDMAMPSSSYWENGTLALAVKNESLPSTRLDDMATRIVATWYKYAEIENPGHGLPYSLLAPHNLTDARDPKSKSTILQGAVEGHVLVKNTNNALPLKKPQFLSLFGYDAVAAARNTMDDLDWNMWSMGYDNSLTYPNGSAVDAMMLKYIFLSSANPSAFGPGVALNATTITGGGSGASTASYIDAPFNAFQRQAYDDDTFLAWDFASQNPLVNPASDACIVFINEQSSEGWDRPYLADPYSDTLVQNVASQCSNTMVVIHNAGVRLVDRWIENDNITAVIYAHLPGQDSGRALVEVMYGKQSPSGRLPYTVAKNESDYGSLLNPVIQSGTDDIYYPQDNFTEGVYIDYKAFVAANITPRYEFGYGLTYSTFDYSDLKVSTSSNVSTSYLAPGTTVAEGGLPSVWDIIATVTCTVSNTGSVAAAEVAQLYIGIPGGPAKVLRGFEKQLIEPGQQVQVTFDLTRRDLSTWDTEKQNWGLQAGSYALYVGKSVLDIQLTGSLSL</t>
  </si>
  <si>
    <t>https://www.uniprot.org/uniprot/Q2UIR4</t>
  </si>
  <si>
    <t>AspergillusOryzaeHML366</t>
  </si>
  <si>
    <t>5FJJ</t>
  </si>
  <si>
    <t>MKLGWIEVAALAAASVVSAKDDLAYSPPFYPSPWADGQGEWAEVYKRAVDIVSQMTLTEKVNLTTGTGWQLERCVGQTGSVPRLNIPSLCLQDSPLGIRFSDYNSAFPAGVNVAATWDKTLAYLRGQAMGEEFSDKGIDVQLGPAAGPLGAHPDGGRNWEGFSPDPALTGVLFAETIKGIQDAGVIATAKHYIMNEQEHFRQQPEAAGYGFNVSDSLSSNVDDKTMHELYLWPFADAVRAGVGAVMCSYNQINNSYGCENSETLNKLLKAELGFQGFVMSDWTAHHSGVGAALAGLDMSMPGDVTFDSGTSFWGANLTVGVLNGTIPQWRVDDMAVRIMAAYYKVGRDTKYTPPNFSSWTRDEYGFAHNHVSEGAYERVNEFVDVQRDHADLIRRIGAQSTVLLKNKGALPLSRKEKLVALLGEDAGSNSWGANGCDDRGCDNGTLAMAWGSGTANFPYLVTPEQAIQNEVLQGRGNVFAVTDSWALDKIAAAARQASVSLVFVNSDSGEGYLSVDGNEGDRNNITLWKNGDNVVKTAANNCNNTVVIIHSVGPVLIDEWYDHPNVTGILWAGLPGQESGNSIADVLYGRVNPGAKSPFTWGKTRESYGSPLVKDANNGNGAPQSDFTQGVFIDYRHFDKFNETPIYEFGYGLSYTTFELSDLHVQPLNASRYTPTSGMTEAAKNFGEIGDASEYVYPEGLERIHEFIYPWINSTDLKASSDDSNYGWEDSKYIPEGATDGSAQPRLPASGGAGGNPGLYEDLFRVSVKVKNTGNVAGDEVPQLYVSLGGPNEPKVVLRKFERIHLAPSQEAVWTTTLTRRDLANWDVSAQDWTVTPYPKTIYVGNSSRKLPLQASLPKAQ</t>
  </si>
  <si>
    <t>https://doi.org/10.1007/s12010-012-9936-9</t>
  </si>
  <si>
    <t>https://www.uniprot.org/uniprot/Q2UUD66</t>
  </si>
  <si>
    <t>AspergillusOryzaeCBS12559B</t>
  </si>
  <si>
    <t>https://doi.org/10.1023/A:1005407710806</t>
  </si>
  <si>
    <t>AspergillusOryzaeRIB40</t>
  </si>
  <si>
    <t>https://www.ncbi.nlm.nih.gov/protein/XP_001816831.1</t>
  </si>
  <si>
    <t>AspergillusOryzae</t>
  </si>
  <si>
    <t>https://doi.org/10.1128/AEM.64.10.3607-3614.1998</t>
  </si>
  <si>
    <t>AspergillusSp</t>
  </si>
  <si>
    <t>https://doi.org/10.1021/jf304594s</t>
  </si>
  <si>
    <t>AspergillusTerreusNRRL265</t>
  </si>
  <si>
    <t>DOI: 10.5897/AJB10.2617</t>
  </si>
  <si>
    <t>AspergillusTubingensisCBS64392</t>
  </si>
  <si>
    <t>https://doi.org/10.1007/s002530000462</t>
  </si>
  <si>
    <t>AspergillusTubingensisCBS64392B</t>
  </si>
  <si>
    <t>AspergillusTubingensisCBS64392C</t>
  </si>
  <si>
    <t>AspergillusTubingensisCBS64392D</t>
  </si>
  <si>
    <t xml:space="preserve">AspergillusUnguis </t>
  </si>
  <si>
    <t>https://doi.org/10.1007/s10295-013-1291-5</t>
  </si>
  <si>
    <t>BacillusCellulosilyticus</t>
  </si>
  <si>
    <t>uM/min/mg</t>
  </si>
  <si>
    <t>MAIIQFPKDMRWGTATASYQIEGAANIDGRGPSIWDTFSKTPGKVLNGDNGDVACDSYHRYKEDVAIMKDLGITTYRFSFAWPRVIPNGTGEVNQLGLDFYHNFIDELIANDIEPMATLYHWDLPQALQDKGGWGSRETIDAFVEYAELMFKEFNGKIKYWITFNEPWCASFLSHYGGEHAPGFTDLQLGMDAAHHMLVSHGKAVQKYRELGVKGGQIGYAPNVEWNEPYSNKQEDIDACRRAGGFFIEWFMDPVFKGSYPQFMLDWFKEKEGVEPPIQDGDLEIISQPIDFLGINYYTGSVGRYVEDQAAQQHSLFNHERVDQGYQKTDIGWNVYPEGFYNVLKYVTDLYGQVPIYITENGSCYNDEPENGVVKDDKRIDYLRQHLTALRRAMDSGVNIKGYMTWSLLDNFEWAWGYSMRFGIVHVNYRTLERTKKDSFYWYKQTVANNFFEV</t>
  </si>
  <si>
    <t>https://doi.org/10.1016/j.ijbiomac.2017.11.072</t>
  </si>
  <si>
    <t>https://www.ncbi.nlm.nih.gov/protein/WP_013486910.1?report=fasta</t>
  </si>
  <si>
    <t xml:space="preserve">BacillusHalodurans </t>
  </si>
  <si>
    <t>MSIIQFPKEMKWGVATASYQIEGAINAGGRGASIWDVFAKTPGKVKNGDNGDVACDSYHRYEEDIEIMKDLGVDMYRFSVAWPRIFPNGTGEVSREGLDYYHRLVDRLTENGIQPMCTLYHWDLPQALQEKGGWDNRDTIDAFVRYAEVMFKEFGDKINHWITFNELWCVSFLSNYIGVHAPGNTDLQLATNVAHHLLVAHGKAVQSYRKMGLDGQIGYAPNVEWNEPFSNQMEDAEACKRGNGWFIEWFMDPVFKGAYPSFLVEWFEKKGITVPIEAGDMETIQQPIDFLGINYYTGSVARYKENEGLFDLEKVDAGYEKTDIGWNIYPEGFYKVLYYITEQYGQIPIYITENGSCYNDEPVNGQVKDEGRIRYLSQHLTALKRSMESGVNIKGYMAWSLLDNFEWAEGYSMRFGIVHVNYRTLERTKKDSFYWYKQMIANQFFEL</t>
  </si>
  <si>
    <t>https://doi.org/10.1134/s0006297910040164</t>
  </si>
  <si>
    <t>https://www.uniprot.org/uniprot/Q9KBK3</t>
  </si>
  <si>
    <t>BacillusLichenformis</t>
  </si>
  <si>
    <t>umol/min/mL</t>
  </si>
  <si>
    <t>MTEQTKKFPEGFLWGGAVAANQVEGAYNVGGKGLSTADVSPNGVMYPFDESMESLNLYHEGIDFYHRYKEDIALFAEMGFKAFRTSIAWTRIFPNGDETEPNEEGLEFYDRLFDELLKYNIEPVVTISHYEMPLGLIKKYGGWKNRKVIDCYEHYAKTVFTRYKEKVKYWMTFNEINMVLHAPFTGGGLVFEEGENKLNAMYQAAHHLFVASALAVKAGHDIIPDAKIGCMIAATTTYPMTPKPEDVLAAMENERRTLFFSDVQARGAYPGYMKRFFKENGITIEMAEGDEDILKENTVDYIGFSYYMSMVASTSPEDLAKTEGNLLGGVKNPYLESSEWGWQIDPKGIRITLNTLYDRYQKPLFIVENGLGAVDVVEEDGSIQDDYRINYLRDHLKEVREAIADGVDLIGYTSWGPIDLVSASTAEMKKRYGYIYVDRDNEGKGTLSRTRKKSFYWYKKVIETNGESL</t>
  </si>
  <si>
    <t>https://doi.org/10.2478/s11756-011-0020-7</t>
  </si>
  <si>
    <t>https://www.uniprot.org/uniprot/Q65D37</t>
  </si>
  <si>
    <t>BacillusSubtilisRA10</t>
  </si>
  <si>
    <t>https://doi.org/10.1186/s13068-017-0932-8</t>
  </si>
  <si>
    <t>BacillusSubtilisPS</t>
  </si>
  <si>
    <t>MSSNEKRFPEGFLWGGAVAANQVEGAYNEGGKGLSTADVSPNGIMSPFDESMTSLNLYHNGIDFYHRYKEDIALFAEMGFKAFRTSIAWTRIFPNGDEEEPNEEGLRFYDDLFDELLKHHIEPVVTISHYEMPLGLVKNYGGWKNRKVIEFYERYAKTVFKRYQHKVKYWMTFNEINVVLHAPFTGGGLVFEEGENKLNAMYQAAHHQFVASALAVKAGHDIIPDSKIGCMIAATTTYPMTSKPEDVFAAMENERKTLFFSDVQARGAYPGYMKRYLAENNIEIEMAEGDEELLKEHTVDYIGFSYYMSMAASTDPEELAKSGGNLLGGVKNPYLKSSEWGWQIDPKGLRITLNTLYDRYQKPLFIVENGLGAVDKVEEDGTIQDDYRINYLRDHLIEAREAIADGVELIGYTSWGPIDLVSASTAEMKKRYGFIYVDRDNEGNGTFNRIKKKSFNWYQQVIATNGESL</t>
  </si>
  <si>
    <t>https://doi.org/10.1016/j.ijbiomac.2016.01.001</t>
  </si>
  <si>
    <t>https://www.uniprot.org/uniprot/I3QIG4</t>
  </si>
  <si>
    <t>BacillusPolymyxa</t>
  </si>
  <si>
    <t>https://doi.org/10.1128/jb.174.9.3087-3091.1992</t>
  </si>
  <si>
    <t>Bgl1317UnculturedBacterium</t>
  </si>
  <si>
    <t>metagenome</t>
  </si>
  <si>
    <t>6IER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</si>
  <si>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AVNDERAGTPDAGLDAKLEDAVLPWVRARGDFIGVQNYTYALVGKDADLPNPEGVELTQMNYPFAPEALEGAIRLVARHTDKPIYVTENGVATEDDARRVAFIDRAVPAVFACMRDGIDVRGYIHWSFLDNWEWFAGFGPKFGLVAVDRTTFERTPKPSAAHLGRLARAGLPGDLRP</t>
  </si>
  <si>
    <t>https://doi.org/10.1016/j.ijbiomac.2019.06.029</t>
  </si>
  <si>
    <t>https://www.ncbi.nlm.nih.gov/protein/QCG75868.1?report=fasta</t>
  </si>
  <si>
    <t>Bgl1317UnculturedBacteriumA397RA262S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</si>
  <si>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SVNDERAGTPDAGLDAKLEDAVLPWVRARGDFIGVQNYTYALVGKDADLPNPEGVELTQMNYPFAPEALEGAIRLVARHTDKPIYVTENGVATEDDARRVAFIDRAVPAVFACMRDGIDVRGYIHWSFLDNWEWFRGFGPKFGLVAVDRTTFERTPKPSAAHLGRLARAGLPGDLRP</t>
  </si>
  <si>
    <t>Bgl1317UnculturedBacteriumA397RL188A</t>
  </si>
  <si>
    <t>MTRVSRRGLLAVGAATGGAVVATGTARADITARSGFLWGSAGAAYQIEGGNVASDLWVVEHVQPTIFREASGDAVDAYHRVFDDIALAASLGFNAHRFSIEWSRIEPEKGQISLAAIAYYRRVLEAIRSHGMTPVVTLHHFTSPRWFAAAGGFETRDGIEPFVRYAEIVSRHLGDLFGVVATFNEPNAGGLMSWGSLSKQIRPIVQASRASAARAVNSDKFAPLVLGDFRIQTPIIIEAHERAYDVIRRETGGRTPVGLTIAVNDERAGTPDAGLDAKLEDAVLPWVRARGDFIGVQNYTYALVGKDADLPNPEGVELTQMNYPFAPEALEGAIRLVARHTDKPIYVTENGVATEDDARRVAFIDRAVPAVFACMRDGIDVRGYIHWSFLDNWEWFRGFGPKFGLVAVDRTTFERTPKPSAAHLGRLARAGLPGDLRP</t>
  </si>
  <si>
    <t>CaldicellulosiruptorSaccharolyticus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</si>
  <si>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</si>
  <si>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https://doi.org/10.1016/j.jbiosc.2009.02.014</t>
  </si>
  <si>
    <t>https://www.ncbi.nlm.nih.gov/protein/YP_001179893.1?report=genpept</t>
  </si>
  <si>
    <t xml:space="preserve">CandidaPeltata </t>
  </si>
  <si>
    <t>https://dx.doi.org/10.1128%2Faem.62.9.3165-3170.1996</t>
  </si>
  <si>
    <t>CellulomonasBiazotea</t>
  </si>
  <si>
    <t>https://doi.org/10.1006/prep.2001.1486</t>
  </si>
  <si>
    <t>CellulomonasFimiATCC484</t>
  </si>
  <si>
    <t>MGDRFQQAGRPRRRGPARAVNRTGQEDASTGSRERSHACIVSFRHRHPATGHAPGTQQSPPRPPPVTETRRTLMTTTRPSGRQFSDDFLWGSATASYQIEGAHDEGGRGPSIWDTFSRTPGKVLNGDTGDVAVDHYHRVPEDVEIMKSLGLQAYRFSIAWPRIQPTGSGEFNQAGLDFYSDLVDRLIAAGIKPVATLYHWDLPQPLEDEGGWANRATAYRFVEYARKLAEVLGKRVDLWTTLNEPWCSAFLGYASGVHAPASPTRSRPCAPSTTSTSRTASRAARSARSSARTRPSRSREPARDARRRRLRRLRRGQAPHRHHRERGLPRPAARRRVPQGGLRGHRAPHRLVLRRAGRPRAHPHPAHRARRQLLLDRPREEGQRAGADPGKPGPDGHRASEHSSWVGADEVEWLPQPGPHTAMGWNIEPDGLVDLLLELRDRYPSQPLAITENGAAFYDTVSEDGRVHDPERVGYLHDHVDAVGEAIDKGADVRAYFVWSLLDNFEWRYGYDRRFGIVRVDYDTHERIVKDSGLWYRELVRTRTIAPAEDAATYQP</t>
  </si>
  <si>
    <t>https://doi.org/10.1128/JB.02194-14</t>
  </si>
  <si>
    <t>https://www.uniprot.org/uniprot/Q46043</t>
  </si>
  <si>
    <t>CellulomonasFimiATCC484B</t>
  </si>
  <si>
    <t>MPHPYQDPALPVAERVADLVGRMTLPEKVGQMMQLDARGDVRGLVEDMHVGSILHASPEHLAEAHDLVARTRLQIPLLVGEDCIHGHSFFHGATIYPTQLGMAASWDRTLAERVARATAVEVAATGIHWTFSPVLCITRDLRWGRVDETFGEDPFLIGELASAMVAGYQGQGLHDPTAILATAKHFAGYSETQGGRDASEADISHRKLRSWFLPPFERVAREGCRTFMLGYQSTDGVPVTINEWLLSDVLRGEWGYTGTLITDWDNVGRMVWEQHIQPDHAHAAAAAVTAGNDMVMTTPQFFAGAQEAVAAGMLDEAAIDAAVARVLALKFELGLFEDPRRPDPARQAVVVASPEHTALNVEVARRSLVLLTNDGTLPLAGGLTADTSGRALPADRPRRVAVVGPNADDPDTTLGDWAGNSGQADWLPDGHPRDMVSTVLDGLRTHVPADWTVTHARGAEILTLEPDPAGAFFPDGQPRPPVVVPAEVDDAQIAEAVAAAQDADYVVAVVGDRIELVGEGRSTATLDLLGGQVALLDALEATGTPLVVVVVASKPLVLPPSAHRAAAILWAANPGMRGGQAVAEVLLGLVEPTGRLPISFAAHVGQQPTYYNQIPGQHGDRYADLTQRQPFAFGEGLSYTTVEYRDLRVLTPALDASGTVRAQVTVQNTGDRPTRETVQVYLHDVVTSATWAEKELKAYRLVDLAPGESVVVDLTLPVADCTIVDRHGRRVVEPGDFDLLVGPSSRDEVLLRGRFTVA</t>
  </si>
  <si>
    <t>https://www.uniprot.org/uniprot/F4H4T8</t>
  </si>
  <si>
    <t>CellulomonasFimiATCC484C</t>
  </si>
  <si>
    <t>MSTQTPRTTQADEAALLAALTTEEKVRLVVGAGLWSTTAVPRIGLRAMHLSDGPAGVRGVTDDPTETAASFPAPSALAATWDRDLADEVGALFAAEARRHGVDVVLAPQVNLQRTPVGGRHFECYSEDPLLTGEIAVHVVRSAQDRGVGMCVKHFVANDSETERTTYVSRVDERTLREVYLAPFERLVREARAWSVMGAYSGVDDGTTAAPVLEHRPLLTGVLKDEWGFDGVVVSDWVATNTVEDAAHGGLDLQMPGPDGPWGDGLLDAVRDGRVSGQTLDDKVLRVLRLAGRVGALDGVEPAGERRADVADVDVRAVLRRLVGRSMVVLRDTDHGLPAAPGDVRRVALLGPNAVSPFVQGGGSAYVRPERSATPADALAAAFAGAEVDVHAGAVSRMLPPQLDLAARCTDPDGQAGALVELLDADGTVLDARTTTSWGGWLRDVRADAVTVRLRTTVRLDEPGRHEVGVGTVGRHLVAIGGRVVSRGDRVVGAEVILDSSVNQPVPTTVVLDVTEPTTVEVDAHVQAVHPVGYASFARAELVHRTPGTTPDELLADAVAAAAAADLAVVVVGTNEEIESEGYDRTSLALPGTQDQLVKEVVAANPRTVVVVNAGAPVLLPWLDETPCVVWGWLGGQEWPEALADVLTGATEPSGRLPWTLPAHEDDVPVPDAVPVGGVVDYHEGVHVGYRSWLRLGRTPAAPFGHGLGWTTWDHEHAEVAARTGDGDLLVDVTVVNTGTRAGREVVQVYVEPPTGTGEDRPVRWLGGFAVVHAGPGGRATTRVHVRADALRTWDIESHGWVTPAGTYTLRVGRSSGDLRLSIDVDVPSSPAHPSAPAAGTP</t>
  </si>
  <si>
    <t>https://www.uniprot.org/uniprot/F4H851</t>
  </si>
  <si>
    <t>CellulomonasFimiATCC484D</t>
  </si>
  <si>
    <t>MPHAPFDVERVLSALSLEEKASLTSGSDFWHTTGVERLDVPPVMVTDGPHGLRKQAQDADHLGLGSSVPATCFPTAAALGSTWDVDLVRRVGEALGRETRANDVAVLLGPGVNIKRTPLCGRNFEYVSEDPVVAGDLGAALVAGIQSQGVGTSLKHFAANNQETDRMRVSADVDERTLREIYLPAFERVVTKAQPWTVMCAYNKINGTYASEHHWLLTEVLRDEWGFEGLVVSDWGAVHDRVASLAAGLDLQMPAAGPRPDQEVVDAVRAGRLDEAVLDAAVRRVLHLVRRALPAVTGADAFDVDAHHALAREAAAAGAVLLKNDAVDGAPLLPLAGAEGLLVVGEFARTPRYQGAGSSQVNPTRLDDALGALRSATGLDVPFEPGFTISGGPTGDDDALRAAAVEAARAAGTVVVFLGLPGPDESEGYDRPRLGLPDNQVALLDAVADVNPRVVVVLANGSAVSLPWRDRAAAVLETWLGGQAGGAAVADLLLGSVAPSGRLAETVPHRLEDTPAFGSFPGEAGHVRYGEGVLVGYRWYDTRGVDVAYPFGHGLTYTTFRYGDVTAEVTGEGADVRVDVRATVANTGGRPGAEVVQVYVRDPEASVLRPAHELKAFAKVALEPGEQRTVAFTLTARDLAYWHPGLRRWAVEGGTFVVEVGASSRDVRGTATVEVVGEPLWGELTAWSTIEEWLAHPVGGPLLSEVLGGDDVPQLDEATAAMLAQTPARVFASFGLAPLTVEDLDALVEKARA</t>
  </si>
  <si>
    <t>https://www.uniprot.org/uniprot/F4H1R5</t>
  </si>
  <si>
    <t>CellulomonasFimiHex20A</t>
  </si>
  <si>
    <t>MPDVAVIPRPVLLETTDGPPFVLTAATILVVDSAPELVAVGVLAADLLGRLSGRPVEVRYTEGGAPSVVRLRLSEDLPAGDEAYRLVVSEHRVDIDARSAAGLVRAVVTLRQTVSSLGDGTLTVPALRVEDHPRYAWRGLSIDVARHFFTVDDLKAIIGLLAHYKLNVLHLHLTDDQGWRVHLPSRPHLTRASAGTSVGGGPGGFYNPAQLAEIVVARAARGIRVVPEIDVPGHVNAATHAYGDLTPSGEPTDVYTGIEVGFSRLHDDLPATRPFLRDVFTDLAAMTPGEYVHIGGDEVLTMDHDKYARLVGYAASVVRDAGKKVVGWQEISSTPLEPGTVVQYWDINADPAPFVAAAQAGAHVLMSPGSRAYLDMKYDATTELGLEWAGHIELRDAYDWEPSTLIPGVPPESVIGVEAAVWTETLTDLGELTSMLLPRLAAVAEVAWTAPQDRDWDDFSGRVAQHAPFWDRVGFRWHASPQVSWPGPGSAPGAAF</t>
  </si>
  <si>
    <t>https://doi.org/10.1111/j.1742-4658.2006.05308.x</t>
  </si>
  <si>
    <t>https://www.ncbi.nlm.nih.gov/protein/Q7WUL4</t>
  </si>
  <si>
    <t>CellulomonasFimiNag3A</t>
  </si>
  <si>
    <t>MIDLTAAPFSLDDDGIAWVRTTLAEMGEDEKLGQLFCLITYTSDPEYLGYLTRGLHVGGVMLRTMTAADAAATVTTLQSTATVPLLISANLEGGASQTVQEATHVGSNMALAATGSTDHVRRAATVIGREARALGINWAFTPVVDIDLNFRNPITNTRTFGADAATVAAMGAEYVEAIQAQGLAASAKHFPGDGVDERDQHLLASVNTMSVEEWDDSFGVVYRAAIAAGVKTVMVGHIMLPAYSRALRPGVADRDILPGVVAEELLNDLLRDRLGFNGLVVSDSTTMAGLASVLPRSQAVPRVIAAGCDMFLFTKNLDEDFGYMRAGIRDGVITPERLDEAVTRILALKASLGLHRGTNLPAQGAAGVLADPDHSATAREVAASSITLVKEEPGVLPITRERYPRVLVYDLQNGGSPIGQGARAGAVEQFVDALVEAGHDVTRFEPGGGWEGMAAPTTDVTERHDLVLYLANLSTRSNQTVVRIEWAEPMGANVPAYVHSVPTVFVSFENPYHLFDVPRVRTLINTYGSSPVVLETLLAALQGKAPFAGSSPVDAFCGQWDTHL</t>
  </si>
  <si>
    <t>https://www.ncbi.nlm.nih.gov/protein/Q7WUL3</t>
  </si>
  <si>
    <t xml:space="preserve">CellulosimicrobiumCellulans </t>
  </si>
  <si>
    <t>MTTDTTAPVAVDAQAAPASSGRRTFPTDFLWGSATAAYQIEGAAAEGGRTPSIWDTYSHTPGRTLNGDTGDVADDHYHRWQEDVQHIADLGLGAYRFSISWSRVQPGGTGPLNPEGVAFYSRLVDALLEKGVKPVVTLYHWDLPQELEDAGGWANRDTAYAFAEYARHMARELGDRIDTWTTLNEPWCSAYLGYGSGVHAPGRTEPAAALAAVHHLNLAHGLAVQAIRDELGEDAKTSVTLNLHVIRPDDPSSAADLDAVRKIDALANRAFLAPMLDGQYPADLLADTAHVSDWSFVREGDLETVRQPLSILGVNYYSTVRVRHFSGEGERSENDGHGASSHSPWIGVDDVEFVQQPGPYTAMGWNIEPAGMTELLVSVATTYPHQPMMVTENGAAFADEVTVDADGTPRVHDDRRVAYLHDHVDAVGAAIDAGADVRGYFAWSLLDNFEWGYGYERRFGIIRVDYDTLERTWKDSAHWYRRLATSNALPTVDETA</t>
  </si>
  <si>
    <t xml:space="preserve">https://doi.org/10.1080/10242422.2017.1395415 </t>
  </si>
  <si>
    <t>https://www.ncbi.nlm.nih.gov/nuccore/KY471392.1/</t>
  </si>
  <si>
    <t xml:space="preserve">ChaetomellaRaphigera </t>
  </si>
  <si>
    <t>PGDGDWAAAYKKATAALAKLSNTDKASIVTGVGWEKGPCVGNTAAVASIGLPELCYQDGPLGIRFVQNVTAFPTGIQTASTWDISLIYSRGLALGQEAKALGINVQLGPVAGPIGKIPEAGRNWEGFSPDPYLNGLAMSNTITGMQDAGVQACAKHFIGNEQETNRDTMSSNIDDRTFHELYLWPFADAIKANVASIMCSYNKFNETYACENNFLTTILKGELDFQGFVVSDWAAQHTTIGSANAGLDVAMPGDNFGDNYYLWGSNLLAAISNGTVAQSRLDDMVTRILASWYFVGQDQGYPAVTWSSWNGGLGGPNVQADHKQVARAIARDGIVLLTNKNKALPLKKPASLAIIGQDAIDNPAGINSCSDRGCDTGHLAMGWGSGTADFPYLVAPLDAITPLAQAQGTKLVLSTTDSTSAAASAAAAAETAIVFITADSGEGYITVDGQLGDRNSLAPWNNGTALVQAVASASKNVIVVINSVGPLILEDILALSSVKAIVWAGVSGQESGNGLADILYGSVSPSGKLPYTIAKQASDYGTAIVPGDDNFPEGLFVDYRHFDQANIQPRFEFGYGLSYTTFQYSQLTAKYSDTSAGSSTLAPGGPKGLYDIVATVTAKVTNSGTVSGAEVAQLYIGLPGSAPASPPKQLRGFDKISLKPGKSGTVTFNLRRKDLSYWDTASAQWVTPTSGEFSLYVGASSRDIRLQGSLKCSGQGIRKGGH</t>
  </si>
  <si>
    <t>https://doi.org/10.1186/s13068-019-1599-0</t>
  </si>
  <si>
    <t>https://www.uniprot.org/uniprot/A0A068FT77</t>
  </si>
  <si>
    <t>ChaetomiumGlobosumCBS14851</t>
  </si>
  <si>
    <t>MKAATALSCLAGGSLAAAGTINPANKIQKRALQTSDPHYPSPWMNPDADGWAEAYAQARDFVSQLTLPEKVNLTTGVGWQGEQCVGQTGAIPRFGLRSLCMHDAPLGIRGSDYNSAFPSGQTAAATWDRGLMYRRGYAMGKEAKGKGINVLLGPVAGPLGRMPAAGRNWEGFAPDPVLTGVGMSETVKGTQDAGVVACAKHFIGNEQENFRQVGEAQGYGHNISETLSSNIDDKTMHELYLWPFADAVRAGVGSVMCSYQQVNNSYGCQNSKLLNDLLKNELGFQGFVMSDWQAQHTGAASAVAGLDMTMPGDTSFNTGLSFWGTNLTLAVLNGTVPAYRVDDMAMRIMASIFKVSKTTDFDPINFSFWTLDTYGPVHWVAKEGYQEINSHVDVREDHGKLIREIAAKGTVLLKNSGALPLQKPKFVAVIGEDAGGNPNGPNGCSDRGCDDGTLAMGWGSGTANFPYLVTPDAALQARAIEDGSRYESILSNYAHDKTDALVSQANVTAIVFVNADSGEGYINVDGNMGDRKNLTLWKNGDDLVKRVSGACSNTIVVIHSTGPVLLTEWYESPNITAILWAGLPGQESGNSIADVLYGDVNPAARSPFTWGKTRESYGADVLYEPNNGNGAPQQDFSEGVFIDYRYFDKQNSSVIYEFGHGLSYTTFEYSNIRVEKSNAGEYKPTTGSTAAAPTFGNFSTDLKDYLFPKEDFSYIYQYIYPYVNTTDAKKASADPHYGQTAEEFLPPHVLDADAQPLLRSSGGNSPGGNRQLYDIMYTITADITNTGAIVGEEVPQLYVSLGGPEDPKVQLRDFDRMRIDPGETKQFTGRLTRRDLSNWDIEVQDWVVSEHKKTAFVGKSSRKLDLKIELP</t>
  </si>
  <si>
    <t>https://www.ncbi.nlm.nih.gov/protein/EAQ91486.1</t>
  </si>
  <si>
    <t>ClavisporaSpNRRLY50464BGL1</t>
  </si>
  <si>
    <t>MTKLDVEALITELSLPEKISLLAGANAWQTVPIERLNIPAVTVSDGPNGIRGTRFFDSVPSNCFPCGTGMASTFNKELLYQAGELMSKEAKMKGVHCILGPTCNIARGPLGGRAFESYSEDPVLSGHIVSAVINGIQDGKIVACIKHFVCNDQEDERKGVDTIITERALREIYLKPFQLAVRDANPKSFMTAYNKVNGEHVSQSKKLLEDVLRKEWGWDGMVMSDWYGVYSIKESLDAGLNLEMPGPTRFRESVQTVHSVVCNEIHRDVIDKNVRHVLKFIDDCLESGVDPDQDELENTDPKAATLLRQIGGESLVLLKNDDNILPLDPHAKKGNEVIAVIGPNAKAERNSGGGSASLKARYTVTPFDGIVNKVKEKAGDKAVVVEYTLGAYLDKTLPDIGSIMKTETGETGVEARFYKVAPGTPGRKPFDKRISTSTKLFLTDYKHPELPVGEQLFYVDFEGYFTPDESATYEFGCSCLGTAQIFLDDKLIVDNKTKQQRGDAFFLGMGTREERSAVKLEKGKKYKVKVEYGTRPTSSLIVDYQEVGGVYFGAQIKNTHEEALQKAVDLAKKADKVIVVGGLSKEWESEGFDRPDMDIPGYTNKLVEAVSDVNPNVIFVNQTGSPVTMPWVHKVKGLIQAWYGGNELGNAIADVLFGDVNPSGRLSFTFPEKLEHNPSYLNYGSTNGRVLYGEDVFVGYRHYEMVDRKPLFPFGYGLSYTTFEFKNAKAEVGEKTVTVTVDVTNTGKRDGSEVVQIYVSHENPRIIRPAKELKDFAKVFLKSGETKSVSVEMPLLEVTSYWDSYKNQWLSEKATYHALVGASSDNIVGDAVFSTEKDVYWLGV</t>
  </si>
  <si>
    <t>DOI 10.1007/s12155-012-9236-9</t>
  </si>
  <si>
    <t>https://www.ncbi.nlm.nih.gov/protein/AGG38816.1?report=fasta</t>
  </si>
  <si>
    <t>ChimeraCelBCelCAA</t>
  </si>
  <si>
    <t>https://doi.org/10.1111/febs.13927</t>
  </si>
  <si>
    <t>ChimeraCelCAACelB</t>
  </si>
  <si>
    <t>CompostMetagenome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</si>
  <si>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</t>
  </si>
  <si>
    <t>https://doi.org/10.1074/jbc.M113.471342</t>
  </si>
  <si>
    <t>https://www.ncbi.nlm.nih.gov/nuccore/HV538882.1/</t>
  </si>
  <si>
    <t>CoptotermesFormosanusMicrobiotaBacteria</t>
  </si>
  <si>
    <t>MKTFPASFLWGGSMAANQVEGAWREDGKGISTSDVQPAGIFGAVTERVPADSYIKDVAIDFYHRYPEDIKLFAEMGFTCLRVSIAWTRIFPCGDELTPNEAGLAFYDRLFDELVSHGISPLVTLSHYEMPWELVKQYGGWGNRKTIEFFERYARTVFTSFRDKVKLWLTFNEINMSLHAPMTGVGLPENSSKAEVYQAIHHQLVASALAVKACHEIIPDARIGNMLLGGLMYPLSCKPEDVFETLQENRTWQFFGDVQCRGAYPGYMLRYFRDNGIHLDITESDTQALKETIDFISFSYYMTGCVTADSELNQQLRGNILSMVPNPHLPSSEWGWQIDPLGLRTLLNMLWDRWQKPVFIVENGLGARDTVEEDGSIQDDYRISYLNDHLVQVREAIEDGVDVMGYTSWGPIDLVSASNAELSKRYGFIHVDRDNQGNGTLARTRKKSFYWYRDVIRSAGATLK</t>
  </si>
  <si>
    <t>http://dx.doi.org/10.1016/j.enzmictec.2015.12.005</t>
  </si>
  <si>
    <t>https://www.ncbi.nlm.nih.gov/nuccore/KM624528</t>
  </si>
  <si>
    <t>DebaromycesVanrijiae</t>
  </si>
  <si>
    <t>https://doi.org/10.1021/jf025777l</t>
  </si>
  <si>
    <t>DictyoglomusThermophilum</t>
  </si>
  <si>
    <t>MAKLVFPKEFLWGAATASYQIEGAWNEDGKGESIWDRFAHTPGTIYENQNGDIACDHYHRYEEDVELMAEIGLKAYRFSISWPRIFPEGRGKLNPKGVYFYEKLIDKLLEKNIKPAITLYHWDLPQALEDKGGWLNRDTAKYFSEYANFMFYKFGDVVPIWITLNEPFVSAFLGYAWGWHAPGKKDMKGAFVAGHNMLLAHGLAVQAYRDGGYKGNIGITINVATVYPETNSEEDLKAAEKQDAFGNRWFIDPIFKRKYPEIIWRILEENNWSFVFPASDFDIISSPIDFMGINYYTRNIVAYDKNSHLGVKRVEGPNEHTDMGWEVYPDGLYDILIQLYRDYKIPIYITENGAAYNDTVEDGRIRDINRINYLKEHIKRAYFAIRDGVDLRGYFVWSLMDNFEWAHGYSKRFGIIYVDYNTQKRILKDSAYFYKKIIEENGVDG</t>
  </si>
  <si>
    <t>http://dx.doi.org/10.1016/j.biortech.2012.04.040</t>
  </si>
  <si>
    <t>https://www.uniprot.org/uniprot/B5YAN1</t>
  </si>
  <si>
    <t>EmericellaNidulans</t>
  </si>
  <si>
    <t>MRSLIRSGALNAFLAASLATGQVLTWDEAYTKATSDLSLLSQEEKVGIVTGVTWQGGPCVGNTYEPTSIPYPSLCLQDGPLSVRFANPVTVFPAGINAGATWDRELIRARGVAMGAESRGLGVHVQLGPVAGALGKIPSAGRNWEGFSNDPYLAGIAMAEAIQGMQSSGVQACAKHYLLNEQEYNRDTISSNADDRTIHELYLWPFYDAVKANVASVMCSYNKINGTWACEHDALLNGLLKGELGFKGHVLSDWNAQHSTVQSANTGLDMTMPGSDFSTPPGSIYWGDNLAAAIADGSVPQERLDDMVTRILAAWYLVGQDQGHPPVAFSSWDGGAASVNVTTPEHGELARTIARDSIVLLKNTNGSLPLAKPASLAVIGSDAIVNPDGANACADRGCNKGTLAQGWGSGTAEFPYLVAPLDAIEEKLAGAGTAIITSTTDDATSGAEAAAAAETAIVFITSDSGEGYITVEGHEGDRNNLDPWHNGNLLVQAVARTNTPTIVVLHSVGPVTLETILAEPNVVAVVWAGLPGQESGHALTDVLFGDYAPSGKLPFTIGKSEEDYGADWTTSQVDDFAEGLFIDYRHFDQYGIEPRYEFGFGLSYTSFNYSTLSTSISTTPGPTTGETIVGGPSDLFAPIGTVSAYVANTGHVAGAEVVQLYIGYPDSAPSIPPKQLRGFDKLHLVPGESGIATFELTRRDISYWDVGLQKWVVASGTFEVFVGASSRDIRLTGSFTV</t>
  </si>
  <si>
    <t>https://www.ncbi.nlm.nih.gov/protein/EAA63399.1</t>
  </si>
  <si>
    <t>Exiguobacterium</t>
  </si>
  <si>
    <t>MHFKKDFVFGTATSSYQIEGAHNEGGRTPSIWDMFCDIDGRVFEKHNGDVACDHYHRYEEDIQHIKKLGVDTYRFSIAWPRIFPAKGEYNPEGMAFYKNLALRLREEGIKPAVTIYHWDLPIWAHEEGGWVNRESVDWFLDYAKVCFEELDDIVDSWITHNVPWCAGFLGYHVGVHAPGHRDMNEAVRAVHHMLLSHGRAVQLLKREMASTTPIGITLNLSPMYAKTDSANDRLAMNNADGYSNRWFLDPVFKGQYPVDMMNLFSKYVHNFDFIQSGDMETISTACDFFGINFYSRGIVEFNAANDFLKADAYSDYEKTGMGWDIAPNEFKDLIRRLRAEYTDLPIYITENGAAFDDVLENGEVHDDNRIDYVRQHLEAVSDLNDEGMNIQGYYLWSLMDNFEWSFGYEKRFGILYIDFETQERIWKDSAKWYADVIADHKAKHADSVEA</t>
  </si>
  <si>
    <t>https://doi.org/10.1007/s12257-010-0092-1</t>
  </si>
  <si>
    <t>https://www.uniprot.org/uniprot/E0X9H4</t>
  </si>
  <si>
    <t>FervidobacteriumIslandicum</t>
  </si>
  <si>
    <t>MFGASLSGFQFEMGNPNDPSELDTQTDWFVWVRDLENLLNGIVSGDLPESGAGYWKSYEKIHQLAVDFGMDTLRIGIEWSRIFPSSTREIPFGEGMLEKLDSIANKDAVEHYRKIMEDMKSKGLKVFVNLNHFTLPLWLHDPLAVRKGKPTDKLGWVSDDAPVEFAKYAEYIAWKFGDIVDYWSSMNEPHVVAQLGYFQILAGFPPSYFNPEWYIKSLRNEATAHNLTYDAIKRHTDKPVGVIYSFTWYDTLKPNNSEIFENAMWLANWNFMDQVKDKVDYIGVNYYTRAMIDKLPKPIEIQDFELNWYVVRGYGYACQEGGFALSGRPASEFGWEIYPEGLYYLLKAIYERYNKPLIVTENGIADQNDKYRAQVLISHLYAVEKAMNEGVDVRGYLHWSIVDNYEWAKGYSKRFGLAYTDFEKKLYIPRPSMYVFREIAKTRSIDQFKGYDPYGLMKF</t>
  </si>
  <si>
    <t>https://doi.org/10.1007/s00253-011-3406-0</t>
  </si>
  <si>
    <t>https://www.ncbi.nlm.nih.gov/nuccore/FR845723.1/</t>
  </si>
  <si>
    <t>FomitopsisPalustris</t>
  </si>
  <si>
    <t>https://doi.org/10.1007/s12275-007-0230-4</t>
  </si>
  <si>
    <t>FusariumOxysporum</t>
  </si>
  <si>
    <t>https://doi.org/10.1111/j.1432-1033.1994.00379.x</t>
  </si>
  <si>
    <t>HalothermothrixOreniiF417Y</t>
  </si>
  <si>
    <t>4PTV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</si>
  <si>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YGLIYVDYENGNRRFLKDSALWYREVIEKGQVEAN</t>
  </si>
  <si>
    <t>https://doi.org/10.1007/s00253-015-7118-8</t>
  </si>
  <si>
    <t>https://www.uniprot.org/uniprot/B8CYA8</t>
  </si>
  <si>
    <t>HalothermothrixOreniiN222F</t>
  </si>
  <si>
    <t>MAKIIFPEDFIWGAATSSYQIEGAFNEDGKGESIWDRFSHTPGKIENGDTGDIACDHYHLYREDIELMKEIGIRSYRFSTSWPRILPEGKGRVNQKGLDFYKRLVDNLLKANIRPMITLYHWDLPQALQDKGGWTNRDTAKYFAEYARLMFEEFNGLVDLWVTHNEPWVVAFEGHAFGNHAPGTKDFKTALQVAHHLLLSHGMAVDIFREEDLPGEIGITLFLTPAYPAGDSEKDVKAASLLDDYINAWFLSPVFKGSYPEELHHIYEQNLGAFTTQPGDMDIISRDIDFLGINYYSRMVVRHKPGDNLFNAEVVKMEDRPSTEMGWEIYPQGLYDILVRVNKEYTDKPLYITENGAAFDDKLTEEGKIHDEKRINYLGDHFKQAYKALKDGVPLRGYYVWSLMDNFEWAYGYSKRFGLIYVDYENGNRRFLKDSALWYREVIEKGQVEAN</t>
  </si>
  <si>
    <t>HalothermothrixOreniiN294T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</si>
  <si>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TYYSRMVVRHKPGDNLFNAEVVKMEDRPSTEMGWEIYPQGLYDILVRVNKEYTDKPLYITENGAAFDDKLTEEGKIHDEKRINYLGDHFKQAYKALKDGVPLRGYYVWSLMDNFEWAYGYSKRFGLIYVDYENGNRRFLKDSALWYREVIEKGQVEAN</t>
  </si>
  <si>
    <t>HalothermothrixOreniiY296F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</si>
  <si>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FSRMVVRHKPGDNLFNAEVVKMEDRPSTEMGWEIYPQGLYDILVRVNKEYTDKPLYITENGAAFDDKLTEEGKIHDEKRINYLGDHFKQAYKALKDGVPLRGYYVWSLMDNFEWAYGYSKRFGLIYVDYENGNRRFLKDSALWYREVIEKGQVEAN</t>
  </si>
  <si>
    <t>HalothermothrixOrenii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</si>
  <si>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</si>
  <si>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https://doi.org/10.1007/s00253-014-6015-x</t>
  </si>
  <si>
    <t>HalothermothrixOreniiE166Q</t>
  </si>
  <si>
    <t>MAKIIFPEDFIWGAATSSYQIEGAFNEDGKGESIWDRFSHTPGKIENGDTGDIACDHYHLYREDIELMKEIGIRSYRFSTSWPRILPEGKGRVNQKGLDFYKRLVDNLLKANIRPMITLYHWDLPQALQDKGGWTNRDTAKYFAEYARLMFEEFNGLVDLWVTHNQ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</si>
  <si>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HalothermothrixOreniiE408Q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</si>
  <si>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QWAYGYSKRFGLIYVDYENGNRRFLKDSALWYREVIEKGQVEAN</t>
  </si>
  <si>
    <t>HotspringMetagenome</t>
  </si>
  <si>
    <t>na</t>
  </si>
  <si>
    <t>N</t>
  </si>
  <si>
    <t>MVKFPKGFMWGISMAAFQYEMGYSKEAIDQNSDWYLWLHNEENKKRGIVSGDVPEMGPGYWDLYKVDHDWAEWLGLNTWRMNPEWSRIFPRSTEEVKVDVESKEGDILDIDITENDLKKLDTLANQVAVKKYKEIFKDIKNRGIKLIINLYHWPLPTWIHDPIRVRDSNLREGPKGWLEERTVVEFAKFAAYVAWKYEDYAYMWSTMNEPNVTWSIGYLGGNFPPGVNSVEAAARAAYNIAQAHARAYDQIKRIAGKKAKVGVIYATSPSEPLTNSEKDIEAAKISDEVSTKWFFNAILNGVVSKNFLGETIKREDMKGKADWIGVNYYSRNVVRSKQEPPGYEGVSGYGFSCSNMEKSNAGLPVSEFGWEIYPEGIRKALNLYKEYDKPLMITENGVADKKDRHRAWYIVSHLYQVSKAIEEDGLKVIGYLHWSLIDNLEWASGFSKRFGLIYVDMNTKKRFPRPSAYLYRDIVTSNEIPEYLLEYSKFPNVLT</t>
  </si>
  <si>
    <t>https://doi.org/10.1016/j.enzmictec.2014.01.010</t>
  </si>
  <si>
    <t>https://www.ncbi.nlm.nih.gov/nuccore/HG326254</t>
  </si>
  <si>
    <t>HumicolaGriseIF09854</t>
  </si>
  <si>
    <t>https://doi.org/10.1271/bbb.60.77</t>
  </si>
  <si>
    <t>HumicolaGriseIF09854B</t>
  </si>
  <si>
    <t>HumicolaGriseIF09854C</t>
  </si>
  <si>
    <t>HumicolaGriseIF09854D</t>
  </si>
  <si>
    <t>HumicolaGriseIF09854E</t>
  </si>
  <si>
    <t>HumicolaGriseIF09854F</t>
  </si>
  <si>
    <t>HumicolaGriseBLG4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</si>
  <si>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</si>
  <si>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https://doi.org/10.1007/s12010-009-8732-7</t>
  </si>
  <si>
    <t>https://www.uniprot.org/uniprot/O93784</t>
  </si>
  <si>
    <t>HumicolaGriseIFO9854G</t>
  </si>
  <si>
    <t>http://dx.doi.org/10.1093/oxfordjournals.jbchem.a022343</t>
  </si>
  <si>
    <t>https://www.ncbi.nlm.nih.gov/nuccore/AB003109.1/</t>
  </si>
  <si>
    <t>HumicolaGrisea</t>
  </si>
  <si>
    <t>https://doi.org/10.1007/s12275-009-0159-x</t>
  </si>
  <si>
    <t>HumicolaInsolensRP86</t>
  </si>
  <si>
    <t>https://doi.org/10.1016/j.molcatb.2014.04.007</t>
  </si>
  <si>
    <t>https://www.uniprot.org/uniprot/A0A076JRL8</t>
  </si>
  <si>
    <t>HumicolaInsolensNative</t>
  </si>
  <si>
    <t>https://doi.org/10.1016/j.procbio.2009.09.018</t>
  </si>
  <si>
    <t>HypocreaJecorinaCel3A</t>
  </si>
  <si>
    <t>3ZZ1</t>
  </si>
  <si>
    <t>VVPPAGTPWGTAYDKAKAALAKLNLQDKVGIVSGVGWNGGPCVGNTSPASKISYPSLCLQDGPLGVRYSTGSTAFTPGVQAASTWDVNLIRERGQFIGEEVKASGIHVILGPVAGPLGKTPQGGRNWEGFGVDPYLTGIAMGQTINGIQSVGVQATAKHYILNEQELNRETISSNPDDRTLHELYTWPFADAVQANVASVMCSYNKVNTTWACEDQYTLQTVLKDQLGFPGYVMTDWNAQHTTVQSANSGLDMSMPGTDFNGNNRLWGPALTNAVNSNQVPTSRVDDMVTRILAAWYLTGQDQAGYPSFNISRNVQGNHKTNVRAIARDGIVLLKNDANILPLKKPASIAVVGSAAIIGNHARNSPSCNDKGCDDGALGMGWGSGAVNYPYFVAPYDAINTRASSQGTQVTLSNTDNTSSGASAARGKDVAIVFITADSGEGYITVEGNAGDRNNLDPWHNGNALVQAVAGANSNVIVVVHSVGAIILEQILALPQVKAVVWAGLPSQESGNALVDVLWGDVSPSGKLVYTIAKSPNDYNTRIVSGGSDSFSEGLFIDYKHFDDANITPRYEFGYGLSYTKFNYSRLSVLSTAKSGPATGAVVPGGPSDLFQNVATVTVDIANSGQVTGAEVAQLYITYPSSAPRTPPKQLRGFAKLNLTPGQSGTATFNIRRRDLSYWDTASQKWVVPSGSFGISVGASSRDIRLTSTLSVA</t>
  </si>
  <si>
    <t>http://dx.doi.org/10.1074/jbc.M114.587766</t>
  </si>
  <si>
    <t>https://www.rcsb.org/structure/3ZZ1</t>
  </si>
  <si>
    <t>JeotgalibacillusMalaysiensis</t>
  </si>
  <si>
    <t>https://doi.org/10.1016/j.ijbiomac.2018.04.156</t>
  </si>
  <si>
    <t>KusayaGravy</t>
  </si>
  <si>
    <t>MKFNENFVWGVATSSYQIEGAYNEDGRGKDIWGDYCSIPGIIFDNHNGDKACEHYYRYKEDVAIMKEMGIKAYRFSIAWARIFPEGIGKINQKGVDFYHNLIDELIKNDIVPYVTLFHWDLPLELAEKGGWLNDDSVEWFKDYAEFFGKEYGHKIKYIMTFNEPQCTIGLGLQQGIHAPGVKLSPKAVLKSTHNLLKAHGAAVKVLRKVAPNTQLGIAPTCGVALPISENKKDIEIARKRYFDILDLNDAYVWSVSLFLDPIVLGDYPTKYYELYKEHLPKITQEDLKLISQPLDFLAQNIYNGYRVSEDENGNYVYPKRKAGYDHTDMGWPITPSALYWGPRFICERYNLPFYITENGLACHDVVSLDNKVHDPNRIDFLNKYLLDYSRASCEGYDIRGYFQWSLMDNFEWREGYSKRFGMVYVDFETQKRTIKDSGYWYKKVIEENGENL</t>
  </si>
  <si>
    <t>https://doi.org/10.3389/fmicb.2015.00548</t>
  </si>
  <si>
    <t>https://www.ncbi.nlm.nih.gov/nuccore/HV348683.1/</t>
  </si>
  <si>
    <t>LactobacillusBrevis</t>
  </si>
  <si>
    <t>https://doi.org/10.1111/j.1365-2672.2009.04461.x</t>
  </si>
  <si>
    <t>LactobacillusPlantarum</t>
  </si>
  <si>
    <t>nmol/ml/min</t>
  </si>
  <si>
    <t>https://doi.org/10.1023/B:WIBI.0000043195.80695.17</t>
  </si>
  <si>
    <t>LeuconostocMesenteroides</t>
  </si>
  <si>
    <t>https://doi.org/10.1046/j.1365-2672.1997.00136.x</t>
  </si>
  <si>
    <t xml:space="preserve">MagnaportheGrisea </t>
  </si>
  <si>
    <t>https://doi.org/10.1007/s00253-012-3875-9</t>
  </si>
  <si>
    <t>MangroveSoil</t>
  </si>
  <si>
    <t>MEWQFPPNFHWGSTTAAYQVEGNNVNSDFWAEEHAEGSPYKDKSGDTIDHYRLYREDIALMASLGLNTYRFSIEWSRVEPEPGQYSRSAIEHYRDVLETCYKHGITPMVAMHHFSSPKWLMRLGGWASPEVPDRFAKYCEVVFREIGHLIPHVLTMNEINLPVMLREIFSRIGFIPPVGIDRDAWTAPKWRESAARLCGTTTQNYFTFHMISDEFSIHNLKETHRKAREAIKRIQPNTKVGFSMALSDIQSIPGGEEEADRKWNSYFRQYLDMLEGDDFFGLQNYTREVYGPEGQVKPAEGAELTQMGYEFYPKALSNVIRKVAKDISIPIIITEHGIATDEDERRVAFIREALEGVQDCLSEGLDVRGYLHWTTFDNFEWQSGYALKFGLIEVDRSTQERKVKESGRYLGRLAQQESLASK</t>
  </si>
  <si>
    <t>http://dx.doi.org/10.1016/j.biortech.2012.07.083</t>
  </si>
  <si>
    <t>https://www.ncbi.nlm.nih.gov/nuccore/JQ957567.1/</t>
  </si>
  <si>
    <t>MetagenomebglMKg</t>
  </si>
  <si>
    <t> https://doi.org/10.1186/1472-6750-13-22</t>
  </si>
  <si>
    <t>MicrococcusAntarcticus</t>
  </si>
  <si>
    <t>MMNHLSQKFAWPKEFLWGSATAAAQIEGAGHSYGKEDSVWDAFARKEGAIAGGENLEVAVDHYHRYREDVQLMRELGLDSYRFSTSWARVVPGGRTVNPEGLDFYSRLVDELLENGILPWLTLYHWDLPQALEERGGWTNRETSYKFLEYAETVHEKLGDRVKHWTTFNEPLCSSLIGYAAGEHAPGRQEPQAALAAVHHQHLAHGLATARLRELGAEHIGITLNLTNAVPNNPGDPVDLEAARRVDALWNRMYLDPVLRGSYPEDLLEDVQGLGLAEVIEAGDLEIISQPIDFLGVNHYHDDNVSGHPLPAGQPQPVVPTDSPKSSPFVGSEYVTFPARDLPRTAMGWEVNPEGLRVLLNRLNQDYANLPSLYITENGASYTDTVTEAGTVEDPEREEYILNHLDAVVRAIADGVDVRGYFVWSLLDNFEWAWGYAKRFGIIHVDYQTQVRTIKNSGKAYAGLIAANRTMA</t>
  </si>
  <si>
    <t>https://doi.org/10.1016/j.enzmictec.2011.03.001</t>
  </si>
  <si>
    <t>https://www.uniprot.org/uniprot/B9V8P5</t>
  </si>
  <si>
    <t>MonascusSanguineus</t>
  </si>
  <si>
    <t>http://dx.doi.org/10.1590/S1516-8913201400040</t>
  </si>
  <si>
    <t>MucorCircinelloides</t>
  </si>
  <si>
    <t>https://doi.org/10.1016/j.enzmictec.2014.09.002</t>
  </si>
  <si>
    <t>MuscaDomesticaII</t>
  </si>
  <si>
    <t>animalia</t>
  </si>
  <si>
    <t>MSLIKFIRISLIIQISVIFNNFHAVTSSFDLNPRHFPKDFLWGVGSSSYQIEGGWNADDKGESIWDYMTHNHPGKIADRSNGDISSDSYHHWRRDVQMVRELHVKTYRFSISWPRIMPGGYMNQVSTAGIKYYSALIDELPHYNITPMVTMYHWELPQRLQELGGWTNPEIIPLFKDYARLLLEMFGDRVQIWTTINEPWHVCEHGYGVDYMAPAYNYPGIPAYLCGHNLLKAHAEVVHMYRAEYKKRQGGRMGITLDTSWMEPKSNSPEDREASQRALEFYVGWFGHPIFSTHGNYPATMVDRIRNLSKERGFSRSRLPEFTKEEIQRIRGTADFFGINTYTTSLVTSNDHNNSAKFPIPSFNHDMGVVESQDPNWTGSGSVWLKVYPKGIYNLLMWIKKEYNNPPVIVTESGVSDRGGLEDYPRVDYYNQYLNFVLDALEDGANVQGYIAWSLMDSYEWKAGFTEKFGLYHVDFNDPQRKRTPKISARVFAHICKTNRIDWNYRPSLNEEQITAMSRLPALETTSGSSRRGLSQRNYLRNILVRSLSLVVIVLALAKYLK</t>
  </si>
  <si>
    <t>doi:10.1007/s10529-017-2351-0</t>
  </si>
  <si>
    <t>https://www.ncbi.nlm.nih.gov/nuccore/JX460804</t>
  </si>
  <si>
    <t xml:space="preserve">MyceliophthoraThermophila </t>
  </si>
  <si>
    <t>https://doi.org/10.7717/peerj.46</t>
  </si>
  <si>
    <t>NasutitermesTakasagoensis</t>
  </si>
  <si>
    <t>MKFQTVCIVILVTIGFAAAQNNTTFPDGFLLGAATASYQIEGGWNADGKGVNIWDTLTHERSYLVVDRSNGDVADDSYNLYMEDVKLLKNMGAQLYRFSISWARILPEGHDYKVNQAGIDYYNRLINALLDNGIEPMVTMYHWDLPQKLQDLGGWPNRELATYAENYARVLFKNFGDRVKLWITFNEPRTFMDAYTSDTGMAPSINAPGIGDYLTARTVILAHANIYRMYEREFKQQQQGKIGISLDNAWCEPISTNDVDACERFQEFNLGIFAHPIFSKEGNYPSVVIERVDANSKAEGFTTSRLPKLTSEEVNNTIGTYDFFGLNFYTANLGKDGVEGGIPSRGRDTGAILSQDPSWPESASSWLRVVPWAIRKQLNWIANAYGNPPIYVTENGYSDYGGLNDTSRVFYYTEYMKEMLKAIHIDGVNVVGYTAWSLLDNFEWLRGYTERFGIHDVNFNDPSRPRTPKESAKVLTEIFNTRKIPDRFLD</t>
  </si>
  <si>
    <t>https://doi.org/10.1128/AEM.07718-11</t>
  </si>
  <si>
    <t>https://www.ncbi.nlm.nih.gov/nuccore/AB508958</t>
  </si>
  <si>
    <t>NeosartoryaFischerI</t>
  </si>
  <si>
    <t>MSIHSRHFQTEHNFQVQDTMTDKMNVNMFKAEDPNCQPSASPEPPYDPLPPIEDLPLPSSFKWGTATAAYQIEGAPSVDGKGPSIWDTFTHLVPSRTNGENGDIACDHYNRMLEDVNLMCSYGVDVYRFSIAWTRIIPLGGRDDPINEAGIAFYNRLIDALLARNIEPVVTLYHWDAPQRLSDRYGAFLNTAEFVSDFAHFARLCFARFGDRVKRWITFNEPYIIAIFGHHSGVLAPGRSTATGGDSRTEPWRVGHSLILAHAAAVQIYSEEFQSQDGSISIVLNGHYYEPWDSSSQNDQEAAQRRLEFYIGWFGDPIFLGRDYPPAMRKQLGDRLPSFTPRELDQLKNLAPLNAFYGMNHYSTKFARALPDPPADDDCTGNVEELTTNSKGRAIGPVSGMSWLRVAPEGFRKLLNWVWNRYKLPIIVTENGCPCPRENQMSLEEAVNDEFRITYFGLYLDAISRAIYEDGVPVEGYYAWSLMDNFEWSAGYGPRYGITHVDYKTLVRTPKRSALYLMETFRERRKHAR</t>
  </si>
  <si>
    <t>https://doi.org/10.1016/j.procbio.2011.10.015</t>
  </si>
  <si>
    <t>https://www.uniprot.org/uniprot/A1DPH8</t>
  </si>
  <si>
    <t xml:space="preserve">NeotermesKoshunensis </t>
  </si>
  <si>
    <t>U/mg</t>
  </si>
  <si>
    <t>MWVHTFFFVILLVVVSGARRDVASSDTVYTFPDEFKLGAATASYQIEGAWDENGKGPNIWDTLTHEHPDYVVDGATGDIADDSYHLYKEDVKILKELGAQVYRFSISWARVLPEGHDNIVNQDGIDYYNNLINELLANGIEPMVTMYHWDLPQALQDLGGWPNLVLAKYSENYARVLFKNFGDRVKLWLTFNEPLTFMDGYASEIGMAPSINTPGIGDYLAAHTVIHAHARIYHLYDQEFRAEQGGKVGISLNINWCEPATNSAEDRASCENYQQFNLGLYAHPIFTEEGDYPAVLKDRVSRNSADEGYTDSRLPQFTAEEVEYIRGTHDFLGINFYTALLGKSGVEGYEPSRYRDSGVILTQDAAWPISASSWLKVVPWGFRKELNWIKNEYNNPPVFITENGFSDYGGLNDTGRVHYYTEHLKEMLKAIHEDGVNVIGYTAWSLMDNFEWLRGYSEKFGIYAVDFEDPARPRIPKESAKVLAEIMNTRKIPERFRD</t>
  </si>
  <si>
    <t>http://dx.doi.org/10.1007/s00253-010-2963-y</t>
  </si>
  <si>
    <t>https://www.ncbi.nlm.nih.gov/nuccore/AB073638.2/</t>
  </si>
  <si>
    <t>NeurosporaCrassaOR74A</t>
  </si>
  <si>
    <t>MKFAIPLALLASGNLALAAPEPIHPSHQQLNKRSLAYSEPHYPSPWMDPKAIGWEEAYEKAKAFVSQLTLLEKVNLTTGIGWGAEQCVGQTGAIPRLGLKSMCMQDAPLAIRGTDYNSVFPAGVTTAATFDRGLMYKRGYALGQEAKGKGVTVLLGPVAGPLGRAPEGGRNWEGFSTDPVLTGIAMAETIKGTQDAGVVACAKHFIGNEQEHFRQVGESQDYGYNISETLSSNIDDKTMHEMYLWPFVDAIRAGVGSFMCAYTQANNSYSCQNSKLLNNLLKQENGFQGFVMSDWQAHHSGVASAAAGLDMSMPGDTMFNSGRSYWGTNLTLAVLNGTVPQWRIDDMAMRIMAAFFKVGQTVEDQEPINFSFWTLDTYGPLHWAARKDYQQINWHVNVQGDHGSLIREIAARGTVLLKNTGSLPLKKPKFLAVIGEDAGPNPLGPNGCADNRCNNGTLGIGWGSGTGNFPYLVTPDQALQARAVQDGSRYESVLRNHAPTEIKALVSQQDATAIVFVNANSGEGFIEIDGNKGDRLNLTLWNEGDALVKNVSSWCNNTIVVLHTPGPVLLTEWYDNPNITAILWAGMPGQESGNSITDVLYGRVNPSGRTPFTWGATRESYGTDVLYEPNNGNEAPQLDYTEGVFIDYRHFDKANASVLYEFGFGLSYTTFEYSNLKIEKHQVGEYTPTTGQTEAAPTFGNFSESVEDYVFPAAEFPYVYQFIYPYLNSTDMSASSGDAQYGQTAEEFLPPKANDGSAQPLLRSSGLHHPGGNPALYDIMYTVTADITNTGKVAGDEVPQLYVSLGGPEDPKVVLRGFDRLRVEPGEKVQFKAVLTRRDVSSWDTVKQDWVITEYAKKVYVGPSSRKLDLEEVLP</t>
  </si>
  <si>
    <t>https://www.ncbi.nlm.nih.gov/protein/EAA26868.1</t>
  </si>
  <si>
    <t xml:space="preserve">NeurosporaCrassa </t>
  </si>
  <si>
    <t>http://dx.doi.org/10.1016/j.molcatb.2015.09.003</t>
  </si>
  <si>
    <t>Novozym188</t>
  </si>
  <si>
    <t>CCC 0006-3592/86/091438-05</t>
  </si>
  <si>
    <t>NovozymesSP188</t>
  </si>
  <si>
    <t>OrpinomycesSp</t>
  </si>
  <si>
    <t>https://doi.org/10.1128/aem.60.1.64-70.1994</t>
  </si>
  <si>
    <t>OryzaSativa</t>
  </si>
  <si>
    <t>plant</t>
  </si>
  <si>
    <t>MGRIKSSSGRCSTARLEAVAVLVVVFGVASSSLRGCIAQQSGGGLTRGSFPEGFVFGTASAAYQYEGAVKEDGRGQTIWDTFAHTFGKITDFSNADVAVDQYHRFEEDIQLMADMGMDAYRFSIAWSRIYPNGVGQVNQAGIDHYNKLIDALLAKGIQPYVTLYHWDLPQALEDKYKGWLDRQIVDDFAAYAETCFREFGDRVKHWITLNEPHTVAIQGYDAGLQAPGRCSVLLHLYCKAGNSGTEPYVVAHHFILAHAAAASIYRTKYKATQNGQLGIAFDVMWFEPMSNTTIDIEAAKRAQEFQLGWFADPFFFGDYPATMRARVGERLPRFTADEAAVVKGALDFVGINHYTTYYTRHNNTNIIGTLLNNTLADTGTVSLPFKNGKPIGDRANSIWLYIVPRGMRSLMNYVKERYNSPPVYITENGMDDSNNPFISIKDALKDSKRIKYHNDYLTNLAASIKEDGCDVRGYFAWSLLDNWEWAAGYSSRFGLYFVDYKDNLKRYPKNSVQWFKALLKT</t>
  </si>
  <si>
    <t>https://doi.org/10.1104/pp.109.139436</t>
  </si>
  <si>
    <t>https://www.uniprot.org/uniprot/Q8L7J2</t>
  </si>
  <si>
    <t>PhanerochaeteChrysosporiumD229N</t>
  </si>
  <si>
    <t>2E40</t>
  </si>
  <si>
    <t>MSAAKLPKSFVWGYATAAYQIEGSPDKDGREPSIWDTFCKAPGKIADGSSGDVATDSYNRWREDVQLLKSYGVKAYRFSLSWSRIIPKGGRSDPVNGAGIKHYRTLIEELVKEGITPFVTLYHWDLPQALDDRYGGWLNKEEAIQDFTNYAKLCFESFGDLVQNWITFNEPWVISVMGYGNGIFAPGHVSNTEPWIVSHHIILAHAHAVKLYRDEFKEKQGGQIGITLNSHWLIPYDDTDASKEATLRAMEFKLGRFANPIYKGEYPPRIKKILGDRLPEFTPEEIELVKGSSDFFGLNTYTTHLVQDGGSDELAGFVKTGHTRADGTQLGTQSDMGWLQTYGPGFRWLLNYLWKAYDKPVYVTENGFPVKGENDLPVEQAVDDTDRQAYYRDYTEALLQAVTEDGADVRGYFGWSLLDNFEWAEGYKVRFGVTHVDYETQKRTPKKSAEFLSRWFKEHIEE</t>
  </si>
  <si>
    <t>https://doi.org/10.1002/bit.21717</t>
  </si>
  <si>
    <t>https://www.uniprot.org/uniprot/Q25BW5</t>
  </si>
  <si>
    <t>PhanerochaeteChrysosporiumD229NK253A</t>
  </si>
  <si>
    <t>MSAAKLPKSFVWGYATAAYQIEGSPDKDGREPSIWDTFCKAPGKIADGSSGDVATDSYNRWREDVQLLKSYGVKAYRFSLSWSRIIPKGGRSDPVNGAGIKHYRTLIEELVKEGITPFVTLYHWDLPQALDDRYGGWLNKEEAIQDFTNYAKLCFESFGDLVQNWITFNEPWVISVMGYGNGIFAPGHVSNTEPWIVSHHIILAHAHAVKLYRDEFKEKQGGQIGITLNSHWLIPYDDTDASKEATLRAMEFALGRFANPIYKGEYPPRIKKILGDRLPEFTPEEIELVKGSSDFFGLNTYTTHLVQDGGSDELAGFVKTGHTRADGTQLGTQSDMGWLQTYGPGFRWLLNYLWKAYDKPVYVTENGFPVKGENDLPVEQAVDDTDRQAYYRDYTEALLQAVTEDGADVRGYFGWSLLDNFEWAEGYKVRFGVTHVDYETQKRTPKKSAEFLSRWFKEHIEE</t>
  </si>
  <si>
    <t>PhanerochaeteChrysosporiumH231D</t>
  </si>
  <si>
    <t>MSAAKLPKSFVWGYATAAYQIEGSPDKDGREPSIWDTFCKAPGKIADGSSGDVATDSYNRWREDVQLLKSYGVKAYRFSLSWSRIIPKGGRSDPVNGAGIKHYRTLIEELVKEGITPFVTLYHWDLPQALDDRYGGWLNKEEAIQDFTNYAKLCFESFGDLVQNWITFNEPWVISVMGYGNGIFAPGHVSNTEPWIVSHHIILAHAHAVKLYRDEFKEKQGGQIGITLDSDWLIPYDDTDASKEATLRAMEFKLGRFANPIYKGEYPPRIKKILGDRLPEFTPEEIELVKGSSDFFGLNTYTTHLVQDGGSDELAGFVKTGHTRADGTQLGTQSDMGWLQTYGPGFRWLLNYLWKAYDKPVYVTENGFPVKGENDLPVEQAVDDTDRQAYYRDYTEALLQAVTEDGADVRGYFGWSLLDNFEWAEGYKVRFGVTHVDYETQKRTPKKSAEFLSRWFKEHIEE</t>
  </si>
  <si>
    <t>PhanerochaeteChrysosporiumK253A</t>
  </si>
  <si>
    <t>MSAAKLPKSFVWGYATAAYQIEGSPDKDGREPSIWDTFCKAPGKIADGSSGDVATDSYNRWREDVQLLKSYGVKAYRFSLSWSRIIPKGGRSDPVNGAGIKHYRTLIEELVKEGITPFVTLYHWDLPQALDDRYGGWLNKEEAIQDFTNYAKLCFESFGDLVQNWITFNEPWVISVMGYGNGIFAPGHVSNTEPWIVSHHIILAHAHAVKLYRDEFKEKQGGQIGITLDSHWLIPYDDTDASKEATLRAMEFALGRFANPIYKGEYPPRIKKILGDRLPEFTPEEIELVKGSSDFFGLNTYTTHLVQDGGSDELAGFVKTGHTRADGTQLGTQSDMGWLQTYGPGFRWLLNYLWKAYDKPVYVTENGFPVKGENDLPVEQAVDDTDRQAYYRDYTEALLQAVTEDGADVRGYFGWSLLDNFEWAEGYKVRFGVTHVDYETQKRTPKKSAEFLSRWFKEHIEE</t>
  </si>
  <si>
    <t>PhanerochaeteChrysosporiumM177L</t>
  </si>
  <si>
    <t>MSAAKLPKSFVWGYATAAYQIEGSPDKDGREPSIWDTFCKAPGKIADGSSGDVATDSYNRWREDVQLLKSYGVKAYRFSLSWSRIIPKGGRSDPVNGAGIKHYRTLIEELVKEGITPFVTLYHWDLPQALDDRYGGWLNKEEAIQDFTNYAKLCFESFGDLVQNWITFNEPWVISVL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</si>
  <si>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PhanerochaeteChrysosporiumQ25BW5</t>
  </si>
  <si>
    <t>MSAAKLPKSFVWGYATAAYQIEGSPDKDGREPSIWDTFCKAPGKIADGSSGDVATDSYNRWREDVQLLKSYGVKAYRFSLSWSRIIPKGGRSDPVNGAGIKHYRTLIEELVKEGITPFVTLYHWDLPQALDDRYGGWLNKEEAIQDFTNYAKLCFESFGDLVQNWITFNEPWV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</si>
  <si>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PhanerochaeteChrysosporiumV173C</t>
  </si>
  <si>
    <t>MSAAKLPKSFVWGYATAAYQIEGSPDKDGREPSIWDTFCKAPGKIADGSSGDVATDSYNRWREDVQLLKSYGVKAYRFSLSWSRIIPKGGRSDPVNGAGIKHYRTLIEELVKEGITPFVTLYHWDLPQALDDRYGGWLNKEEAIQDFTNYAKLCFESFGDLVQNWITFNEPWC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</si>
  <si>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PaenibacillusPolymyxa</t>
  </si>
  <si>
    <t>1BGG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</si>
  <si>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</si>
  <si>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https://doi.org/10.1002/bit.22340</t>
  </si>
  <si>
    <t>https://www.uniprot.org/uniprot/P22073</t>
  </si>
  <si>
    <t>PaenibacillusPolymyxaN52D</t>
  </si>
  <si>
    <t>MTIFQFPQDFMWGTATAAYQIEGAYQEDGRGLSIWDTFAHTPGKVFNGDNGD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</si>
  <si>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PaenibacillusPolymyxaN437K</t>
  </si>
  <si>
    <t>MTIFQFPQDFMWGTATS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</si>
  <si>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PaenibacillusPolymyxaA17S</t>
  </si>
  <si>
    <t>MTIFQFPQDFMWGTATAAYQIEGAYQEDGRGLSIWDTFAHTPGKVFNGDNGNVACDSYHRYEEDIRLMKELGIRTYRFSVSWPRIFPNGDGEVNQEGLDYYHRVVDLLNDNGIEPFCTLYHWDLPQALQDAGGWGNRRTIQAFVQFAETMFREFHGKIQHWLTFNEPWCIAFLSNMLGVHAPGLTNLQTAIS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</si>
  <si>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PaenibacillusPolymyxaA192S</t>
  </si>
  <si>
    <t>NTFIFPATFMWGTSTSSYQIEGGTDEGGRTPSIWDTFCQIPGKVIGGDCGDVACDHFHHFKEDVQLMKQLGFLHYRFSVAWPRIMPAAGIINEEGLLFYEHLLDEIELAGLIPMLTLYHWDLPQWIEDEGGWTQRETIQHFKTYASVIMDRFGERINWWNTINEPYCASILGYGTGEHAPGHENWREAFTAS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</si>
  <si>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DOI:10.1371/journal.pone.0147596</t>
  </si>
  <si>
    <t>https://www.uniprot.org/uniprot/P22505</t>
  </si>
  <si>
    <t>PaenibacillusPolymyxaBglB</t>
  </si>
  <si>
    <t>2JIE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</si>
  <si>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</si>
  <si>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PaenibacillusPolymyxaC167A</t>
  </si>
  <si>
    <t>NTFIFPATFMWGTSTSSYQIEGGTDEGGRTPSIWDTFCQIPGKVIGGDCGDVACDHFHHFKEDVQLMKQLGFLHYRFSVAWPRIMPAAGIINEEGLLFYEHLLDEIELAGLIPMLTLYHWDLPQWIEDEGGWTQRETIQHFKTYASVIMDRFGERINWWNTINEPYA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</si>
  <si>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PaenibacillusPolymyxaC167Q</t>
  </si>
  <si>
    <t>NTFIFPATFMWGTSTSSYQIEGGTDEGGRTPSIWDTFCQIPGKVIGGDCGDVACDHFHHFKEDVQLMKQLGFLHYRFSVAWPRIMPAAGIINEEGLLFYEHLLDEIELAGLIPMLTLYHWDLPQWIEDEGGWTQRETIQHFKTYASVIMDRFGERINWWNTINEPYQ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</si>
  <si>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PaenibacillusPolymyxaE154D</t>
  </si>
  <si>
    <t>NTFIFPATFMWGTSTSSYQIEGGTDEGGRTPSIWDTFCQIPGKVIGGDCGDVACDHFHHFKEDVQLMKQLGFLHYRFSVAWPRIMPAAGIINEEGLLFYEHLLDEIELAGLIPMLTLYHWDLPQWIEDEGGWTQRETIQHFKTYASVIMDRFGD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</si>
  <si>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PaenibacillusPolymyxaE164A</t>
  </si>
  <si>
    <t>NTFIFPATFMWGTSTSSYQIEGGTDEGGRTPSIWDTFCQIPGKVIGGDCGDVACDHFHHFKEDVQLMKQLGFLHYRFSVAWPRIMPAAGIINEEGLLFYEHLLDEIELAGLIPMLTLYHWDLPQWIEDEGGWTQRETIQHFKTYASVIMDRFGERINWWNTINA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</si>
  <si>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PaenibacillusPolymyxaE177A</t>
  </si>
  <si>
    <t>NTFIFPATFMWGTSTSSYQIEGGTDEGGRTPSIWDTFCQIPGKVIGGDCGDVACDHFHHFKEDVQLMKQLGFLHYRFSVAWPRIMPAAGIINEEGLLFYEHLLDEIELAGLIPMLTLYHWDLPQWIEDEGGWTQRETIQHFKTYASVIMDRFGERINWWNTINEPYCASILGYGTGA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</si>
  <si>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PaenibacillusPolymyxaE177K</t>
  </si>
  <si>
    <t>NTFIFPATFMWGTSTSSYQIEGGTDEGGRTPSIWDTFCQIPGKVIGGDCGDVACDHFHHFKEDVQLMKQLGFLHYRFSVAWPRIMPAAGIINEEGLLFYEHLLDEIELAGLIPMLTLYHWDLPQWIEDEGGWTQRETIQHFKTYASVIMDRFGERINWWNTINEPYCASILGYGTGK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</si>
  <si>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PaenibacillusPolymyxaE177L</t>
  </si>
  <si>
    <t>NTFIFPATFMWGTSTSSYQIEGGTDEGGRTPSIWDTFCQIPGKVIGGDCGDVACDHFHHFKEDVQLMKQLGFLHYRFSVAWPRIMPAAGIINEEGLLFYEHLLDEIELAGLIPMLTLYHWDLPQWIEDEGGWTQRETIQHFKTYASVIMDRFGERINWWNTINEPYCASILGYGTGL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</si>
  <si>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PaenibacillusPolymyxaE222A</t>
  </si>
  <si>
    <t>NTFIFPATFMWGTSTSSYQIEGGTDEGGRTPSIWDTFCQIPGKVIGGDCGDVACDHFHHFKEDVQLMKQLGFLHYRFSVAWPRIMPAAGIINEEGLLFYEHLLDEIELAGLIPMLTLYHWDLPQWIEDEGGWTQRETIQHFKTYASVIMDRFGERINWWNTINEPYCASILGYGTGEHAPGHENWREAFTAAHHILMCHGIASNLHKEKGLTGKIGITLNMAHVDAASERPEDVAAAIRRDGFINRWFAEPLFNGKYPEDMVEWYGTYLNGLDFVQPGDMELIQQPGDFLGINYYTRSIIRSTNDASLLQVEQVHMEEPVTDMGWEIHPESFYKLLTRIEKDFSKGLPILITENGAAMRDELVNGQIEDTGRHGYIEEHLKACHRFIEEGGQLKGYFVWSFLDNFEWAWGYSKRFGIVHINYETQERTPKQSALWFKQMMAKNGF</t>
  </si>
  <si>
    <t>PaenibacillusPolymyxaE222H</t>
  </si>
  <si>
    <t>NTFIFPATFMWGTSTSSYQIEGGTDEGGRTPSIWDTFCQIPGKVIGGDCGDVACDHFHHFKEDVQLMKQLGFLHYRFSVAWPRIMPAAGIINEEGLLFYEHLLDEIELAGLIPMLTLYHWDLPQWIEDEGGWTQRETIQHFKTYASVIMDRFGERINWWNTINEPYCASILGYGTGEHAPGHENWREAFTAAHHILMCHGIASNLHKEKGLTGKIGITLNMHHVDAASERPEDVAAAIRRDGFINRWFAEPLFNGKYPEDMVEWYGTYLNGLDFVQPGDMELIQQPGDFLGINYYTRSIIRSTNDASLLQVEQVHMEEPVTDMGWEIHPESFYKLLTRIEKDFSKGLPILITENGAAMRDELVNGQIEDTGRHGYIEEHLKACHRFIEEGGQLKGYFVWSFLDNFEWAWGYSKRFGIVHINYETQERTPKQSALWFKQMMAKNGF</t>
  </si>
  <si>
    <t>PaenibacillusPolymyxaE222K</t>
  </si>
  <si>
    <t>NTFIFPATFMWGTSTSSYQIEGGTDEGGRTPSIWDTFCQIPGKVIGGDCGDVACDHFHHFKEDVQLMKQLGFLHYRFSVAWPRIMPAAGIINEEGLLFYEHLLDEIELAGLIPMLTLYHWDLPQWIEDEGGWTQRETIQHFKTYASVIMDRFGERINWWNTINEPYCASILGYGTGEHAPGHENWREAFTAAHHILMCHGIASNLHKEKGLTGKIGITLNMKHVDAASERPEDVAAAIRRDGFINRWFAEPLFNGKYPEDMVEWYGTYLNGLDFVQPGDMELIQQPGDFLGINYYTRSIIRSTNDASLLQVEQVHMEEPVTDMGWEIHPESFYKLLTRIEKDFSKGLPILITENGAAMRDELVNGQIEDTGRHGYIEEHLKACHRFIEEGGQLKGYFVWSFLDNFEWAWGYSKRFGIVHINYETQERTPKQSALWFKQMMAKNGF</t>
  </si>
  <si>
    <t>PaenibacillusPolymyxaE222Q</t>
  </si>
  <si>
    <t>NTFIFPATFMWGTSTSSYQIEGGTDEGGRTPSIWDTFCQIPGKVIGGDCGDVACDHFHHFKEDVQLMKQLGFLHYRFSVAWPRIMPAAGIINEEGLLFYEHLLDEIELAGLIPMLTLYHWDLPQWIEDEGGWTQRETIQHFKTYASVIMDRFGERINWWNTINEPYCASILGYGTGEHAPGHENWREAFTAAHHILMCHGIASNLHKEKGLTGKIGITLNMQHVDAASERPEDVAAAIRRDGFINRWFAEPLFNGKYPEDMVEWYGTYLNGLDFVQPGDMELIQQPGDFLGINYYTRSIIRSTNDASLLQVEQVHMEEPVTDMGWEIHPESFYKLLTRIEKDFSKGLPILITENGAAMRDELVNGQIEDTGRHGYIEEHLKACHRFIEEGGQLKGYFVWSFLDNFEWAWGYSKRFGIVHINYETQERTPKQSALWFKQMMAKNGF</t>
  </si>
  <si>
    <t>PaenibacillusPolymyxaE222R</t>
  </si>
  <si>
    <t>NTFIFPATFMWGTSTSSYQIEGGTDEGGRTPSIWDTFCQIPGKVIGGDCGDVACDHFHHFKEDVQLMKQLGFLHYRFSVAWPRIMPAAGIINEEGLLFYEHLLDEIELAGLIPMLTLYHWDLPQWIEDEGGWTQRETIQHFKTYASVIMDRFGERINWWNTINEPYCASILGYGTGEHAPGHENWREAFTAAHHILMCHGIASNLHKEKGLTGKIGITLNMRHVDAASERPEDVAAAIRRDGFINRWFAEPLFNGKYPEDMVEWYGTYLNGLDFVQPGDMELIQQPGDFLGINYYTRSIIRSTNDASLLQVEQVHMEEPVTDMGWEIHPESFYKLLTRIEKDFSKGLPILITENGAAMRDELVNGQIEDTGRHGYIEEHLKACHRFIEEGGQLKGYFVWSFLDNFEWAWGYSKRFGIVHINYETQERTPKQSALWFKQMMAKNGF</t>
  </si>
  <si>
    <t>PaenibacillusPolymyxaE222Y</t>
  </si>
  <si>
    <t>NTFIFPATFMWGTSTSSYQIEGGTDEGGRTPSIWDTFCQIPGKVIGGDCGDVACDHFHHFKEDVQLMKQLGFLHYRFSVAWPRIMPAAGIINEEGLLFYEHLLDEIELAGLIPMLTLYHWDLPQWIEDEGGWTQRETIQHFKTYASVIMDRFGERINWWNTINEPYCASILGYGTGEHAPGHENWREAFTAAHHILMCHGIASNLHKEKGLTGKIGITLNMYHVDAASERPEDVAAAIRRDGFINRWFAEPLFNGKYPEDMVEWYGTYLNGLDFVQPGDMELIQQPGDFLGINYYTRSIIRSTNDASLLQVEQVHMEEPVTDMGWEIHPESFYKLLTRIEKDFSKGLPILITENGAAMRDELVNGQIEDTGRHGYIEEHLKACHRFIEEGGQLKGYFVWSFLDNFEWAWGYSKRFGIVHINYETQERTPKQSALWFKQMMAKNGF</t>
  </si>
  <si>
    <t>PaenibacillusPolymyxaE406D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</si>
  <si>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DWAWGYSKRFGIVHINYETQERTPKQSALWFKQMMAKNGF</t>
  </si>
  <si>
    <t>PaenibacillusPolymyxaE423S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</si>
  <si>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STQERTPKQSALWFKQMMAKNGF</t>
  </si>
  <si>
    <t>PaenibacillusPolymyxaF415A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</si>
  <si>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AGIVHINYETQERTPKQSALWFKQMMAKNGF</t>
  </si>
  <si>
    <t>PaenibacillusPolymyxaF72A</t>
  </si>
  <si>
    <t>NTFIFPATFMWGTSTSSYQIEGGTDEGGRTPSIWDTFCQIPGKVIGGDCGDVACDHFHHFKEDVQLMKQLGA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</si>
  <si>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PaenibacillusPolymyxaH101R</t>
  </si>
  <si>
    <t>NTFIFPATFMWGTSTSSYQIEGGTDEGGRTPSIWDTFCQIPGKVIGGDCGDVACDHFHHFKEDVQLMKQLGFLHYRFSVAWPRIMPAAGIINEEGLLFYER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</si>
  <si>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PaenibacillusPolymyxaH119A</t>
  </si>
  <si>
    <t>NTFIFPATFMWGTSTSSYQIEGGTDEGGRTPSIWDTFCQIPGKVIGGDCGDVACDHFHHFKEDVQLMKQLGFLHYRFSVAWPRIMPAAGIINEEGLLFYEHLLDEIELAGLIPMLTLYA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</si>
  <si>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PaenibacillusPolymyxaH119N</t>
  </si>
  <si>
    <t>NTFIFPATFMWGTSTSSYQIEGGTDEGGRTPSIWDTFCQIPGKVIGGDCGDVACDHFHHFKEDVQLMKQLGFLHYRFSVAWPRIMPAAGIINEEGLLFYEHLLDEIELAGLIPMLTLYN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</si>
  <si>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PaenibacillusPolymyxaH178A</t>
  </si>
  <si>
    <t>NTFIFPATFMWGTSTSSYQIEGGTDEGGRTPSIWDTFCQIPGKVIGGDCGDVACDHFHHFKEDVQLMKQLGFLHYRFSVAWPRIMPAAGIINEEGLLFYEHLLDEIELAGLIPMLTLYHWDLPQWIEDEGGWTQRETIQHFKTYASVIMDRFGERINWWNTINEPYCASILGYGTGEA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</si>
  <si>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PaenibacillusPolymyxaH373R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</si>
  <si>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RGYIEEHLKACHRFIEEGGQLKGYFVWSFLDNFEWAWGYSKRFGIVHINYETQERTPKQSALWFKQMMAKNGF</t>
  </si>
  <si>
    <t>PaenibacillusPolymyxaH379R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</si>
  <si>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RLKACHRFIEEGGQLKGYFVWSFLDNFEWAWGYSKRFGIVHINYETQERTPKQSALWFKQMMAKNGF</t>
  </si>
  <si>
    <t>PaenibacillusPolymyxaI244E</t>
  </si>
  <si>
    <t>NTFIFPATFMWGTSTSSYQIEGGTDEGGRTPSIWDTFCQIPGKVIGGDCGDVACDHFHHFKEDVQLMKQLGFLHYRFSVAWPRIMPAAGIINEEGLLFYEHLLDEIELAGLIPMLTLYHWDLPQWIEDEGGWTQRETIQHFKTYASVIMDRFGERINWWNTINEPYCASILGYGTGEHAPGHENWREAFTAAHHILMCHGIASNLHKEKGLTGKIGITLNMEHVDAASERPEDVAAAIRRDGFENRWFAEPLFNGKYPEDMVEWYGTYLNGLDFVQPGDMELIQQPGDFLGINYYTRSIIRSTNDASLLQVEQVHMEEPVTDMGWEIHPESFYKLLTRIEKDFSKGLPILITENGAAMRDELVNGQIEDTGRHGYIEEHLKACHRFIEEGGQLKGYFVWSFLDNFEWAWGYSKRFGIVHINYETQERTPKQSALWFKQMMAKNGF</t>
  </si>
  <si>
    <t>PaenibacillusPolymyxaI244N</t>
  </si>
  <si>
    <t>NTFIFPATFMWGTSTSSYQIEGGTDEGGRTPSIWDTFCQIPGKVIGGDCGDVACDHFHHFKEDVQLMKQLGFLHYRFSVAWPRIMPAAGIINEEGLLFYEHLLDEIELAGLIPMLTLYHWDLPQWIEDEGGWTQRETIQHFKTYASVIMDRFGERINWWNTINEPYCASILGYGTGEHAPGHENWREAFTAAHHILMCHGIASNLHKEKGLTGKIGITLNMEHVDAASERPEDVAAAIRRDGFNNRWFAEPLFNGKYPEDMVEWYGTYLNGLDFVQPGDMELIQQPGDFLGINYYTRSIIRSTNDASLLQVEQVHMEEPVTDMGWEIHPESFYKLLTRIEKDFSKGLPILITENGAAMRDELVNGQIEDTGRHGYIEEHLKACHRFIEEGGQLKGYFVWSFLDNFEWAWGYSKRFGIVHINYETQERTPKQSALWFKQMMAKNGF</t>
  </si>
  <si>
    <t>PaenibacillusPolymyxaI300N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</si>
  <si>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NRSTNDASLLQVEQVHMEEPVTDMGWEIHPESFYKLLTRIEKDFSKGLPILITENGAAMRDELVNGQIEDTGRHGYIEEHLKACHRFIEEGGQLKGYFVWSFLDNFEWAWGYSKRFGIVHINYETQERTPKQSALWFKQMMAKNGF</t>
  </si>
  <si>
    <t>PaenibacillusPolymyxaI91E</t>
  </si>
  <si>
    <t>NTFIFPATFMWGTSTSSYQIEGGTDEGGRTPSIWDTFCQIPGKVIGGDCGDVACDHFHHFKEDVQLMKQLGFLHYRFSVAWPRIMPAAGIE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</si>
  <si>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PaenibacillusPolymyxaK341A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</si>
  <si>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ADFSKGLPILITENGAAMRDELVNGQIEDTGRHGYIEEHLKACHRFIEEGGQLKGYFVWSFLDNFEWAWGYSKRFGIVHINYETQERTPKQSALWFKQMMAKNGF</t>
  </si>
  <si>
    <t>PaenibacillusPolymyxaK413A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</si>
  <si>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ARFGIVHINYETQERTPKQSALWFKQMMAKNGF</t>
  </si>
  <si>
    <t>PaenibacillusPolymyxaL171A</t>
  </si>
  <si>
    <t>NTFIFPATFMWGTSTSSYQIEGGTDEGGRTPSIWDTFCQIPGKVIGGDCGDVACDHFHHFKEDVQLMKQLGFLHYRFSVAWPRIMPAAGIINEEGLLFYEHLLDEIELAGLIPMLTLYHWDLPQWIEDEGGWTQRETIQHFKTYASVIMDRFGERINWWNTINEPYCASIA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</si>
  <si>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PaenibacillusPolymyxaL171R</t>
  </si>
  <si>
    <t>NTFIFPATFMWGTSTSSYQIEGGTDEGGRTPSIWDTFCQIPGKVIGGDCGDVACDHFHHFKEDVQLMKQLGFLHYRFSVAWPRIMPAAGIINEEGLLFYEHLLDEIELAGLIPMLTLYHWDLPQWIEDEGGWTQRETIQHFKTYASVIMDRFGERINWWNTINEPYCASIR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</si>
  <si>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PaenibacillusPolymyxaL219A</t>
  </si>
  <si>
    <t>NTFIFPATFMWGTSTSSYQIEGGTDEGGRTPSIWDTFCQIPGKVIGGDCGDVACDHFHHFKEDVQLMKQLGFLHYRFSVAWPRIMPAAGIINEEGLLFYEHLLDEIELAGLIPMLTLYHWDLPQWIEDEGGWTQRETIQHFKTYASVIMDRFGERINWWNTINEPYCASILGYGTGEHAPGHENWREAFTAAHHILMCHGIASNLHKEKGLTGKIGITANMEHVDAASERPEDVAAAIRRDGFINRWFAEPLFNGKYPEDMVEWYGTYLNGLDFVQPGDMELIQQPGDFLGINYYTRSIIRSTNDASLLQVEQVHMEEPVTDMGWEIHPESFYKLLTRIEKDFSKGLPILITENGAAMRDELVNGQIEDTGRHGYIEEHLKACHRFIEEGGQLKGYFVWSFLDNFEWAWGYSKRFGIVHINYETQERTPKQSALWFKQMMAKNGF</t>
  </si>
  <si>
    <t>PaenibacillusPolymyxaM221A</t>
  </si>
  <si>
    <t>NTFIFPATFMWGTSTSSYQIEGGTDEGGRTPSIWDTFCQIPGKVIGGDCGDVACDHFHHFKEDVQLMKQLGFLHYRFSVAWPRIMPAAGIINEEGLLFYEHLLDEIELAGLIPMLTLYHWDLPQWIEDEGGWTQRETIQHFKTYASVIMDRFGERINWWNTINEPYCASILGYGTGEHAPGHENWREAFTAAHHILMCHGIASNLHKEKGLTGKIGITLNAEHVDAASERPEDVAAAIRRDGFINRWFAEPLFNGKYPEDMVEWYGTYLNGLDFVQPGDMELIQQPGDFLGINYYTRSIIRSTNDASLLQVEQVHMEEPVTDMGWEIHPESFYKLLTRIEKDFSKGLPILITENGAAMRDELVNGQIEDTGRHGYIEEHLKACHRFIEEGGQLKGYFVWSFLDNFEWAWGYSKRFGIVHINYETQERTPKQSALWFKQMMAKNGF</t>
  </si>
  <si>
    <t>PaenibacillusPolymyxaM261E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</si>
  <si>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EVEWYGTYLNGLDFVQPGDMELIQQPGDFLGINYYTRSIIRSTNDASLLQVEQVHMEEPVTDMGWEIHPESFYKLLTRIEKDFSKGLPILITENGAAMRDELVNGQIEDTGRHGYIEEHLKACHRFIEEGGQLKGYFVWSFLDNFEWAWGYSKRFGIVHINYETQERTPKQSALWFKQMMAKNGF</t>
  </si>
  <si>
    <t>PaenibacillusPolymyxaM323A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</si>
  <si>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AGWEIHPESFYKLLTRIEKDFSKGLPILITENGAAMRDELVNGQIEDTGRHGYIEEHLKACHRFIEEGGQLKGYFVWSFLDNFEWAWGYSKRFGIVHINYETQERTPKQSALWFKQMMAKNGF</t>
  </si>
  <si>
    <t>PaenibacillusPolymyxaM323G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</si>
  <si>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GGWEIHPESFYKLLTRIEKDFSKGLPILITENGAAMRDELVNGQIEDTGRHGYIEEHLKACHRFIEEGGQLKGYFVWSFLDNFEWAWGYSKRFGIVHINYETQERTPKQSALWFKQMMAKNGF</t>
  </si>
  <si>
    <t>PaenibacillusPolymyxaM358T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</si>
  <si>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TRDELVNGQIEDTGRHGYIEEHLKACHRFIEEGGQLKGYFVWSFLDNFEWAWGYSKRFGIVHINYETQERTPKQSALWFKQMMAKNGF</t>
  </si>
  <si>
    <t>PaenibacillusPolymyxaN163A</t>
  </si>
  <si>
    <t>NTFIFPATFMWGTSTSSYQIEGGTDEGGRTPSIWDTFCQIPGKVIGGDCGDVACDHFHHFKEDVQLMKQLGFLHYRFSVAWPRIMPAAGIINEEGLLFYEHLLDEIELAGLIPMLTLYHWDLPQWIEDEGGWTQRETIQHFKTYASVIMDRFGERINWWNTIA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</si>
  <si>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PaenibacillusPolymyxaN163C</t>
  </si>
  <si>
    <t>NTFIFPATFMWGTSTSSYQIEGGTDEGGRTPSIWDTFCQIPGKVIGGDCGDVACDHFHHFKEDVQLMKQLGFLHYRFSVAWPRIMPAAGIINEEGLLFYEHLLDEIELAGLIPMLTLYHWDLPQWIEDEGGWTQRETIQHFKTYASVIMDRFGERINWWNTIC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</si>
  <si>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PaenibacillusPolymyxaN163D</t>
  </si>
  <si>
    <t>NTFIFPATFMWGTSTSSYQIEGGTDEGGRTPSIWDTFCQIPGKVIGGDCGDVACDHFHHFKEDVQLMKQLGFLHYRFSVAWPRIMPAAGIINEEGLLFYEHLLDEIELAGLIPMLTLYHWDLPQWIEDEGGWTQRETIQHFKTYASVIMDRFGERINWWNTID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</si>
  <si>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PaenibacillusPolymyxaN220A</t>
  </si>
  <si>
    <t>NTFIFPATFMWGTSTSSYQIEGGTDEGGRTPSIWDTFCQIPGKVIGGDCGDVACDHFHHFKEDVQLMKQLGFLHYRFSVAWPRIMPAAGIINEEGLLFYEHLLDEIELAGLIPMLTLYHWDLPQWIEDEGGWTQRETIQHFKTYASVIMDRFGERINWWNTINEPYCASILGYGTGEHAPGHENWREAFTAAHHILMCHGIASNLHKEKGLTGKIGITLAMEHVDAASERPEDVAAAIRRDGFINRWFAEPLFNGKYPEDMVEWYGTYLNGLDFVQPGDMELIQQPGDFLGINYYTRSIIRSTNDASLLQVEQVHMEEPVTDMGWEIHPESFYKLLTRIEKDFSKGLPILITENGAAMRDELVNGQIEDTGRHGYIEEHLKACHRFIEEGGQLKGYFVWSFLDNFEWAWGYSKRFGIVHINYETQERTPKQSALWFKQMMAKNGF</t>
  </si>
  <si>
    <t>PaenibacillusPolymyxaN220H</t>
  </si>
  <si>
    <t>NTFIFPATFMWGTSTSSYQIEGGTDEGGRTPSIWDTFCQIPGKVIGGDCGDVACDHFHHFKEDVQLMKQLGFLHYRFSVAWPRIMPAAGIINEEGLLFYEHLLDEIELAGLIPMLTLYHWDLPQWIEDEGGWTQRETIQHFKTYASVIMDRFGERINWWNTINEPYCASILGYGTGEHAPGHENWREAFTAAHHILMCHGIASNLHKEKGLTGKIGITLHMEHVDAASERPEDVAAAIRRDGFINRWFAEPLFNGKYPEDMVEWYGTYLNGLDFVQPGDMELIQQPGDFLGINYYTRSIIRSTNDASLLQVEQVHMEEPVTDMGWEIHPESFYKLLTRIEKDFSKGLPILITENGAAMRDELVNGQIEDTGRHGYIEEHLKACHRFIEEGGQLKGYFVWSFLDNFEWAWGYSKRFGIVHINYETQERTPKQSALWFKQMMAKNGF</t>
  </si>
  <si>
    <t>PaenibacillusPolymyxaN293A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</si>
  <si>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AYYTRSIIRSTNDASLLQVEQVHMEEPVTDMGWEIHPESFYKLLTRIEKDFSKGLPILITENGAAMRDELVNGQIEDTGRHGYIEEHLKACHRFIEEGGQLKGYFVWSFLDNFEWAWGYSKRFGIVHINYETQERTPKQSALWFKQMMAKNGF</t>
  </si>
  <si>
    <t>PaenibacillusPolymyxaN354A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</si>
  <si>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AGAAMRDELVNGQIEDTGRHGYIEEHLKACHRFIEEGGQLKGYFVWSFLDNFEWAWGYSKRFGIVHINYETQERTPKQSALWFKQMMAKNGF</t>
  </si>
  <si>
    <t>PaenibacillusPolymyxaN404A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</si>
  <si>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AFEWAWGYSKRFGIVHINYETQERTPKQSALWFKQMMAKNGF</t>
  </si>
  <si>
    <t>PaenibacillusPolymyxaQ284R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</si>
  <si>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RQPGDFLGINYYTRSIIRSTNDASLLQVEQVHMEEPVTDMGWEIHPESFYKLLTRIEKDFSKGLPILITENGAAMRDELVNGQIEDTGRHGYIEEHLKACHRFIEEGGQLKGYFVWSFLDNFEWAWGYSKRFGIVHINYETQERTPKQSALWFKQMMAKNGF</t>
  </si>
  <si>
    <t>PaenibacillusPolymyxaQ313R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</si>
  <si>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RVHMEEPVTDMGWEIHPESFYKLLTRIEKDFSKGLPILITENGAAMRDELVNGQIEDTGRHGYIEEHLKACHRFIEEGGQLKGYFVWSFLDNFEWAWGYSKRFGIVHINYETQERTPKQSALWFKQMMAKNGF</t>
  </si>
  <si>
    <t>PaenibacillusPolymyxaR240A</t>
  </si>
  <si>
    <t>NTFIFPATFMWGTSTSSYQIEGGTDEGGRTPSIWDTFCQIPGKVIGGDCGDVACDHFHHFKEDVQLMKQLGFLHYRFSVAWPRIMPAAGIINEEGLLFYEHLLDEIELAGLIPMLTLYHWDLPQWIEDEGGWTQRETIQHFKTYASVIMDRFGERINWWNTINEPYCASILGYGTGEHAPGHENWREAFTAAHHILMCHGIASNLHKEKGLTGKIGITLNMEHVDAASERPEDVAAAIRADGFINRWFAEPLFNGKYPEDMVEWYGTYLNGLDFVQPGDMELIQQPGDFLGINYYTRSIIRSTNDASLLQVEQVHMEEPVTDMGWEIHPESFYKLLTRIEKDFSKGLPILITENGAAMRDELVNGQIEDTGRHGYIEEHLKACHRFIEEGGQLKGYFVWSFLDNFEWAWGYSKRFGIVHINYETQERTPKQSALWFKQMMAKNGF</t>
  </si>
  <si>
    <t>PaenibacillusPolymyxaR240D</t>
  </si>
  <si>
    <t>NTFIFPATFMWGTSTSSYQIEGGTDEGGRTPSIWDTFCQIPGKVIGGDCGDVACDHFHHFKEDVQLMKQLGFLHYRFSVAWPRIMPAAGIINEEGLLFYEHLLDEIELAGLIPMLTLYHWDLPQWIEDEGGWTQRETIQHFKTYASVIMDRFGERINWWNTINEPYCASILGYGTGEHAPGHENWREAFTAAHHILMCHGIASNLHKEKGLTGKIGITLNMEHVDAASERPEDVAAAIRDDGFINRWFAEPLFNGKYPEDMVEWYGTYLNGLDFVQPGDMELIQQPGDFLGINYYTRSIIRSTNDASLLQVEQVHMEEPVTDMGWEIHPESFYKLLTRIEKDFSKGLPILITENGAAMRDELVNGQIEDTGRHGYIEEHLKACHRFIEEGGQLKGYFVWSFLDNFEWAWGYSKRFGIVHINYETQERTPKQSALWFKQMMAKNGF</t>
  </si>
  <si>
    <t>PaenibacillusPolymyxaR240K</t>
  </si>
  <si>
    <t>NTFIFPATFMWGTSTSSYQIEGGTDEGGRTPSIWDTFCQIPGKVIGGDCGDVACDHFHHFKEDVQLMKQLGFLHYRFSVAWPRIMPAAGIINEEGLLFYEHLLDEIELAGLIPMLTLYHWDLPQWIEDEGGWTQRETIQHFKTYASVIMDRFGERINWWNTINEPYCASILGYGTGEHAPGHENWREAFTAAHHILMCHGIASNLHKEKGLTGKIGITLNMEHVDAASERPEDVAAAIRKDGFINRWFAEPLFNGKYPEDMVEWYGTYLNGLDFVQPGDMELIQQPGDFLGINYYTRSIIRSTNDASLLQVEQVHMEEPVTDMGWEIHPESFYKLLTRIEKDFSKGLPILITENGAAMRDELVNGQIEDTGRHGYIEEHLKACHRFIEEGGQLKGYFVWSFLDNFEWAWGYSKRFGIVHINYETQERTPKQSALWFKQMMAKNGF</t>
  </si>
  <si>
    <t>PaenibacillusPolymyxaS14A</t>
  </si>
  <si>
    <t>NTFIFPATFMWGTA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</si>
  <si>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PaenibacillusPolymyxaS16A</t>
  </si>
  <si>
    <t>NTFIFPATFMWGTSTA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</si>
  <si>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PaenibacillusPolymyxaS17A</t>
  </si>
  <si>
    <t>NTFIFPATFMWGTSTSA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</si>
  <si>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PaenibacillusPolymyxaS17E</t>
  </si>
  <si>
    <t>NTFIFPATFMWGTSTSE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</si>
  <si>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PaenibacillusPolymyxaS298E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</si>
  <si>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EIIRSTNDASLLQVEQVHMEEPVTDMGWEIHPESFYKLLTRIEKDFSKGLPILITENGAAMRDELVNGQIEDTGRHGYIEEHLKACHRFIEEGGQLKGYFVWSFLDNFEWAWGYSKRFGIVHINYETQERTPKQSALWFKQMMAKNGF</t>
  </si>
  <si>
    <t>PaenibacillusPolymyxaS331A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</si>
  <si>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AFYKLLTRIEKDFSKGLPILITENGAAMRDELVNGQIEDTGRHGYIEEHLKACHRFIEEGGQLKGYFVWSFLDNFEWAWGYSKRFGIVHINYETQERTPKQSALWFKQMMAKNGF</t>
  </si>
  <si>
    <t>PaenibacillusPolymyxaS400A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</si>
  <si>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AFLDNFEWAWGYSKRFGIVHINYETQERTPKQSALWFKQMMAKNGF</t>
  </si>
  <si>
    <t>PaenibacillusPolymyxaT175R</t>
  </si>
  <si>
    <t>NTFIFPATFMWGTSTSSYQIEGGTDEGGRTPSIWDTFCQIPGKVIGGDCGDVACDHFHHFKEDVQLMKQLGFLHYRFSVAWPRIMPAAGIINEEGLLFYEHLLDEIELAGLIPMLTLYHWDLPQWIEDEGGWTQRETIQHFKTYASVIMDRFGERINWWNTINEPYCASILGYGR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</si>
  <si>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PaenibacillusPolymyxaT218A</t>
  </si>
  <si>
    <t>NTFIFPATFMWGTSTSSYQIEGGTDEGGRTPSIWDTFCQIPGKVIGGDCGDVACDHFHHFKEDVQLMKQLGFLHYRFSVAWPRIMPAAGIINEEGLLFYEHLLDEIELAGLIPMLTLYHWDLPQWIEDEGGWTQRETIQHFKTYASVIMDRFGERINWWNTINEPYCASILGYGTGEHAPGHENWREAFTAAHHILMCHGIASNLHKEKGLTGKIGIALNMEHVDAASERPEDVAAAIRRDGFINRWFAEPLFNGKYPEDMVEWYGTYLNGLDFVQPGDMELIQQPGDFLGINYYTRSIIRSTNDASLLQVEQVHMEEPVTDMGWEIHPESFYKLLTRIEKDFSKGLPILITENGAAMRDELVNGQIEDTGRHGYIEEHLKACHRFIEEGGQLKGYFVWSFLDNFEWAWGYSKRFGIVHINYETQERTPKQSALWFKQMMAKNGF</t>
  </si>
  <si>
    <t>PaenibacillusPolymyxaT296A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</si>
  <si>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ARSIIRSTNDASLLQVEQVHMEEPVTDMGWEIHPESFYKLLTRIEKDFSKGLPILITENGAAMRDELVNGQIEDTGRHGYIEEHLKACHRFIEEGGQLKGYFVWSFLDNFEWAWGYSKRFGIVHINYETQERTPKQSALWFKQMMAKNGF</t>
  </si>
  <si>
    <t>PaenibacillusPolymyxaT352A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</si>
  <si>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AENGAAMRDELVNGQIEDTGRHGYIEEHLKACHRFIEEGGQLKGYFVWSFLDNFEWAWGYSKRFGIVHINYETQERTPKQSALWFKQMMAKNGF</t>
  </si>
  <si>
    <t>PaenibacillusPolymyxaV147S</t>
  </si>
  <si>
    <t>NTFIFPATFMWGTSTSSYQIEGGTDEGGRTPSIWDTFCQIPGKVIGGDCGDVACDHFHHFKEDVQLMKQLGFLHYRFSVAWPRIMPAAGIINEEGLLFYEHLLDEIELAGLIPMLTLYHWDLPQWIEDEGGWTQRETIQHFKTYASS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</si>
  <si>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PaenibacillusPolymyxaV52G</t>
  </si>
  <si>
    <t>NTFIFPATFMWGTSTSSYQIEGGTDEGGRTPSIWDTFCQIPGKVIGGDCGDG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</si>
  <si>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PaenibacillusPolymyxaW120F</t>
  </si>
  <si>
    <t>NTFIFPATFMWGTSTSSYQIEGGTDEGGRTPSIWDTFCQIPGKVIGGDCGDVACDHFHHFKEDVQLMKQLGFLHYRFSVAWPRIMPAAGIINEEGLLFYEHLLDEIELAGLIPMLTLYHF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</si>
  <si>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PaenibacillusPolymyxaW120H</t>
  </si>
  <si>
    <t>NTFIFPATFMWGTSTSSYQIEGGTDEGGRTPSIWDTFCQIPGKVIGGDCGDVACDHFHHFKEDVQLMKQLGFLHYRFSVAWPRIMPAAGIINEEGLLFYEHLLDEIELAGLIPMLTLYHH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</si>
  <si>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PaenibacillusPolymyxaW325A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</si>
  <si>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AEIHPESFYKLLTRIEKDFSKGLPILITENGAAMRDELVNGQIEDTGRHGYIEEHLKACHRFIEEGGQLKGYFVWSFLDNFEWAWGYSKRFGIVHINYETQERTPKQSALWFKQMMAKNGF</t>
  </si>
  <si>
    <t>PaenibacillusPolymyxaW325C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</si>
  <si>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CEIHPESFYKLLTRIEKDFSKGLPILITENGAAMRDELVNGQIEDTGRHGYIEEHLKACHRFIEEGGQLKGYFVWSFLDNFEWAWGYSKRFGIVHINYETQERTPKQSALWFKQMMAKNGF</t>
  </si>
  <si>
    <t>PaenibacillusPolymyxaW325H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</si>
  <si>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HEIHPESFYKLLTRIEKDFSKGLPILITENGAAMRDELVNGQIEDTGRHGYIEEHLKACHRFIEEGGQLKGYFVWSFLDNFEWAWGYSKRFGIVHINYETQERTPKQSALWFKQMMAKNGF</t>
  </si>
  <si>
    <t>PaenibacillusPolymyxaW325L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</si>
  <si>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LEIHPESFYKLLTRIEKDFSKGLPILITENGAAMRDELVNGQIEDTGRHGYIEEHLKACHRFIEEGGQLKGYFVWSFLDNFEWAWGYSKRFGIVHINYETQERTPKQSALWFKQMMAKNGF</t>
  </si>
  <si>
    <t>PaenibacillusPolymyxaW399A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</si>
  <si>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ASFLDNFEWAWGYSKRFGIVHINYETQERTPKQSALWFKQMMAKNGF</t>
  </si>
  <si>
    <t>PaenibacillusPolymyxaW399C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</si>
  <si>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CSFLDNFEWAWGYSKRFGIVHINYETQERTPKQSALWFKQMMAKNGF</t>
  </si>
  <si>
    <t>PaenibacillusPolymyxaY166P</t>
  </si>
  <si>
    <t>NTFIFPATFMWGTSTSSYQIEGGTDEGGRTPSIWDTFCQIPGKVIGGDCGDVACDHFHHFKEDVQLMKQLGFLHYRFSVAWPRIMPAAGIINEEGLLFYEHLLDEIELAGLIPMLTLYHWDLPQWIEDEGGWTQRETIQHFKTYASVIMDRFGERINWWNTINEPP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</si>
  <si>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PaenibacillusPolymyxaY18A</t>
  </si>
  <si>
    <t>NTFIFPATFMWGTSTSSA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</si>
  <si>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PaenibacillusPolymyxaY294A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</si>
  <si>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AYTRSIIRSTNDASLLQVEQVHMEEPVTDMGWEIHPESFYKLLTRIEKDFSKGLPILITENGAAMRDELVNGQIEDTGRHGYIEEHLKACHRFIEEGGQLKGYFVWSFLDNFEWAWGYSKRFGIVHINYETQERTPKQSALWFKQMMAKNGF</t>
  </si>
  <si>
    <t>PaenibacillusPolymyxaY294F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</si>
  <si>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FYTRSIIRSTNDASLLQVEQVHMEEPVTDMGWEIHPESFYKLLTRIEKDFSKGLPILITENGAAMRDELVNGQIEDTGRHGYIEEHLKACHRFIEEGGQLKGYFVWSFLDNFEWAWGYSKRFGIVHINYETQERTPKQSALWFKQMMAKNGF</t>
  </si>
  <si>
    <t>PanesthiaAngustipennis</t>
  </si>
  <si>
    <t>MAKFSAVYFVALLVAVSGAAHEEHSRTKRQAYTFPDGFLLGAATASYQVEGAWDEDGKTSSIWDTQTHDKNYLIADHTTGDIACDSYHKYDVDVQMLRDLGVDFYRFSFSWPRILPDGHGNRINQAGIDYYNKLIDLLVANNIQPVATMYHWDLPQNLQDLGGWPNYVLVDYFEDYARVLFRNFGDRVKYWITFNEPLTFTGGYEGAYAHAPAINAPGYGRYLATHTLIKAHARAYHIYDDEFRADQQGKVSITLNVDACFNYQNTTEYQDACERQQQFEMGLFANPIYSAEGDWPAIVRERVDANSKAEGLAESRLPVFTPDEIEYIRGTYDFFGHNHYTSNYAIPYDGTNDPASDQKDHGYYLTKDPNWPGSASSWLKVVPTGLRYQLNSIATRYNNPPILITENGFSDYGDLNDTGRINYYTSYLTEMLRAINEDGVNVIGYTAWSLMDNFEWNQGYSEKFGLYQVDFEDPTRPRIMKESARVFQQIIATRQIPEAYRT</t>
  </si>
  <si>
    <t>http://dx.doi.org/10.1016/j.enzmictec.2016.11.004</t>
  </si>
  <si>
    <t>https://www.ncbi.nlm.nih.gov/nuccore/LC125463</t>
  </si>
  <si>
    <t>PenicilliumBrasilianum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</si>
  <si>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</si>
  <si>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https://www.ncbi.nlm.nih.gov/protein/ABP88968.1</t>
  </si>
  <si>
    <t>PenicilliumBrasilianumBGL</t>
  </si>
  <si>
    <t>https://www.ncbi.nlm.nih.gov/nuccore/EF527403</t>
  </si>
  <si>
    <t>PenicilliumCitrinumYS405</t>
  </si>
  <si>
    <t>https://doi.org/10.1016/j.biortech.2009.08.049</t>
  </si>
  <si>
    <t>PenicilliumDecumbens114</t>
  </si>
  <si>
    <t>umol/min/L</t>
  </si>
  <si>
    <t>MKLEWLEATVLAAATVASAKDLAYSPPFYPSPWATGEGEWAEAYKKAVDFVSGLTLAEKVNITTGAGWEQERCVGETGGVPRLGMWGMCMQDSPLGVRNADYSSAFPAGVNVAATWDRRLAYQRGTAMGEEHRDKGVDVQLGPVAGPLGKNPDGGRGWEGFSPDPVLTGVMMAETIKGIQDAGVIACAKHFIMNEQEHFRQAGEAQGYGFNISQSLSSNVDDKTMHELYLWPFVDSVRAGVGSVMCSYNQINNSYGCSNSYTLNKLLKGELGFQGFVMSDWGAHHSGVGDALAGLDMSMPGDVILGSPYSFWGTNLTVSVLNSTIPEWRLDDMAVRIMAAYYKVGRDRHRTPPNFSSWTRDEYGYEHFIVQENYVKLNERVNVQRDHANVIRKIGSDSIVMLKNNGGLPLTHQERLVAILGEDAGSNAYGANGCSDRGCDNGTLAMGWGSGTANFPYLITPEQAIQNEVLNYGNGDTNVFAVTDNGALGQMAALASTASVALVFVNADSGEGYISVDGNEGDRKNMTLWKNGEELIKTATANCNNTIVIMHTPNAVLVDSWYDNENITAILWAGMPGQESGRSLVDVLYGRTNPGGKTPFTWGKERKDWGSPLLTKPNNGHGAPQDDFTDVLIDYRRFDKDNVEPIFEFGFGLSYTKFEFSDIQVKALNHGEYNATVGKTKPAPSLGKPGNASDHLFPSNINRVRQYLYPYLNSTDLKASANDPDYGMNASAYIPPHATDSDPQDLLPASGPSGGNPGLFEDLIEVTATVTNTGSVTGDEVPQLYVSLGGADDPVKVLRAFDRVTIAPGQKLRWTATLNRRDLSNWDVPSQNWIISDAPKKVWVGNSSRKLPLSADLPKVQ</t>
  </si>
  <si>
    <t>https://doi.org/10.1016/j.enzmictec.2010.01.008</t>
  </si>
  <si>
    <t>https://www.uniprot.org/uniprot/B3GK87</t>
  </si>
  <si>
    <t xml:space="preserve">PenicilliumItalicum </t>
  </si>
  <si>
    <t>https://dx.doi.org/10.5941%2FMYCO.2012.40.3.173</t>
  </si>
  <si>
    <t>PenicilliumPiceum</t>
  </si>
  <si>
    <t>mM/min</t>
  </si>
  <si>
    <t>MRNEWLIALAAVAVAHAEDLAFSPPRYPSPWAKGKGEWAEAYEKAVDFVSQLTLAEKVNLTSGIGWEGGRCVGESGSIPRKDFAGLCMQDSPLGIRFADYVSAFPAGLNVAATWDRNLAYLRGQAMGEEHRDKGVDVQLGPVSGPLGRTPEGGRNWEGFSPDPVLTGHLMAKTIEGIQDAGVIACAKHYIANEQEHFRQSAEGGFNISDSLSSNIDDKTMHELYLWPFADAVRAGVGSIMCSYNQVNNSYSCSNSYLLNHLLKNELDFQGFVMTDWSAQHSGVGDALAGTDMDMPGDVSFDSGTAFYGSNLTIAVLNGTVPEWRIDDMAVRIMSSYYKVGRDHHRIPVNFDSWTQDTYGNLHYYANAGYTKLNDHVDVRGNHAEIIRKIGSASTVLLKNVDNALPLTGAEKYVGVFGEDAGSNPNGVNGCDDRGCDDGSLAMGWGSGTANFPYLVTPEQAIQAEVVKNGGYFTAITNNSAIEQAQAIAKLASYVVPLARRFINVDGNAGDRKNLTLWKDAETLIHTVANECNNTIVVLHTVGPVLVDSWVDHPNITAVLWAGLPGQESGNSLVDVLYGTVNPGGKTPFTWGKERSDWGTDVMYEPNNGQGPPQQDYTEGIFIDYRHFDKANIEPSFEFGYGLSYTSFSFSGLDVQPEPAAPYTPATGTTGAAPTFGKIDKDASAYLYPQEINRVEAFIYPYINSTDLKAASGDPHYGWPAEKYIPEGAQDGSPQPVHPAGGSPGGNEGLYDIVATVSVNIQNTGSVVGDEVPQLYISLGGPDDAPKVLRAFDRLTIQPGEQKTWTTTLTRRDVSSWDVVSQNWVVSDYPKTVYVGNSSRNLPLKATLTLNS</t>
  </si>
  <si>
    <t>http://dx.doi.org/10.1016/j.biortech.2013.08.089</t>
  </si>
  <si>
    <t>https://www.uniprot.org/uniprot/A0A2D2AGX0.fasta</t>
  </si>
  <si>
    <t xml:space="preserve">PenicilliumVerruculosum </t>
  </si>
  <si>
    <t>Applied Biochemistry and Microbiology, Vol. 37, No. 6, 2001, pp. 587–592. Translated from Prikladnaya Biokhimiya i Mikrobiologiya, Vol. 37, No. 6, 2001, pp. 687–693. Original Russian Text Copyright © 2001 by Zorov, Gusakov, Baraznenok, Bekkarevich, Okunev, Sinitsyn, Kondrat’eva.</t>
  </si>
  <si>
    <t>PenicilliumVerruculosumB</t>
  </si>
  <si>
    <t>PericoniaSp. </t>
  </si>
  <si>
    <t xml:space="preserve"> NA</t>
  </si>
  <si>
    <t>https://doi.org/10.1016/j.pep.2008.05.022</t>
  </si>
  <si>
    <t>PhanerochaeteChrysosporiumOGC101</t>
  </si>
  <si>
    <t>https://doi.org/10.1128/aem.61.8.2976-2980.1995</t>
  </si>
  <si>
    <t>PhanerochaeteChrysosporiumK3</t>
  </si>
  <si>
    <t>QSGLYQQCGGIGWTGATTCVSGATCTVLNPYYSQCLPGAATTSVSSSHSSSSSVSSHSSSASSSSISSTSTSPPAPSQTVANVSPEWAAAYVKAQAAVAKLSVTDMVNLATGVQWEKGPCVGNTPAISSIPGFTGLCLQDSPVGVRYADGTSVFPPEINVAATWNRTLMRQRGAAMGAEFKGKGVHVALGPMMNLMRVPAAGRNWEGGGGDPFLSGELAFETITGIQSSGAQACAKHFINNEQEHFRDSSSSNVDDRTEHELYGHPFLRSVQANVASVMCSYNQINGTFSCENEKTLSGLLKGEYGFQGYVMSDWWATHSGAPAVNAGLDMTMPGDETTNSGTTYFGQNLVNAVNSGQVSQARIKDMATRILAAWYLLGQDQNFPAVNFNSWNSGQGQHVNVSGNHASLIRTIGAASQILLKNVNGALPLKKPKTIGIIGNGAGSNPSGPNAFSDRAGDVGVLALGWGSGTANFPYLVAPVDAITARASQDGTTVSSSLSDTDLTGAANTATGKDVAMVFITADSGEGYLTVEGNAGDRNDLQAWHGGDALVQQVASHNKNTIVVINSVGPINMEAWVNHPNVTAIVWSGLPGQEAGNAVTDVLFGAVNPGGKLPFTIGKSISDYSAQIITTGSGIVPIPYNEGLFIDYRHFDQAGIAPRFEFGFGLSYTTFDYSNLVITGSTAGGTRQPPGPGSSLDPWLHDSVVTVSFTLTNNGTVDGTEVPQLYLSPPTSAKSAPQNLKGFDSGFLPAGASTTVSFELSRYSFSVWDVVSQSWQIPAGVTGISVGASSRDLRLKGSITN</t>
  </si>
  <si>
    <t>https://doi.org/10.1271/bbb.67.1</t>
  </si>
  <si>
    <t>https://www.uniprot.org/uniprot/Q8TGC6</t>
  </si>
  <si>
    <t>PhanerochaeteChrysosporiumK3B</t>
  </si>
  <si>
    <t>MSASAAPPNKLPADFLWGFATASFQIEGATDVDGRGKSIWDDFSKIPGKTLDGKNGDVATDSYNRWREDVDLLVQYGVKSYRFSISWSRIIPLGGRNDPVNEAGIKFYSDLIDALLERGIVPFVTLYHWDLPQALHDRYLGWLNKDEIVQDYVRYAGVCFERFGDRVKHWLTMNEPWCISILGYGRGVFAPGRSSDRMRSPEGDSSTEPWIVGHSVILAHAYAVKLYREQFKANRGGQIGITLNGDWAMPYDDSPQNIEAAQHALDVAIGWFADPIYLGQYPAYMKEMLGDRLPEFTPEELAVVKGSSDFYGMNTYTTNLCKAGGEDEFQGNVEYTFTRPDGTQLGTAAHCSWLQDYAPGFRDLLNYLYKRYRKPIYVTENGFAVKDENSKPLEEALKDDDRVHYYQGVTDSLLAAVKEDGVDVRGYFGWSLLDNFEWADGYITRFGVTYVDYDTQKRYPKDSGKFLSQWFPAHIAESPKPAAETKKAATPSPLKPHGAISNGVSKKSSATKEPKSASRKKGRKAPFARFTAYISAFLGL</t>
  </si>
  <si>
    <t>https://doi.org/10.1007/s00253-006-0526-z</t>
  </si>
  <si>
    <t>https://www.uniprot.org/uniprot/Q25BW4</t>
  </si>
  <si>
    <t>PrunusDomestica</t>
  </si>
  <si>
    <t>https://doi.org/10.1016/j.procbio.2011.10.023</t>
  </si>
  <si>
    <t>PutranjivaRoxburghii</t>
  </si>
  <si>
    <t>umol/s/mg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</si>
  <si>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</si>
  <si>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http://dx.doi.org/10.1016/j.phytochem.2017.04.021</t>
  </si>
  <si>
    <t>https://www.ncbi.nlm.nih.gov/nuccore/KF006311.1/</t>
  </si>
  <si>
    <t>PyrococcusFuriosusBgl</t>
  </si>
  <si>
    <t>https://doi.org/10.1021/bi9814944</t>
  </si>
  <si>
    <t>PyrococcusFuriosusDSM3638</t>
  </si>
  <si>
    <t>https://doi.org/10.1111/j.1432-1033.1993.tb17763.x</t>
  </si>
  <si>
    <t>PyrococcusFuriosusATCC43587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</si>
  <si>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</si>
  <si>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https://doi.org/10.1016/j.nbt.2014.07.009</t>
  </si>
  <si>
    <t>https://www.uniprot.org/uniprot/E7FHY4</t>
  </si>
  <si>
    <t>PyrococcusFuriosusCelB</t>
  </si>
  <si>
    <t>3WQ8</t>
  </si>
  <si>
    <t>https://doi.org/10.1128/jb.177.24.7105-7111.1995</t>
  </si>
  <si>
    <t>https://www.ncbi.nlm.nih.gov/nuccore/U37557?report=genbank</t>
  </si>
  <si>
    <t>PyrococcusFuriosusCelB2</t>
  </si>
  <si>
    <t>https://doi.org/10.1021/bi991483q</t>
  </si>
  <si>
    <t>PyrococcusFuriosusCelBN415S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</si>
  <si>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SYEWAQGFRMRFGLVYVDFETKKRYLRPSALVFREIATQKEIPEELAHLADLKFVTRK'</t>
  </si>
  <si>
    <t>PyrococcusFuriosusCelBM242V</t>
  </si>
  <si>
    <t>PyrococcusFuriosusCelBT371A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</si>
  <si>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AENGMADAADRYRPHYLVSHLKAVYNAMKEGADVRGYLHWSLTDNYEWAQGFRMRFGLVYVDFETKKRYLRPSALVFREIATQKEIPEELAHLADLKFVTRK</t>
  </si>
  <si>
    <t>PyrococcusFuriosusCelBA419T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</si>
  <si>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TQGFRMRFGLVYVDFETKKRYLRPSALVFREIATQKEIPEELAHLADLKFVTRK</t>
  </si>
  <si>
    <t>PyrococcusFuriosusCelB3</t>
  </si>
  <si>
    <t>https://doi.org/10.1002/bit.1052</t>
  </si>
  <si>
    <t>PyrococcusFuriosusCelBM242K</t>
  </si>
  <si>
    <t>MKFPKNFMFGYSWSGFQFEMGLPGSEVESDWWVWVHDKENIASGLVSGDLPENGPAYWHLYKQDHDIAEKLGMDCIRGGIEWARIFPKPTFDVKVDVEKDEEGNIISVDVPESTIKELEKIANMEALEHYRKIYSDWKERGKTFILNLYHWPLPLWIHDPIAVRKLGPDRAPAGWLDEKTVVEFVKFAAFVAYHLDDLVDMWSTMNEPNVVYNQGYINLRSGFPPGYLSFEAAEKAKFNLIKAHIGAYDAIKEYSEKSVGVIYAFAWHDPLAEEYKDEVEEIRKKDYEFVTILHSKGKLDWIGVNYYSRLVYGAKDGHLVPLPGYGFMSERGGFAKSGRPASDFGWEMYPEGLENLLKYLNNAYELPMIITENGMADAADRYRPHYLVSHLKAVYNAMKEGADVRGYLHWSLTDNYEWAQGFRMRFGLVYVDFETKKRYLRPSALVFREIATQKEIPEELAHLADLKFVTRK</t>
  </si>
  <si>
    <t>PyrococcusFuriosusCelBF426Y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</si>
  <si>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YGLVYVDFETKKRYLRPSALVFREIATQKEIPEELAHLADLKFVTRK</t>
  </si>
  <si>
    <t>PyrococcusFuriosusCelBM242KF426Y</t>
  </si>
  <si>
    <t>MKFPKNFMFGYSWSGFQFEMGLPGSEVESDWWVWVHDKENIASGLVSGDLPENGPAYWHLYKQDHDIAEKLGMDCIRGGIEWARIFPKPTFDVKVDVEKDEEGNIISVDVPESTIKELEKIANMEALEHYRKIYSDWKERGKTFILNLYHWPLPLWIHDPIAVRKLGPDRAPAGWLDEKTVVEFVKFAAFVAYHLDDLVDMWSTMNEPNVVYNQGYINLRSGFPPGYLSFEAAEKAKFNLIKAHIGAYDAIKEYSEKSVGVIYAFAWHDPLAEEYKDEVEEIRKKDYEFVTILHSKGKLDWIGVNYYSRLVYGAKDGHLVPLPGYGFMSERGGFAKSGRPASDFGWEMYPEGLENLLKYLNNAYELPMIITENGMADAADRYRPHYLVSHLKAVYNAMKEGADVRGYLHWSLTDNYEWAQGFRMRYGLVYVDFETKKRYLRPSALVFREIATQKEIPEELAHLADLKFVTRK</t>
  </si>
  <si>
    <t>PyrococcusFuriosusCelB4</t>
  </si>
  <si>
    <t>https://doi.org/10.1016/s0076-6879(01)30389-0</t>
  </si>
  <si>
    <t>PyrococcusFuriosusCelBN206S</t>
  </si>
  <si>
    <t>PyrococcusFuriosusCelB5</t>
  </si>
  <si>
    <t>3APG</t>
  </si>
  <si>
    <t>RasamsoniaEmersonii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</si>
  <si>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</si>
  <si>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https://doi.org/10.1107/s2059798316008482</t>
  </si>
  <si>
    <t>https://www.uniprot.org/uniprot/Q8TGI8</t>
  </si>
  <si>
    <t>ReticulitermesFlavipes</t>
  </si>
  <si>
    <t>http://dx.doi.org/10.1016/j.ibmb.2010.06.002</t>
  </si>
  <si>
    <t>RhizomucorMiehei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</si>
  <si>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</si>
  <si>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https://doi.org/10.1016/j.foodchem.2014.12.004</t>
  </si>
  <si>
    <t>https://www.uniprot.org/uniprot/A0A0B4RUW2</t>
  </si>
  <si>
    <t>SaccharomonosporaspNB11</t>
  </si>
  <si>
    <t>MEVVEAVNGDVKPVTFPEGFLWGVATAAFQVEGSTTADGRSPSTWDAFCEREGAVANGDT GDPAADHYRRMPEDVALMRELGVGVYRFSVAWPRVRPDGGEVNPAGLDFYERLVDSL LEAGILPWPTLYHWDLPNALEERGGIANRDTAYRFADYAAAVLDRLGDRVRTWTTLNEPWCSAFLGYATGRHAPGRTEPESAVAAAHHLLLAHGLGADAVRSSAS DSQVGITLNLFPVSAADPDSAEDREVARRVDGVONRLFLDPVLRGRYPEDVFADLEPFGLRDVVREGDEDVIAGTDFLGVNYYRDLHVAATPEGEVRRPSEWVGVERVAFPKRGLPQTDSGWDVNAEPLTGLLVHLHTDYPRVPLYITENGVAYADVVGADGRVDDPD RIAFVEQHLRAAHRAIEQGVDLRGYFYTSLLDNFEWGEGYAKREGLVHVDYGTORRTPKASAAWYSRVMADNGLAGRE</t>
  </si>
  <si>
    <t>https://doi.org/10.1016/j.enzmictec.2021.109799</t>
  </si>
  <si>
    <t>ScytalidiumThermophilum</t>
  </si>
  <si>
    <t>https://doi.org/10.1016/j.femsle.2004.09.021</t>
  </si>
  <si>
    <t>SheepRumen</t>
  </si>
  <si>
    <t>MAVKYQFPKNFWWGAATSGPQSEGRFHKAHRSVFDYWFDTEPEAFFHGVGPDVASNFYNDYTHDIALMKCIGLNSVRTSIQWTRLIKDFETGETDPDGVRFYNAVIDEFLKQGIRPILNLHHFDLPVELYEKYGGWESKHVVDLFALFAKRCFELFGDRVKDWVTFNEPMVVVEGEYLYEFHYPKLVDGKKACQVLYNLNLASAKAIEVFHASDCAKLGGRIGIVLNLTPAYPRSDAPEDVAAAKFAEDYKNNSFLDPAVHGTFTEDLVKVLAEDGVLWESTPEELEIIKNHTVDFLGINYYQPFRAKARETPFDASRGWLPEKHFESYEMPGRRMNPYRGWEIYPKAIYDIAINVRDNLGNIPWYISENGMGVEGEEKYRNADGFIEDDYRIDFIKEHLEWLHKGIEEGSNCFGYHLWTPIDCWSWSNAYKNRYGFIALDLKTQEKTIKKSGYWIRDVIANHGF</t>
  </si>
  <si>
    <t>https://doi.org/10.3389/fbioe.2020.00813</t>
  </si>
  <si>
    <t>https://www.ncbi.nlm.nih.gov/nuccore/MN016943</t>
  </si>
  <si>
    <t>SoilMetagenome</t>
  </si>
  <si>
    <t>MTHPLDRTDPEGTSVSIDAIDLAALPHDFLWGTATSAYQIEGAVAEDGRSPSIWDTFSHTPGKIDNGDHGDVACDHYHRWREDIALMRRLGTNAYRMSVAWPRVLPGGDGPVNVKGLDFYDQLTDALLEAGITPSVTLYHWDLPQVLQDRGGWPERATAEHLAAYASVVAERLGDRVTHFTTLNEPLCSAWIGHLEGRMAPGLTDLTAAVRASYHLLLGHGLAAQAVRAAAPHAQVGIVNNLSTVHPASDRPEDVAAARRHDGHTNRWWLDPLHGRGFPADMREVYGVDLPERPGDLETIATPLDWLGLNYYFPAYIADDPDGPAPRARMVDREGVPRTGMGWEIDADGIETLLLRLTREYGARKLYVTENGSAFPDAVRPDGTVDDPERRDYLERHLAACASAARRGAPLAGYFAWSLLDNFEWAYGYDKRFGLVHVDYATQTRTVKGSGHRYAEIIRAHRDGGQKAA</t>
  </si>
  <si>
    <t>https://doi.org/10.1093/abbs/gmt061</t>
  </si>
  <si>
    <t>https://www.ncbi.nlm.nih.gov/nuccore/JX566949.1/</t>
  </si>
  <si>
    <t>SoilMetagenomicLibrary</t>
  </si>
  <si>
    <t>uM/min</t>
  </si>
  <si>
    <t>https://www.ncbi.nlm.nih.gov/nuccore/JQ957567</t>
  </si>
  <si>
    <t>SphingomonasSp</t>
  </si>
  <si>
    <t xml:space="preserve"> MSNPFPDDFLWGCATAAYQIEGSPLADGAGASIWQRFSHDPRLMAAKGDTGDVACDHYNRMADDVALMKRLGLKAYRFSVAWGRVLPDGIGQVNEAGLGFYERLVDTLLANGIEPLCTLYHWDLPAALDDRGGWLNRDSADWFADYGRVLFERLDGRVTKWVTLNEPWVVTDGGYLHGALAPGHRNVFEAPIASRNLMRAHGAAVKAYREIGKHEIGLVVNLEPKYPASDSPEDQAATARAAAYMNRQYLDPAIHGTNPAELADIFGDAWVDWSAEDLALAEQPIDFVGVNYYTRNVTKADDSFPVRAGMVVQPQATYTTTGWEVFGQGLTDVLLWVKDKYGDPAIYITENGAAFYDPPAASQGRVEDPLRAAYLREHITAVGKAIEQGARIKGYMLWSLFDNLEWSLGYSKRFGIVHVNFETQERTFKDSAKLYSEVIATNGACLG</t>
  </si>
  <si>
    <t>https://doi.org/10.1016/j.jbiotec.2011.07.024</t>
  </si>
  <si>
    <t>https://www.uniprot.org/uniprot/F1JZ12</t>
  </si>
  <si>
    <t>StreptomycesSp</t>
  </si>
  <si>
    <t>https://doi.org/10.1111/j.1432-1033.1994.tb19025.x</t>
  </si>
  <si>
    <t>https://doi.org/10.1021/bi002947j</t>
  </si>
  <si>
    <t xml:space="preserve">Streptomycete </t>
  </si>
  <si>
    <t>MTHDLSTERFPEGFAWGTATASYQIEGAVHEDGRLPSVWDTFAHTPGKVFRNQTGDVAADHYHRWPEDVSLLADLGVTHYRFSLAWPRIQPEGYGPVNGAGVDFYSRLVDSLLDHGITPWVTLYHWDLPQPLEDAGGWPRRETAEKFAEYAALIHQRLGDRVRDWTTLNEPWCAAFLGYASGHHAPGRTDGAAAMRAAHHLMLGHGLAVEALRDQGAANLGLTVNLYPVDAATDRDADRDAARRIDGLMNRLFLDPVLRGTYPADVLKDVAEITGTEHVRDGDLATISAPLDFLGVNYYSRHVVRAGAPQPGPSHWVGSSDVEFVKRGVPETEMGWEIDPDGLYETLTRLAREYGPLPLYVTENGAAFPDEVTREGRVHDENRRRYLEEHFRAAHRAIADGADLRGYFVWTLLDNFEWAHGYSKRFGLVHVDFETQVRTLKDSGRWFSEITRANAL</t>
  </si>
  <si>
    <t>https://doi.org/10.1007/s12010-012-0080-3</t>
  </si>
  <si>
    <t>https://www.ncbi.nlm.nih.gov/nuccore/JX032780</t>
  </si>
  <si>
    <t>Td2F2</t>
  </si>
  <si>
    <t>3WH5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</si>
  <si>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KLAALEHHHHHH</t>
  </si>
  <si>
    <t>PDB Bank 3WH5</t>
  </si>
  <si>
    <t>ThermoanaerobacterBrockii </t>
  </si>
  <si>
    <t>https://doi.org/10.1016/j.biortech.2012.11.023</t>
  </si>
  <si>
    <t>ThermoanaerobacteriumAotearoense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</si>
  <si>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</t>
  </si>
  <si>
    <t>https://doi.org/10.1007/s00253-015-6619-9</t>
  </si>
  <si>
    <t>https://www.ncbi.nlm.nih.gov/nuccore/KP772230</t>
  </si>
  <si>
    <t>ThermoanaerobacteriumThermosaccharolyticum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</si>
  <si>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</si>
  <si>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https://doi.org/10.1186/1754-6834-5-31</t>
  </si>
  <si>
    <t>https://www.ncbi.nlm.nih.gov/protein/ADL69309.1/</t>
  </si>
  <si>
    <t xml:space="preserve">ThermoascusAurantiacussIMI216529 </t>
  </si>
  <si>
    <t>https://www.ncbi.nlm.nih.gov/pmc/articles/PMC1221549/pdf/11115405.pdf</t>
  </si>
  <si>
    <t>ThermoascusAurantiacusTaBG3</t>
  </si>
  <si>
    <t>ThermoascusAurantiacusIFO9748</t>
  </si>
  <si>
    <t>MACAIALTAVSLFLSSVFSSPIDTSGNVRRDSVPTGYESPPYYPAPPGGWVSDWAPAYAKAYEVVSNMTLAEKVNMTTGTGIFMGPCVGQTGSALRFGIPNLCLMDSPLGIRNTDHNTAFPAGITVGATFDKELMYARGVALGEEARGKGVNVLMGPMVGPIGRKPRGGRNWEGFGADPTLQAIGGAQTIKGMQSTGVIATLKHFIGNEQEMYRMTSVIQRGYSSNIDDRTLHELYLWPFAEGVRAGVGSVMMAYNDVNGSACSQNSKLINGILKDELGFQGFVMTDWLTQIGGVSSALAGLDMAMPGDGPIPLFGDSYWGSELSRAVLNGTVPVDRLNDMVTRIVATWYKFGQDKDFPLPNFSSNTDAATGLLYPGAVFSPIGVVNQFVDVQGDHKVVARAIARDAITLLKNEDNALPLKRNDSLKIFGTDAGTNPDGINSCADKGCDKGVLTMGWGSGTSKLPYLNTPQEAIANASSNAEFFVTDSFPSNVNANPEDIAIVFINADSGENYITVEGNYGDRSAAGLYAWHNGDDLVKAAAAKFSKVVVVVHTVGPIILENWIDLPSVKSVVFAHLPGQEAGDSLVDVLFGDYSPSGHLPYTIPRSEDQYPSSVSLINQPFGQIQDTFTEGLYIDYRHFLHANLTPRYPFGHGLSYTTFNITEATISVVIPLQSEYPPTRPPKGPTPTYNNVIPPASEVAWPENFDRIWRYIYPYLDNPAAATSTAPYPYPTGYTTVPQPAPRAGGAEGGNPALWDVAFSVRVKVSNTGSRPGRAVAQLYVELPSSLGLDTPRLQLRQFEKTKTLAPGESEVLTMELTRKDLSVWDVVVQDWKAPLNGQGVKVWIGESVADLRVVCEVGRECRNI</t>
  </si>
  <si>
    <t>https://doi.org/10.1007/s00253-006-0428-0</t>
  </si>
  <si>
    <t>https://www.ncbi.nlm.nih.gov/nuccore/DQ011523</t>
  </si>
  <si>
    <t>ThermobifidaFuscaYX</t>
  </si>
  <si>
    <t>MERRRRPTLEMVAALAGVGRGTVSRVINGSDQVSPATREAVKRAIKELGYVPNRAARTLVTRRTDTVALVVSENNQKLFAEPFYAGIVLGVGVALSERGFQFVLATGRSGIEHERLGGYLAGQHVDGVLLLSLHRDDPLPQMLDEAGVPYVYGGRPLGVPEEQVSYVDIDNIGGGRQATQRLIETGHRRIATIAGPQDMVAGVERLQGYREALLAAGMEYDETLVSYGDFTYDSGVAAMRELLDRAPDVDAVFAASDLMGLAALRVLRASGRRVPEDVAVVGYDDSTVAEHAEPPMTSVNQPTELMGREMARLLVDRITGETTEPVRLVLETHLMVRESG</t>
  </si>
  <si>
    <t>https://doi.org/10.1007/s002840110220</t>
  </si>
  <si>
    <t>https://www.ncbi.nlm.nih.gov/nuccore/AF086819.1</t>
  </si>
  <si>
    <t>ThermobifidaFusca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</si>
  <si>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TKRFGIVHVDYESQTRTVKDSGWWYSRVMRNGGIFGQE</t>
  </si>
  <si>
    <t>https://doi.org/10.1016/j.biortech.2010.11.025</t>
  </si>
  <si>
    <t>https://www.uniprot.org/uniprot/Q9LAV5</t>
  </si>
  <si>
    <t>ThermobifidaFuscaA433VL444YG447S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</si>
  <si>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SKRFGIVHVDYESQTRTVKDSGWWYSRVMRNGGIFGQE</t>
  </si>
  <si>
    <t>ThermobifidaFuscaA433VL444YG447T</t>
  </si>
  <si>
    <t>ThermobifidaFuscaA433VM437LL444WG447S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</si>
  <si>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YGYSKRFGIVHVDYESQTRTVKDSGWWYSRVMRNGGIFGQE</t>
  </si>
  <si>
    <t>ThermobifidaFuscaA433VM437LL444WG447SV455ID456NS459T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</si>
  <si>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YGYTKRFGIVHIDYETQTRTVKDSGWWYSRVMRNGGIFGQEC</t>
  </si>
  <si>
    <t>ThermobifidaFuscaL444WG447S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</si>
  <si>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WGYSKRFGIVHVDYESQTRTVKDSGWWYSRVMRNGGIFGQE</t>
  </si>
  <si>
    <t>ThermobifidaFuscaL444YG447S</t>
  </si>
  <si>
    <t>ThermobifidaFuscaL444YG447T</t>
  </si>
  <si>
    <t>ThermobifidaFuscaM437LL444WG447S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</si>
  <si>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WGYSKRFGIVHVDYESQTRTVKDSGWWYSRVMRNGGIFGQE</t>
  </si>
  <si>
    <t xml:space="preserve">ThermococcusKodakarensis 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</si>
  <si>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</si>
  <si>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https://doi.org/10.1007/s00253-014-5731-6</t>
  </si>
  <si>
    <t>https://www.uniprot.org/uniprot/Q9YGB8</t>
  </si>
  <si>
    <t>ThermococcusSp</t>
  </si>
  <si>
    <t>archaea</t>
  </si>
  <si>
    <t>MFRFPDGFLLGTATSSYQIEGDNVWSDWWYWAEKGKLPPAGKACNSWELYEKDLELMAGL GYAAYRFSIEWGRVFPEEGRPNEEALMRYQGIIDLLRENGITPMLTLHHFTLPAWFALRG GFEREENLEHWRGYVELIADNIEGVELVATFNEPMVYVVASYVEGTWPPFRKNPLKAEKV AANLIRAHAIAYEILHGKFRVGIVKNRPHFIPASDSERDRKATDEIDYTFNRSLLDGILT GRFKGFMRTFDVPASGLDWLGMNYYNIMKVRAVRNPLRRFAVEDAGVSRKTDMGWSVYPK GIYDGLRAFAEYGLPLYVTENGIATLDDEWRVEFIVQHLQYVHKALKEGIDVRGYFYWSL VDNYEWAEGFRPRFGLVEVDYETFERKPRKSAHIYGEIAKKGEIRGELLEGYGLGEKL</t>
  </si>
  <si>
    <t>https://doi.org/10.1007/s00253-016-7601-x</t>
  </si>
  <si>
    <t>https://www.uniprot.org/uniprot/O08324</t>
  </si>
  <si>
    <t>ThermofilumPendens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</si>
  <si>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</si>
  <si>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https://doi.org/10.1016/j.jbiosc.2012.11.009</t>
  </si>
  <si>
    <t>https://www.uniprot.org/uniprot/A1S0B1</t>
  </si>
  <si>
    <t>ThermotogaMaritima</t>
  </si>
  <si>
    <t>https://doi.org/10.1016/S1381-1177(01)00003-0</t>
  </si>
  <si>
    <t>ThermotogaMaritimaBglB</t>
  </si>
  <si>
    <t>MERIDEILSQLTTEEKVKLVVGVGLPGLFGNPHSRVAGAAGETHPV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EAGAEGVVLLENNGVLPFDENTHVAVFGTGQIETIKGGTGSGDTHPRYTISILEGIKERNMKFDEELASTYEEYIKKMRETEEYKPRTDSWGTVIKPKLPENFLSEKEIKKAAKKNDVAVVVISRISGEGYDRKPVKGDFYLSDDELELIKTVSKEFHDQGKKVVVLLNIGSPIEVASWRDLVDGILLVWQAGQEMGRIVADVLVGKINPSGKLPTTFPKDYSDVPSWTFPGEPKDNPQRVVYEEDIYVGYRYYDTFGVEPAYEFGYGLSYTKFEYKDLKIAIDGETLRVSYTITNTGDRAGKEVSQVYIKAPKGKIDKPFQELKAFHKTKLLNPGESEEISLEIPLRDLASFDGKEWVVESGEYEVRVGASSRDIRLRDIFLVEGEKRFKP</t>
  </si>
  <si>
    <t>PII: S1381-1177(01)00003-0</t>
  </si>
  <si>
    <t>https://www.uniprot.org/uniprot/Q9WXN2</t>
  </si>
  <si>
    <t>ThermotogaNaphthophilaRKU10T</t>
  </si>
  <si>
    <t>mmol/mg/min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</si>
  <si>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</si>
  <si>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https://doi.org/10.1016/j.procbio.2017.12.007</t>
  </si>
  <si>
    <t>https://www.ncbi.nlm.nih.gov/protein/281373190</t>
  </si>
  <si>
    <t>ThermotogaNeapolitana</t>
  </si>
  <si>
    <t>2X40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</si>
  <si>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</si>
  <si>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doi:10.1016/j.jmb.2010.01.072</t>
  </si>
  <si>
    <t>https://www.rcsb.org/structure/2x40</t>
  </si>
  <si>
    <t>ThermotogaNeapolitanaD242G</t>
  </si>
  <si>
    <t>2X42</t>
  </si>
  <si>
    <t>MEKVNEILSQLTLEEKVKLVVGVGLPGLFGNPHSRVAGAAGETHPVPRVGLPAFVLADGPAGLRINPTRENDENTYYTTAFPVEIMLASTWNRELLEEVGKAMGEEVREYGVDVLLAPAMNIHRNPLCGRNFEYYSEDPVLSGEMASSFVKGVQSQGVGACIKHFVANNQETNRMVVDTIVSERALREIYLRGFEIAVKKSKPWSVMSAYNKLNGKYCSQNEWLLKKVLREEWGFEGFVMSG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</si>
  <si>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ThermotogaNeapolitanaD58A</t>
  </si>
  <si>
    <t>MEKVNEILSQLTLEEKVKLVVGVGLPGLFGNPHSRVAGAAGETHPVPRVGLPAFVLAA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</si>
  <si>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ThermotogaNeapolitanaE458G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</si>
  <si>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G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</si>
  <si>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ThermotogaNeapolitanaW243F</t>
  </si>
  <si>
    <t>MEKVNEILSQLTLEEKVKLVVGVGLPGLFGNPHSRVAGAAGETHPVPRVGLPAFVLADGPAGLRINPTRENDENTYYTTAFPVEIMLASTWNRELLEEVGKAMGEEVREYGVDVLLAPAMNIHRNPLCGRNFEYYSEDPVLSGEMASSFVKGVQSQGVGACIKHFVANNQETNRMVVDTIVSERALREIYLRGFEIAVKKSKPWSVMSAYNKLNGKYCSQNEWLLKKVLREEWGFEGFVMSDF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</si>
  <si>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ThermotogaPetrophilaTpBgl1</t>
  </si>
  <si>
    <t>umol/min/nmol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</si>
  <si>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</si>
  <si>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http://dx.doi.org/10.1016/j.nbt.2014.07.009</t>
  </si>
  <si>
    <t>https://www.uniprot.org/uniprot/A5IL97</t>
  </si>
  <si>
    <t>ThermotogaPetrophilaTpBgl3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</si>
  <si>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</si>
  <si>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>https://www.uniprot.org/uniprot/A5IL43</t>
  </si>
  <si>
    <t>ThermotogaThermarumDSM5069T</t>
  </si>
  <si>
    <t>MFPKDFLFGASMAGFQVEMGYGKDDVDPNTDWFVWVREPENLFTGTVSGHLPEYGVGYWKNYANLHQLAVDFGMNCLRVNVEWSRIFPKPTFDVPVHVVSENGIREVKIDKTSLEKLDEIANKSAVEHYREIFKDMKSRGLRLILNLAHFTLPIWIHDPMAVHRGIPTEKTGWVNEKTVVEFAKFAAYVAWKFDDLVDMYTTMNEPNVVSQMGYIMTRGGFPPSYFSPEMYLKSLFNQAQAHARAYDAIKFLTEKPVGIIYASSIYETLNGDKEIEENAMYMMNYMFLDSIINGSLLFQDRPDMREKVDFLGVNYYTRTVIERIEPMNFGQIALNWKILEGYGYACPPGGFSKDFRPVSDFGWETYPEGLLKLLRAFYERYKLPLMVTENGVADCRDWLRPYHLVGHLYAVEKAIEDGIDVRGYLHWSIVDNYEWARGYTMRFGLAETDYETKQLTPRPSMYIFREIVKEGTTARFHNYLKSPYEIWRM</t>
  </si>
  <si>
    <t>http://dx.doi.org/10.1016/j.molcatb.2013.05.027</t>
  </si>
  <si>
    <t>https://www.ncbi.nlm.nih.gov/protein/335365149</t>
  </si>
  <si>
    <t>ThermusFlavusAT62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</si>
  <si>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</si>
  <si>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doi:10.1016/j.enzmictec.2004.07.026</t>
  </si>
  <si>
    <t>https://www.uniprot.org/uniprot/Q8GEB4</t>
  </si>
  <si>
    <t>ThermusThermophilus</t>
  </si>
  <si>
    <t>65 , 70</t>
  </si>
  <si>
    <t>3ZJK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</si>
  <si>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</si>
  <si>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DOI: 10.1023/a:1006997602727</t>
  </si>
  <si>
    <t>https://www.ncbi.nlm.nih.gov/nuccore/Y16753</t>
  </si>
  <si>
    <t>ThermusThermophilusHJ6</t>
  </si>
  <si>
    <t>MTENAEKFLWGVATSAYQIEGATQEDGRGPSIWDTFARRPGAIRDGSTGEPACDHYHRYEEDIALMQSLGVGVYRFSVAWPRILPEGRGRINPKGLAFYDRLVDRLLAAGITPFLTLYHWDLPQALEDRGGWRSRETAFAFAEYAEAVARTLADRVPFFATLNEPWCSAFLGHWTGEHAPGLRNLEAALRAAHHLLLGHGLAVEALRAAGAKRVGIVLNFAPVYGEDPEAVDVADRYHNRYFLDPILGRGYPESPFQDPPPTPILSRDLELVARPLDFLGVNYYAPVRVAPGTGPLPVRYLPPEGPVTAMGWEVYPEGLYHLLKRLGREVPWPLYITENGAAYPDLWTGEAVVEDPERVAYLEAHVEAALRAREEGVDLRGYFVWSLMDNFEWAFGYTRRFGLYYVDFPSQRRIPKRSALWYRERIARAQT</t>
  </si>
  <si>
    <t>doi:10.1016/j.jbiosc.2008.10.002</t>
  </si>
  <si>
    <t>https://www.uniprot.org/uniprot/A8WAC9</t>
  </si>
  <si>
    <t>TorulopsisWickerhamii</t>
  </si>
  <si>
    <t>https://doi.org/10.1016/S0021-9258(18)69254-3</t>
  </si>
  <si>
    <t>TrichodermaHarzianum</t>
  </si>
  <si>
    <t>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</t>
  </si>
  <si>
    <t>https://dx.doi.org/10.1186%2Fs13068-016-0487-0</t>
  </si>
  <si>
    <t>https://www.uniprot.org/uniprot/A3FPG4</t>
  </si>
  <si>
    <t>TrichodermaHarzianumThBgl</t>
  </si>
  <si>
    <t>5BWF</t>
  </si>
  <si>
    <t>MGSSHHHHHHSSGLVPRGSH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</si>
  <si>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https://doi.org/10.1038/s41598-019-41300-3</t>
  </si>
  <si>
    <t>https://www.rcsb.org/structure/5BWF</t>
  </si>
  <si>
    <t>TrichodermaHarzianumThBglL167WP172L</t>
  </si>
  <si>
    <t>6EFU</t>
  </si>
  <si>
    <t>HMLPKDFQWGFATAAYQIEGAIDKDGRGPSIWDTFCAIPGKIADGTSGVTACDSYNRTAEDIALLKSLGAKSYRFSISWSRIIPKGGRDDPVNQLGIDHYAQFVDDLLEAGITPFITLFHWDLPEELHQRYGGLLNRTEFPLDFENYARVMFKALPKVRNWITFNEPWCSAIL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</si>
  <si>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https://www.rcsb.org/structure/6EFU</t>
  </si>
  <si>
    <t>TrichodermaKoningiopsisFCD31</t>
  </si>
  <si>
    <t>MLSNSIIAVGTLLAGVASGQATSPPKYPSPWINADFNWDDPSPVPTNGRTWAQAYDKAVEFVSQLTLLEKVNLTTGVGWEGGRCVGNTGSIPRLGFPGLCNQDSPLGVRDSADENSGFPAGMNVAATWSRSLMYARGAAMGAEHRGKGVDTQLGPVAGPIGRTPEGGRNWEGFSPDPVLTGVGMAQTIQGIQDSGVIACAKHFIGNEQEHYRQAGASPLSNGQSNTQGESSNIDDVTLHELYLWPFADAVRAGVGSIMCSYNQINNSYACQNSYMLNYVLKEELGFQGFVMSDWWAQKSGVASALAGLDQTMAGDQGLSSGDTYWGSNLTAAVINGTVPQWRLDDMVVRIMTSYYKIGRDVTKVPVNFDSWSLETTGPIYAQDPSKGQTTINQHVNVQADHANLIRQIGGASTVLLKNTKKALPLKKPKSIAVIGNDAHDNPAGPNACSDRGCSNVPNGYPIWTLAMGWGSGTTNFPYLISPVTALAAQAQQDKTSFRNVSNNFDTNAIVKAASGVDAAIVFVNADSGEGYITVDGNEGDRNNLTAWGNGDAMVSLVAQHNPNTIVVMHTVGPIIVEAYKNNPNVSAILWAGLPGQESGNSITDVLYGKVNPQAKSVFTWGKQRSDWGTDVIYTTAEDPVQIPYTEGTFIDYRHFDAAGIEPSYEFGFGLSYTTFTYSNLQIVKHKVPKYTPNKGKTSSAPTFGTINTNPAKNEFPKNIDPVKLYVYPYLEGPVPEGQPEDVPPNSQNGSPQKVAPAGGAPGGNPGLYDVLYTVTAQIENTGKVAGTEIPQLYVSLGGPTDPVRVLRGSDDIEILPGRAATVTFQLTRRDLSNWDSASQNWFISNYPKTVYVGSSSRTLPLSQVLP</t>
  </si>
  <si>
    <t>doi:10.1186/1754-6834-7-107</t>
  </si>
  <si>
    <t>https://www.ncbi.nlm.nih.gov/protein/646160121</t>
  </si>
  <si>
    <t xml:space="preserve">TrichodermaReeseiQM9414 </t>
  </si>
  <si>
    <t>MLPKDFQWGFATAAYQIEGAVDQDGRGPSIWDTFCAQPGKIADGSSGVTACDSYNRTAEDIALLKSLGAKSYRFSISWSRIIPEGGRGDAVNQAGIDHYVKFVDDLLDAGITPFITLFHWDLPEGLHQRYGGLLNRTEFPLDFENYARVMFRALPKVRNWITFNEPLCSAIPGYGSGTFAPGRQSTSEPWTVGHNILVAHGRAVKAYRDDFKPASGDGQIGIVLNGDFTYPWDAADPADKEAAERRLEFFTAWFADPIYLGDYPASMRKQLGDRLPTFTPEERALVHGSNDFYGMNHYTSNYIRHRSSPASADDTVGNVDVLFTNKQGNCIGPETQSPWLRPCAAGFRDFLVWISKRYGYPPIYVTENGTSIKGESDLPKEKILEDDFRVKYYNEYIRAMVTAVELDGVNVKGYFAWSLMDNFEWADGYVTRFGVTYVDYENGQKRFPKKSAKSLKPLFDELIAAA</t>
  </si>
  <si>
    <t>https://www.ncbi.nlm.nih.gov/nuccore/AB003110</t>
  </si>
  <si>
    <t>TrichodermaReeseiQM9414B</t>
  </si>
  <si>
    <t>https://doi.org/10.1002/bit.260331112</t>
  </si>
  <si>
    <t>TrichodermaReesei</t>
  </si>
  <si>
    <t>TrichodermaReeseiQM9414C</t>
  </si>
  <si>
    <t>https://doi.org/10.1111/j.1432-1033.1987.tb11446.x</t>
  </si>
  <si>
    <t>TrichodermaReeseiCL847</t>
  </si>
  <si>
    <t>TrichodermaReeseiBgl1</t>
  </si>
  <si>
    <t>https://doi.org/10.1016/0167-4838(92)90336-C</t>
  </si>
  <si>
    <t>TrichodermaReeseiBgl2</t>
  </si>
  <si>
    <t>UnculteredBacterium</t>
  </si>
  <si>
    <t>MTKISLPTCSPLLTKEFIYGVATASFQIEGGSAHRLPCIWDTFCDTPGKIADNSNGHVACDHYNNWKQDIDLIESLGVDAYRLSISWPRVITKSGELNPEGVKFYTDILDELKKRNIKAFVTLYHWDLPQHLEDEGGWLNRETAYAFAHYVDLITLAFGDRVHSYATLNEPFCSAFLGYEIGIHAPGKVGKQYGRKAAHHLLLAHGLAMTVLKQNSPTTLNGIVLNFTPCYSISEDADDIAATAFADDYLNQWYMKPIMDGTYPAIIEQLPSAHLPDIHDGDMAIISQSIDYLGINFYTRQFYKAHPTEIYEPIEPTGPLTDMGWEIYPKSFTELLVTLNNTYTLPPIFITENGAAMPDSYNNGEINDVDRLDYYNSHLNAVHNATEQGVRIDGYFAWSLMDNFEWAEGYLKRFGIVYVDYSTQQRTIKNSGLAYKALISNR</t>
  </si>
  <si>
    <t>https://www.jmb.or.kr/journal/view.html?doi=10.4014/jmb.1003.03011</t>
  </si>
  <si>
    <t>https://www.ncbi.nlm.nih.gov/nuccore/GU647096.1/</t>
  </si>
  <si>
    <t>UnculteredBacteriumA404V</t>
  </si>
  <si>
    <t>MTSDTARSYRFPEGFLWGAATAAYQIEGSSMADGAGESIWDRFSHTPGNMKDGDTGDVACDHYNRWREDIELMKRLNLQAYRFSVSWSRVIPQGRGAINPKGLAFYDRLVDGLLEAGIEPLATLYHWDLPAALDDRGGWLNPDIADWFADYGQVLFEKFKGRVKTWGTINEPWVIVDGGYLHGALAPGHRSAYEAVIAGHNVLRAHGAAVRRFREVGEGQIGIVLNIEPKYPASDKPEDEAARRRAEAQMNRWFLDPLMGRGYPEELTDVYGAAWREFPKEDFELIAEPTDWMGLNWYTRAVPENAPDAWPTRSRPVRQTQHAHTETGWEVYPPALTDTLVWLSEQTGGKLPLMVTENGSAWYDPPHAIDGRIHDPMRVHYLQTHIKALHDAIGKGVDLRGYMVWSLLDNLEWSLGYSKRFGIVHVNFATQERTIKDSGLLYAEVIKTHGDVLNTL</t>
  </si>
  <si>
    <t>https://dx.doi.org/10.1186%2Fs13068-015-0383-z</t>
  </si>
  <si>
    <t>https://www.ncbi.nlm.nih.gov/nuccore/KP736171.1/</t>
  </si>
  <si>
    <t>UnculteredBacteriumBGL6</t>
  </si>
  <si>
    <t>MTSDTARSYRFPEGFLWGAATAAYQIEGSSMADGAGESIWDRFSHTPGNMKDGDTGDVACDHYNRWREDIELMKRLNLQAYRFSVSWSRVIPQGRGAINPKGLAFYDRLVDGLLEAGIEPLATLYHWDLPAALDDRGGWLNPDIADWFADYGQVLFEKFK                      GRVKTWGTINEPWVIVDGGYLHGALAPGHRSAYEAVIAGHNVLRAHGAAVRRFREVGE                      GQIGIVLNIEPKYPASDKPEDEAARRRAEAQMNRWFLDPLMGRGYPEELTDVYGAAWR                      EFPKEDFELIAEPTDWMGLNWYTRAVPENAPDAWPTRSRPVRQTQHAHTETGWEVYPP                      ALTDTLVWLSEQTGGKLPLMVTENGSAWYDPPHAIDGRIHDPMRVHYLQTHIKALHDA                      IGKGVDLRGYMAWSLLDNLEWSLGYSKRFGIVHVNFATQERTIKDSGLLYAEVIKTHGDVLNTL</t>
  </si>
  <si>
    <t>UnculteredBacteriumL441F</t>
  </si>
  <si>
    <t>MTSDTARSYRFPEGFLWGAATAAYQIEGSSMADGAGESIWDRFSHTPGNMKDGDTGDVACDHYNRWREDIELMKRLNLQAYRFSVSWSRVIPQGRGAINPKGLAFYDRLVDGLLEAGIEPLATLYHWDLPAALDDRGGWLNPDIADWFADYGQVLFEKFKGRVKTWGTINEPWVIVDGGYLHGALAPGHRSAYEAVIAGHNVLRAHGAAVRRFREVGEGQIGIVLNIEPKYPASDKPEDEAARRRAEAQMNRWFLDPLMGRGYPEELTDVYGAAWREFPKEDFELIAEPTDWMGLNWYTRAVPENAPDAWPTRSRPVRQTQHAHTETGWEVYPPALTDTLVWLSEQTGGKLPLMVTENGSAWYDPPHAIDGRIHDPMRVHYLQTHIKALHDAIGKGVDLRGYMAWSLLDNLEWSLGYSKRFGIVHVNFATQERTIKDSGLFYAEVIKTHGDVLNTL</t>
  </si>
  <si>
    <t>UnculteredBacteriumM3</t>
  </si>
  <si>
    <t xml:space="preserve">MTSDTARSYRFPEGFLWGAATAAYQIEGSSMADGAGESIWDRFSHTPGNMKDGDTGDVACDHYNRWREDIELMKRLNLQAYRFSVSWSRVIPQGRGAINPKGLAFYDRLVDGLLEAGIEPLATLYHWDLPAALDDRGGWLNPDIADWFADYGQVLFEKFKGRVKTWGTINEPWCIVDGGYLHGALAPGHRSAYEAVIAGHNVLRAHGAAVRRFREVGEGQIGIVLNIEPKYPASDKPEDEAARRRAEAQMNRWFLDPLMGRGYPEELTDVYGAAWREFPKEDFELIAEPTDWMGLNWYTRAVPENAPDAWPTRSRPVRQTQHAHTETGWEVYPPALTDTLVWLSEQTGGKLPLMVTENGSAWYDPPHAIDGRIHDPMRVHYLQTHIKALHDAIGKGVDLRGYMVWSLLDNLEWSLGYSKRFGIVHVNFATQERTIKDSGLFYAEVIKTHGDVLNTL    </t>
  </si>
  <si>
    <t>UnculteredBacteriumV174A</t>
  </si>
  <si>
    <t>MTSDTARSYRFPEGFLWGAATAAYQIEGSSMADGAGESIWDRFSHTPGNMKDGDTGDVACDHYNRWREDIELMKRLNLQAYRFSVSWSRVIPQGRGAINPKGLAFYDRLVDGLLEAGIEPLATLYHWDLPAALDDRGGWLNPDIADWFADYGQVLFEKFKGRVKTWGTINEPWAIVDGGYLHGALAPGHRSAYEAVIAGHNVLRAHGAAVRRFREVGEGQIGIVLNIEPKYPASDKPEDEAARRRAEAQMNRWFLDPLMGRGYPEELTDVYGAAWREFPKEDFELIAEPTDWMGLNWYTRAVPENAPDAWPTRSRPVRQTQHAHTETGWEVYPPALTDTLVWLSEQTGGKLPLMVTENGSAWYDPPHAIDGRIHDPMRVHYLQTHIKALHDAIGKGVDLRGYMAWSLLDNLEWSLGYSKRFGIVHVNFATQERTIKDSGLLYAEVIKTHGDVLNTL</t>
  </si>
  <si>
    <t>UnculteredBacteriumV174C</t>
  </si>
  <si>
    <t>MTSDTARSYRFPEGFLWGAATAAYQIEGSSMADGAGESIWDRFSHTPGNMKDGDTGDVACDHYNRWREDIELMKRLNLQAYRFSVSWSRVIPQGRGAINPKGLAFYDRLVDGLLEAGIEPLATLYHWDLPAALDDRGGWLNPDIADWFADYGQVLFEKFKGRVKTWGTINEPWCIVDGGYLHGALAPGHRSAYEAVIAGHNVLRAHGAAVRRFREVGEGQIGIVLNIEPKYPASDKPEDEAARRRAEAQMNRWFLDPLMGRGYPEELTDVYGAAWREFPKEDFELIAEPTDWMGLNWYTRAVPENAPDAWPTRSRPVRQTQHAHTETGWEVYPPALTDTLVWLSEQTGGKLPLMVTENGSAWYDPPHAIDGRIHDPMRVHYLQTHIKALHDAIGKGVDLRGYMAWSLLDNLEWSLGYSKRFGIVHVNFATQERTIKDSGLLYAEVIKTHGDVLNTL</t>
  </si>
  <si>
    <t>UnculturedBacteriumBgl1B</t>
  </si>
  <si>
    <t>umol/mg/min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</si>
  <si>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</si>
  <si>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doi:10.1016/j.jbiosc.2011.07.017</t>
  </si>
  <si>
    <t>https://www.uniprot.org/uniprot/D0VEC8</t>
  </si>
  <si>
    <t>UnculturedBacteriumBgl1BH184F</t>
  </si>
  <si>
    <t>MTKLTLPYDSKMFDEDFIFGVATSSFQIEGARETRLDCIWDTFCAQENTISDRSNGDVACDHIAHWQQDIQLICDLGVDAYRFSISWPRVMHADGTLNETGLAFYIELIDALKAKGKKIFVTMYHWDLPQYLEDEGGWLNRDTAYAFAQYCDLVSQRIGDKVDAYTTLNEPFCAGYLSYEMGVF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</si>
  <si>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UnculturedBacteriumBgl1BL409E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</si>
  <si>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EGYSKRFGLIYIDYETQERVWKDSAIAYKNMLASRALVTHE</t>
  </si>
  <si>
    <t>VibrioCholerae</t>
  </si>
  <si>
    <t>nmol/min/ug</t>
  </si>
  <si>
    <t>MLLLTNHIGYETQGPKQAVLLCGQTQLMDDCVLLVCARSHQTVAKLAIEWHGKVDNWHQGQFHRIDFSDFTTPGDYYLRLEHTHSATFTIARGVLMQRTFSDVLHYFKSQRCSGQFDQQDKQVPLLSTSTTADVHGGWYDASGDVSKYLSHLSYANYLNPQQTPLVVWNMLKGLAVLQHHSGFASFSRTRLKDEALFGADFLRRMQNSEGFFYMTVFDKWSKDTKQREICAYATQQGHKSDDYQAGFRQGGGMAIAALAAAARLDTHGEFTQADYLQAAENGYWHLKEHNLAYLNDGVENIIDEYCALLACCELYRTTENDQYLAQAREWAQRLAKRQCSDEQIAHYWSATSNGERPYFHASDAGLPVIALCEYLNIETDTANYAQLQRVVEQACQFELAITQQVSNPFGYPRQYVKGVESAKRTSFFIAQDNESGYWWQGENARLASLASMAYLAQPHLSTAIAKPLEQWSQNALNWIVGLNPYNMCMLDGHGHNNPDYLPHLGFFNAKGGVCNGITAGFDDPRDIAFNPAGQKDDMLQNWRWGEQWIPHGAWYLLAIISQFAHFTAHGEENQ</t>
  </si>
  <si>
    <t>DOI 10.1074/jbc.M202978200</t>
  </si>
  <si>
    <t>https://www.uniprot.org/uniprot/A0A0H3Q5X5</t>
  </si>
  <si>
    <t>WeissellaCibaria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</si>
  <si>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</si>
  <si>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https://doi.org/10.4014/jmb.1206.06007</t>
  </si>
  <si>
    <t>https://www.ncbi.nlm.nih.gov/nuccore/JQ913011</t>
  </si>
  <si>
    <t>Organism Name Actual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</si>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</sst>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theme="1"/>
      <name val="Calibri"/>
      <family val="2"/>
    </font>
    <font>
      <sz val="10"/>
      <color rgb="FF000000"/>
      <name val="Arimo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  <font>
      <u/>
      <sz val="12"/>
      <color rgb="FF0000FF"/>
      <name val="Times New Roman"/>
      <family val="1"/>
    </font>
    <font>
      <u/>
      <sz val="12"/>
      <color rgb="FF333333"/>
      <name val="-apple-system"/>
    </font>
    <font>
      <sz val="11"/>
      <color rgb="FF222222"/>
      <name val="Verdana"/>
      <family val="2"/>
    </font>
    <font>
      <u/>
      <sz val="12"/>
      <color rgb="FF1155CC"/>
      <name val="Times New Roman"/>
      <family val="1"/>
    </font>
    <font>
      <u/>
      <sz val="8"/>
      <color rgb="FF0000FF"/>
      <name val="Times"/>
    </font>
    <font>
      <u/>
      <sz val="9"/>
      <color rgb="FF707070"/>
      <name val="Montserrat"/>
    </font>
    <font>
      <u/>
      <sz val="11"/>
      <color rgb="FF336699"/>
      <name val="&quot;Helvetica Neue&quot;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FF6C00"/>
      <name val="NexusSans"/>
    </font>
    <font>
      <b/>
      <u/>
      <sz val="12"/>
      <color rgb="FF0000FF"/>
      <name val="Times New Roman"/>
      <family val="1"/>
    </font>
    <font>
      <b/>
      <sz val="11"/>
      <color theme="1"/>
      <name val="Calibri"/>
      <family val="2"/>
      <scheme val="minor"/>
    </font>
    <font>
      <u/>
      <sz val="9"/>
      <color rgb="FF1554B2"/>
      <name val="Montserrat"/>
    </font>
    <font>
      <u/>
      <sz val="11"/>
      <color theme="10"/>
      <name val="Calibri"/>
      <family val="2"/>
    </font>
    <font>
      <sz val="9"/>
      <color rgb="FF333333"/>
      <name val="&quot;Helvetica Neue&quot;"/>
    </font>
    <font>
      <u/>
      <sz val="11"/>
      <color rgb="FF005274"/>
      <name val="&quot;Open Sans&quot;"/>
    </font>
    <font>
      <u/>
      <sz val="12"/>
      <color rgb="FF000000"/>
      <name val="Times New Roman"/>
      <family val="1"/>
    </font>
    <font>
      <u/>
      <sz val="9"/>
      <color rgb="FF95989A"/>
      <name val="Roboto"/>
    </font>
    <font>
      <u/>
      <sz val="12"/>
      <color rgb="FF0000FF"/>
      <name val="Times New Roman"/>
      <family val="1"/>
    </font>
    <font>
      <u/>
      <sz val="11"/>
      <color rgb="FF020202"/>
      <name val="MuseoSans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ECF8FF"/>
        <bgColor rgb="FFECF8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4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center"/>
    </xf>
    <xf numFmtId="0" fontId="5" fillId="3" borderId="1" xfId="0" applyFont="1" applyFill="1" applyBorder="1"/>
    <xf numFmtId="0" fontId="8" fillId="0" borderId="0" xfId="0" applyFont="1" applyAlignment="1">
      <alignment vertical="center"/>
    </xf>
    <xf numFmtId="0" fontId="9" fillId="0" borderId="0" xfId="0" applyFont="1"/>
    <xf numFmtId="0" fontId="0" fillId="0" borderId="0" xfId="0" applyFont="1" applyAlignment="1">
      <alignment horizontal="left"/>
    </xf>
    <xf numFmtId="0" fontId="5" fillId="4" borderId="0" xfId="0" applyFont="1" applyFill="1" applyAlignment="1"/>
    <xf numFmtId="0" fontId="2" fillId="0" borderId="0" xfId="0" applyFont="1" applyAlignment="1">
      <alignment horizontal="left"/>
    </xf>
    <xf numFmtId="0" fontId="4" fillId="0" borderId="1" xfId="0" applyFont="1" applyBorder="1"/>
    <xf numFmtId="49" fontId="5" fillId="0" borderId="0" xfId="0" applyNumberFormat="1" applyFont="1"/>
    <xf numFmtId="0" fontId="3" fillId="0" borderId="0" xfId="0" applyFont="1"/>
    <xf numFmtId="49" fontId="5" fillId="0" borderId="0" xfId="0" applyNumberFormat="1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5" borderId="0" xfId="0" applyFont="1" applyFill="1" applyAlignment="1"/>
    <xf numFmtId="49" fontId="13" fillId="5" borderId="2" xfId="0" applyNumberFormat="1" applyFont="1" applyFill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5" fillId="3" borderId="1" xfId="0" applyFont="1" applyFill="1" applyBorder="1" applyAlignment="1"/>
    <xf numFmtId="0" fontId="3" fillId="0" borderId="0" xfId="0" applyFont="1" applyAlignment="1">
      <alignment horizontal="center"/>
    </xf>
    <xf numFmtId="0" fontId="16" fillId="6" borderId="0" xfId="0" applyFont="1" applyFill="1" applyAlignment="1"/>
    <xf numFmtId="0" fontId="10" fillId="0" borderId="0" xfId="0" applyFont="1" applyAlignment="1">
      <alignment horizontal="center"/>
    </xf>
    <xf numFmtId="164" fontId="5" fillId="0" borderId="0" xfId="0" applyNumberFormat="1" applyFont="1"/>
    <xf numFmtId="0" fontId="17" fillId="0" borderId="0" xfId="0" applyFont="1" applyAlignment="1"/>
    <xf numFmtId="164" fontId="5" fillId="0" borderId="0" xfId="0" applyNumberFormat="1" applyFont="1" applyAlignment="1"/>
    <xf numFmtId="0" fontId="10" fillId="0" borderId="0" xfId="0" applyFont="1"/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/>
    <xf numFmtId="0" fontId="20" fillId="0" borderId="0" xfId="0" applyFont="1" applyAlignment="1"/>
    <xf numFmtId="0" fontId="0" fillId="0" borderId="0" xfId="0" applyFont="1" applyAlignment="1">
      <alignment horizontal="left" wrapText="1"/>
    </xf>
    <xf numFmtId="165" fontId="5" fillId="0" borderId="0" xfId="0" applyNumberFormat="1" applyFont="1"/>
    <xf numFmtId="0" fontId="21" fillId="0" borderId="0" xfId="0" applyFont="1" applyAlignment="1">
      <alignment horizontal="center"/>
    </xf>
    <xf numFmtId="0" fontId="4" fillId="0" borderId="1" xfId="0" applyFont="1" applyBorder="1" applyAlignment="1"/>
    <xf numFmtId="0" fontId="22" fillId="0" borderId="0" xfId="0" applyFont="1" applyAlignment="1"/>
    <xf numFmtId="0" fontId="5" fillId="3" borderId="0" xfId="0" applyFont="1" applyFill="1"/>
    <xf numFmtId="0" fontId="5" fillId="3" borderId="0" xfId="0" applyFont="1" applyFill="1" applyAlignment="1"/>
    <xf numFmtId="0" fontId="23" fillId="6" borderId="0" xfId="0" applyFont="1" applyFill="1" applyAlignment="1"/>
    <xf numFmtId="0" fontId="24" fillId="0" borderId="0" xfId="0" applyFont="1" applyAlignment="1">
      <alignment horizontal="center"/>
    </xf>
    <xf numFmtId="0" fontId="25" fillId="2" borderId="0" xfId="0" applyFont="1" applyFill="1" applyAlignment="1"/>
    <xf numFmtId="0" fontId="26" fillId="5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8" fillId="5" borderId="0" xfId="0" applyFont="1" applyFill="1" applyAlignment="1"/>
    <xf numFmtId="0" fontId="3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0" fillId="2" borderId="0" xfId="0" applyFont="1" applyFill="1" applyAlignment="1">
      <alignment horizontal="left"/>
    </xf>
    <xf numFmtId="0" fontId="31" fillId="2" borderId="0" xfId="0" applyFont="1" applyFill="1"/>
    <xf numFmtId="0" fontId="5" fillId="2" borderId="0" xfId="0" applyFont="1" applyFill="1" applyAlignment="1"/>
    <xf numFmtId="0" fontId="32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33" fillId="2" borderId="0" xfId="0" applyFont="1" applyFill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theme="1"/>
          <bgColor theme="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07/s00253-015-7118-8" TargetMode="External"/><Relationship Id="rId117" Type="http://schemas.openxmlformats.org/officeDocument/2006/relationships/hyperlink" Target="https://www.jmb.or.kr/journal/view.html?doi=10.4014/jmb.1003.03011" TargetMode="External"/><Relationship Id="rId21" Type="http://schemas.openxmlformats.org/officeDocument/2006/relationships/hyperlink" Target="https://doi.org/10.1128/JB.02194-14" TargetMode="External"/><Relationship Id="rId42" Type="http://schemas.openxmlformats.org/officeDocument/2006/relationships/hyperlink" Target="https://www.uniprot.org/uniprot/Q8L7J2" TargetMode="External"/><Relationship Id="rId47" Type="http://schemas.openxmlformats.org/officeDocument/2006/relationships/hyperlink" Target="https://www.uniprot.org/uniprot/Q25BW5" TargetMode="External"/><Relationship Id="rId63" Type="http://schemas.openxmlformats.org/officeDocument/2006/relationships/hyperlink" Target="https://doi.org/10.1021/bi9814944" TargetMode="External"/><Relationship Id="rId68" Type="http://schemas.openxmlformats.org/officeDocument/2006/relationships/hyperlink" Target="https://doi.org/10.1021/bi991483q" TargetMode="External"/><Relationship Id="rId84" Type="http://schemas.openxmlformats.org/officeDocument/2006/relationships/hyperlink" Target="https://doi.org/10.1002/bit.1052" TargetMode="External"/><Relationship Id="rId89" Type="http://schemas.openxmlformats.org/officeDocument/2006/relationships/hyperlink" Target="https://www.ncbi.nlm.nih.gov/nuccore/U37557?report=genbank" TargetMode="External"/><Relationship Id="rId112" Type="http://schemas.openxmlformats.org/officeDocument/2006/relationships/hyperlink" Target="https://doi.org/10.1023/a:1006997602727" TargetMode="External"/><Relationship Id="rId16" Type="http://schemas.openxmlformats.org/officeDocument/2006/relationships/hyperlink" Target="https://www.ncbi.nlm.nih.gov/protein/QCG75868.1?report=fasta" TargetMode="External"/><Relationship Id="rId107" Type="http://schemas.openxmlformats.org/officeDocument/2006/relationships/hyperlink" Target="https://doi.org/10.1016/j.biortech.2010.11.025" TargetMode="External"/><Relationship Id="rId11" Type="http://schemas.openxmlformats.org/officeDocument/2006/relationships/hyperlink" Target="https://doi.org/10.2478/s11756-011-0020-7" TargetMode="External"/><Relationship Id="rId32" Type="http://schemas.openxmlformats.org/officeDocument/2006/relationships/hyperlink" Target="https://www.uniprot.org/uniprot/A0A076JRL8" TargetMode="External"/><Relationship Id="rId37" Type="http://schemas.openxmlformats.org/officeDocument/2006/relationships/hyperlink" Target="https://www.ncbi.nlm.nih.gov/nuccore/AB508958" TargetMode="External"/><Relationship Id="rId53" Type="http://schemas.openxmlformats.org/officeDocument/2006/relationships/hyperlink" Target="https://www.uniprot.org/uniprot/P22073" TargetMode="External"/><Relationship Id="rId58" Type="http://schemas.openxmlformats.org/officeDocument/2006/relationships/hyperlink" Target="https://www.ncbi.nlm.nih.gov/nuccore/EF527403" TargetMode="External"/><Relationship Id="rId74" Type="http://schemas.openxmlformats.org/officeDocument/2006/relationships/hyperlink" Target="https://doi.org/10.1021/bi991483q" TargetMode="External"/><Relationship Id="rId79" Type="http://schemas.openxmlformats.org/officeDocument/2006/relationships/hyperlink" Target="https://www.ncbi.nlm.nih.gov/nuccore/U37557?report=genbank" TargetMode="External"/><Relationship Id="rId102" Type="http://schemas.openxmlformats.org/officeDocument/2006/relationships/hyperlink" Target="https://doi.org/10.1016/j.biortech.2010.11.025" TargetMode="External"/><Relationship Id="rId5" Type="http://schemas.openxmlformats.org/officeDocument/2006/relationships/hyperlink" Target="https://doi.org/10.1023/b:jopc.0000016254.58189.2a" TargetMode="External"/><Relationship Id="rId90" Type="http://schemas.openxmlformats.org/officeDocument/2006/relationships/hyperlink" Target="https://doi.org/10.1111/febs.13927" TargetMode="External"/><Relationship Id="rId95" Type="http://schemas.openxmlformats.org/officeDocument/2006/relationships/hyperlink" Target="https://www.ncbi.nlm.nih.gov/nuccore/MN016943" TargetMode="External"/><Relationship Id="rId22" Type="http://schemas.openxmlformats.org/officeDocument/2006/relationships/hyperlink" Target="https://doi.org/10.1111/febs.13927" TargetMode="External"/><Relationship Id="rId27" Type="http://schemas.openxmlformats.org/officeDocument/2006/relationships/hyperlink" Target="https://doi.org/10.1007/s00253-015-7118-8" TargetMode="External"/><Relationship Id="rId43" Type="http://schemas.openxmlformats.org/officeDocument/2006/relationships/hyperlink" Target="https://www.uniprot.org/uniprot/Q25BW5" TargetMode="External"/><Relationship Id="rId48" Type="http://schemas.openxmlformats.org/officeDocument/2006/relationships/hyperlink" Target="https://www.uniprot.org/uniprot/Q25BW5" TargetMode="External"/><Relationship Id="rId64" Type="http://schemas.openxmlformats.org/officeDocument/2006/relationships/hyperlink" Target="https://doi.org/10.1111/j.1432-1033.1993.tb17763.x" TargetMode="External"/><Relationship Id="rId69" Type="http://schemas.openxmlformats.org/officeDocument/2006/relationships/hyperlink" Target="https://www.ncbi.nlm.nih.gov/nuccore/U37557?report=genbank" TargetMode="External"/><Relationship Id="rId113" Type="http://schemas.openxmlformats.org/officeDocument/2006/relationships/hyperlink" Target="https://www.ncbi.nlm.nih.gov/nuccore/Y16753" TargetMode="External"/><Relationship Id="rId118" Type="http://schemas.openxmlformats.org/officeDocument/2006/relationships/hyperlink" Target="https://dx.doi.org/10.1186%2Fs13068-015-0383-z" TargetMode="External"/><Relationship Id="rId80" Type="http://schemas.openxmlformats.org/officeDocument/2006/relationships/hyperlink" Target="https://doi.org/10.1002/bit.1052" TargetMode="External"/><Relationship Id="rId85" Type="http://schemas.openxmlformats.org/officeDocument/2006/relationships/hyperlink" Target="https://www.ncbi.nlm.nih.gov/nuccore/U37557?report=genbank" TargetMode="External"/><Relationship Id="rId12" Type="http://schemas.openxmlformats.org/officeDocument/2006/relationships/hyperlink" Target="https://www.uniprot.org/uniprot/Q65D37" TargetMode="External"/><Relationship Id="rId17" Type="http://schemas.openxmlformats.org/officeDocument/2006/relationships/hyperlink" Target="https://www.ncbi.nlm.nih.gov/protein/QCG75868.1?report=fasta" TargetMode="External"/><Relationship Id="rId33" Type="http://schemas.openxmlformats.org/officeDocument/2006/relationships/hyperlink" Target="https://doi.org/10.1016/j.procbio.2009.09.018" TargetMode="External"/><Relationship Id="rId38" Type="http://schemas.openxmlformats.org/officeDocument/2006/relationships/hyperlink" Target="https://www.uniprot.org/uniprot/A1DPH8" TargetMode="External"/><Relationship Id="rId59" Type="http://schemas.openxmlformats.org/officeDocument/2006/relationships/hyperlink" Target="https://doi.org/10.1016/j.biortech.2009.08.049" TargetMode="External"/><Relationship Id="rId103" Type="http://schemas.openxmlformats.org/officeDocument/2006/relationships/hyperlink" Target="https://doi.org/10.1016/j.biortech.2010.11.025" TargetMode="External"/><Relationship Id="rId108" Type="http://schemas.openxmlformats.org/officeDocument/2006/relationships/hyperlink" Target="https://www.uniprot.org/uniprot/Q9YGB8" TargetMode="External"/><Relationship Id="rId54" Type="http://schemas.openxmlformats.org/officeDocument/2006/relationships/hyperlink" Target="https://doi.org/10.1002/bit.22340" TargetMode="External"/><Relationship Id="rId70" Type="http://schemas.openxmlformats.org/officeDocument/2006/relationships/hyperlink" Target="https://doi.org/10.1021/bi991483q" TargetMode="External"/><Relationship Id="rId75" Type="http://schemas.openxmlformats.org/officeDocument/2006/relationships/hyperlink" Target="https://www.ncbi.nlm.nih.gov/nuccore/U37557?report=genbank" TargetMode="External"/><Relationship Id="rId91" Type="http://schemas.openxmlformats.org/officeDocument/2006/relationships/hyperlink" Target="https://www.ncbi.nlm.nih.gov/nuccore/U37557?report=genbank" TargetMode="External"/><Relationship Id="rId96" Type="http://schemas.openxmlformats.org/officeDocument/2006/relationships/hyperlink" Target="https://www.uniprot.org/uniprot/F1JZ12" TargetMode="External"/><Relationship Id="rId1" Type="http://schemas.openxmlformats.org/officeDocument/2006/relationships/hyperlink" Target="https://doi.org/10.1021/bi00156a015" TargetMode="External"/><Relationship Id="rId6" Type="http://schemas.openxmlformats.org/officeDocument/2006/relationships/hyperlink" Target="https://doi.org/10.1186/1754-6834-3-3" TargetMode="External"/><Relationship Id="rId23" Type="http://schemas.openxmlformats.org/officeDocument/2006/relationships/hyperlink" Target="https://doi.org/10.1111/febs.13927" TargetMode="External"/><Relationship Id="rId28" Type="http://schemas.openxmlformats.org/officeDocument/2006/relationships/hyperlink" Target="https://doi.org/10.1007/s00253-015-7118-8" TargetMode="External"/><Relationship Id="rId49" Type="http://schemas.openxmlformats.org/officeDocument/2006/relationships/hyperlink" Target="https://www.uniprot.org/uniprot/Q25BW5" TargetMode="External"/><Relationship Id="rId114" Type="http://schemas.openxmlformats.org/officeDocument/2006/relationships/hyperlink" Target="https://www.ncbi.nlm.nih.gov/protein/646160121" TargetMode="External"/><Relationship Id="rId119" Type="http://schemas.openxmlformats.org/officeDocument/2006/relationships/vmlDrawing" Target="../drawings/vmlDrawing1.vml"/><Relationship Id="rId10" Type="http://schemas.openxmlformats.org/officeDocument/2006/relationships/hyperlink" Target="https://doi.org/10.1128/AEM.64.10.3607-3614.1998" TargetMode="External"/><Relationship Id="rId31" Type="http://schemas.openxmlformats.org/officeDocument/2006/relationships/hyperlink" Target="https://doi.org/10.1007/s12275-009-0159-x" TargetMode="External"/><Relationship Id="rId44" Type="http://schemas.openxmlformats.org/officeDocument/2006/relationships/hyperlink" Target="https://www.uniprot.org/uniprot/Q25BW5" TargetMode="External"/><Relationship Id="rId52" Type="http://schemas.openxmlformats.org/officeDocument/2006/relationships/hyperlink" Target="https://doi.org/10.1002/bit.22340" TargetMode="External"/><Relationship Id="rId60" Type="http://schemas.openxmlformats.org/officeDocument/2006/relationships/hyperlink" Target="https://www.uniprot.org/uniprot/B3GK87" TargetMode="External"/><Relationship Id="rId65" Type="http://schemas.openxmlformats.org/officeDocument/2006/relationships/hyperlink" Target="https://www.uniprot.org/uniprot/E7FHY4" TargetMode="External"/><Relationship Id="rId73" Type="http://schemas.openxmlformats.org/officeDocument/2006/relationships/hyperlink" Target="https://www.ncbi.nlm.nih.gov/nuccore/U37557?report=genbank" TargetMode="External"/><Relationship Id="rId78" Type="http://schemas.openxmlformats.org/officeDocument/2006/relationships/hyperlink" Target="https://doi.org/10.1002/bit.1052" TargetMode="External"/><Relationship Id="rId81" Type="http://schemas.openxmlformats.org/officeDocument/2006/relationships/hyperlink" Target="https://www.ncbi.nlm.nih.gov/nuccore/U37557?report=genbank" TargetMode="External"/><Relationship Id="rId86" Type="http://schemas.openxmlformats.org/officeDocument/2006/relationships/hyperlink" Target="https://doi.org/10.1016/s0076-6879(01)30389-0" TargetMode="External"/><Relationship Id="rId94" Type="http://schemas.openxmlformats.org/officeDocument/2006/relationships/hyperlink" Target="https://doi.org/10.3389/fbioe.2020.00813" TargetMode="External"/><Relationship Id="rId99" Type="http://schemas.openxmlformats.org/officeDocument/2006/relationships/hyperlink" Target="https://doi.org/10.1016/j.biortech.2010.11.025" TargetMode="External"/><Relationship Id="rId101" Type="http://schemas.openxmlformats.org/officeDocument/2006/relationships/hyperlink" Target="https://doi.org/10.1016/j.biortech.2010.11.025" TargetMode="External"/><Relationship Id="rId4" Type="http://schemas.openxmlformats.org/officeDocument/2006/relationships/hyperlink" Target="https://doi.org/10.1002/bit.22885" TargetMode="External"/><Relationship Id="rId9" Type="http://schemas.openxmlformats.org/officeDocument/2006/relationships/hyperlink" Target="https://www.uniprot.org/uniprot/Q2UUD66" TargetMode="External"/><Relationship Id="rId13" Type="http://schemas.openxmlformats.org/officeDocument/2006/relationships/hyperlink" Target="https://www.uniprot.org/uniprot/I3QIG4" TargetMode="External"/><Relationship Id="rId18" Type="http://schemas.openxmlformats.org/officeDocument/2006/relationships/hyperlink" Target="https://doi.org/10.1128/JB.02194-14" TargetMode="External"/><Relationship Id="rId39" Type="http://schemas.openxmlformats.org/officeDocument/2006/relationships/hyperlink" Target="http://dx.doi.org/10.1016/j.molcatb.2015.09.003" TargetMode="External"/><Relationship Id="rId109" Type="http://schemas.openxmlformats.org/officeDocument/2006/relationships/hyperlink" Target="https://www.uniprot.org/uniprot/A1S0B1" TargetMode="External"/><Relationship Id="rId34" Type="http://schemas.openxmlformats.org/officeDocument/2006/relationships/hyperlink" Target="http://dx.doi.org/10.1074/jbc.M114.587766" TargetMode="External"/><Relationship Id="rId50" Type="http://schemas.openxmlformats.org/officeDocument/2006/relationships/hyperlink" Target="https://doi.org/10.1002/bit.22340" TargetMode="External"/><Relationship Id="rId55" Type="http://schemas.openxmlformats.org/officeDocument/2006/relationships/hyperlink" Target="https://www.uniprot.org/uniprot/P22073" TargetMode="External"/><Relationship Id="rId76" Type="http://schemas.openxmlformats.org/officeDocument/2006/relationships/hyperlink" Target="https://doi.org/10.1021/bi991483q" TargetMode="External"/><Relationship Id="rId97" Type="http://schemas.openxmlformats.org/officeDocument/2006/relationships/hyperlink" Target="https://doi.org/10.1074/jbc.M113.471342" TargetMode="External"/><Relationship Id="rId104" Type="http://schemas.openxmlformats.org/officeDocument/2006/relationships/hyperlink" Target="https://doi.org/10.1016/j.biortech.2010.11.025" TargetMode="External"/><Relationship Id="rId120" Type="http://schemas.openxmlformats.org/officeDocument/2006/relationships/comments" Target="../comments1.xml"/><Relationship Id="rId7" Type="http://schemas.openxmlformats.org/officeDocument/2006/relationships/hyperlink" Target="https://www.uniprot.org/uniprot/Q2U325" TargetMode="External"/><Relationship Id="rId71" Type="http://schemas.openxmlformats.org/officeDocument/2006/relationships/hyperlink" Target="https://www.ncbi.nlm.nih.gov/nuccore/U37557?report=genbank" TargetMode="External"/><Relationship Id="rId92" Type="http://schemas.openxmlformats.org/officeDocument/2006/relationships/hyperlink" Target="https://www.uniprot.org/uniprot/Q8TGI8" TargetMode="External"/><Relationship Id="rId2" Type="http://schemas.openxmlformats.org/officeDocument/2006/relationships/hyperlink" Target="https://dx.doi.org/10.1021/jf000434d" TargetMode="External"/><Relationship Id="rId29" Type="http://schemas.openxmlformats.org/officeDocument/2006/relationships/hyperlink" Target="https://doi.org/10.1271/bbb.60.77" TargetMode="External"/><Relationship Id="rId24" Type="http://schemas.openxmlformats.org/officeDocument/2006/relationships/hyperlink" Target="https://www.uniprot.org/uniprot/E0X9H4" TargetMode="External"/><Relationship Id="rId40" Type="http://schemas.openxmlformats.org/officeDocument/2006/relationships/hyperlink" Target="https://doi.org/10.1186/1754-6834-3-3" TargetMode="External"/><Relationship Id="rId45" Type="http://schemas.openxmlformats.org/officeDocument/2006/relationships/hyperlink" Target="https://www.uniprot.org/uniprot/Q25BW5" TargetMode="External"/><Relationship Id="rId66" Type="http://schemas.openxmlformats.org/officeDocument/2006/relationships/hyperlink" Target="https://doi.org/10.1128/jb.177.24.7105-7111.1995" TargetMode="External"/><Relationship Id="rId87" Type="http://schemas.openxmlformats.org/officeDocument/2006/relationships/hyperlink" Target="https://www.ncbi.nlm.nih.gov/nuccore/U37557?report=genbank" TargetMode="External"/><Relationship Id="rId110" Type="http://schemas.openxmlformats.org/officeDocument/2006/relationships/hyperlink" Target="https://www.uniprot.org/uniprot/A5IL97" TargetMode="External"/><Relationship Id="rId115" Type="http://schemas.openxmlformats.org/officeDocument/2006/relationships/hyperlink" Target="https://doi.org/10.1016/0167-4838(92)90336-C" TargetMode="External"/><Relationship Id="rId61" Type="http://schemas.openxmlformats.org/officeDocument/2006/relationships/hyperlink" Target="https://www.uniprot.org/uniprot/Q8TGC6" TargetMode="External"/><Relationship Id="rId82" Type="http://schemas.openxmlformats.org/officeDocument/2006/relationships/hyperlink" Target="https://doi.org/10.1002/bit.1052" TargetMode="External"/><Relationship Id="rId19" Type="http://schemas.openxmlformats.org/officeDocument/2006/relationships/hyperlink" Target="https://doi.org/10.1128/JB.02194-14" TargetMode="External"/><Relationship Id="rId14" Type="http://schemas.openxmlformats.org/officeDocument/2006/relationships/hyperlink" Target="https://doi.org/10.1128/jb.174.9.3087-3091.1992" TargetMode="External"/><Relationship Id="rId30" Type="http://schemas.openxmlformats.org/officeDocument/2006/relationships/hyperlink" Target="https://www.uniprot.org/uniprot/O93784" TargetMode="External"/><Relationship Id="rId35" Type="http://schemas.openxmlformats.org/officeDocument/2006/relationships/hyperlink" Target="https://doi.org/10.1111/j.1365-2672.2009.04461.x" TargetMode="External"/><Relationship Id="rId56" Type="http://schemas.openxmlformats.org/officeDocument/2006/relationships/hyperlink" Target="https://doi.org/10.1002/bit.22340" TargetMode="External"/><Relationship Id="rId77" Type="http://schemas.openxmlformats.org/officeDocument/2006/relationships/hyperlink" Target="https://www.ncbi.nlm.nih.gov/nuccore/U37557?report=genbank" TargetMode="External"/><Relationship Id="rId100" Type="http://schemas.openxmlformats.org/officeDocument/2006/relationships/hyperlink" Target="https://doi.org/10.1016/j.biortech.2010.11.025" TargetMode="External"/><Relationship Id="rId105" Type="http://schemas.openxmlformats.org/officeDocument/2006/relationships/hyperlink" Target="https://doi.org/10.1016/j.biortech.2010.11.025" TargetMode="External"/><Relationship Id="rId8" Type="http://schemas.openxmlformats.org/officeDocument/2006/relationships/hyperlink" Target="https://www.uniprot.org/uniprot/Q2UIR4" TargetMode="External"/><Relationship Id="rId51" Type="http://schemas.openxmlformats.org/officeDocument/2006/relationships/hyperlink" Target="https://www.uniprot.org/uniprot/P22073" TargetMode="External"/><Relationship Id="rId72" Type="http://schemas.openxmlformats.org/officeDocument/2006/relationships/hyperlink" Target="https://doi.org/10.1021/bi991483q" TargetMode="External"/><Relationship Id="rId93" Type="http://schemas.openxmlformats.org/officeDocument/2006/relationships/hyperlink" Target="https://www.uniprot.org/uniprot/A0A0B4RUW2" TargetMode="External"/><Relationship Id="rId98" Type="http://schemas.openxmlformats.org/officeDocument/2006/relationships/hyperlink" Target="https://doi.org/10.1007/s00253-006-0428-0" TargetMode="External"/><Relationship Id="rId3" Type="http://schemas.openxmlformats.org/officeDocument/2006/relationships/hyperlink" Target="https://www.uniprot.org/uniprot/Q0PHW1" TargetMode="External"/><Relationship Id="rId25" Type="http://schemas.openxmlformats.org/officeDocument/2006/relationships/hyperlink" Target="https://doi.org/10.1007/s00253-015-7118-8" TargetMode="External"/><Relationship Id="rId46" Type="http://schemas.openxmlformats.org/officeDocument/2006/relationships/hyperlink" Target="https://www.uniprot.org/uniprot/Q25BW5" TargetMode="External"/><Relationship Id="rId67" Type="http://schemas.openxmlformats.org/officeDocument/2006/relationships/hyperlink" Target="https://www.ncbi.nlm.nih.gov/nuccore/U37557?report=genbank" TargetMode="External"/><Relationship Id="rId116" Type="http://schemas.openxmlformats.org/officeDocument/2006/relationships/hyperlink" Target="https://doi.org/10.1016/0167-4838(92)90336-C" TargetMode="External"/><Relationship Id="rId20" Type="http://schemas.openxmlformats.org/officeDocument/2006/relationships/hyperlink" Target="https://doi.org/10.1128/JB.02194-14" TargetMode="External"/><Relationship Id="rId41" Type="http://schemas.openxmlformats.org/officeDocument/2006/relationships/hyperlink" Target="https://doi.org/10.1128/aem.60.1.64-70.1994" TargetMode="External"/><Relationship Id="rId62" Type="http://schemas.openxmlformats.org/officeDocument/2006/relationships/hyperlink" Target="https://www.uniprot.org/uniprot/Q25BW4" TargetMode="External"/><Relationship Id="rId83" Type="http://schemas.openxmlformats.org/officeDocument/2006/relationships/hyperlink" Target="https://www.ncbi.nlm.nih.gov/nuccore/U37557?report=genbank" TargetMode="External"/><Relationship Id="rId88" Type="http://schemas.openxmlformats.org/officeDocument/2006/relationships/hyperlink" Target="https://doi.org/10.1016/s0076-6879(01)30389-0" TargetMode="External"/><Relationship Id="rId111" Type="http://schemas.openxmlformats.org/officeDocument/2006/relationships/hyperlink" Target="https://www.uniprot.org/uniprot/A5IL43" TargetMode="External"/><Relationship Id="rId15" Type="http://schemas.openxmlformats.org/officeDocument/2006/relationships/hyperlink" Target="https://www.ncbi.nlm.nih.gov/protein/QCG75868.1?report=fasta" TargetMode="External"/><Relationship Id="rId36" Type="http://schemas.openxmlformats.org/officeDocument/2006/relationships/hyperlink" Target="https://www.uniprot.org/uniprot/B9V8P5" TargetMode="External"/><Relationship Id="rId57" Type="http://schemas.openxmlformats.org/officeDocument/2006/relationships/hyperlink" Target="https://www.uniprot.org/uniprot/P22073" TargetMode="External"/><Relationship Id="rId106" Type="http://schemas.openxmlformats.org/officeDocument/2006/relationships/hyperlink" Target="https://doi.org/10.1016/j.biortech.2010.11.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ColWidth="14.453125" defaultRowHeight="15" customHeight="1"/>
  <cols>
    <col min="1" max="2" width="50.7265625" customWidth="1"/>
    <col min="3" max="3" width="17.7265625" customWidth="1"/>
    <col min="4" max="5" width="14.54296875" customWidth="1"/>
    <col min="6" max="6" width="18.54296875" customWidth="1"/>
    <col min="7" max="7" width="25.54296875" customWidth="1"/>
    <col min="8" max="8" width="22" customWidth="1"/>
    <col min="9" max="9" width="16.81640625" customWidth="1"/>
    <col min="10" max="11" width="21" customWidth="1"/>
    <col min="12" max="14" width="27.453125" customWidth="1"/>
    <col min="15" max="15" width="23.453125" customWidth="1"/>
    <col min="16" max="16" width="34.54296875" customWidth="1"/>
    <col min="17" max="19" width="20.54296875" customWidth="1"/>
    <col min="20" max="20" width="23.54296875" customWidth="1"/>
    <col min="21" max="21" width="31.81640625" customWidth="1"/>
    <col min="22" max="23" width="21.81640625" customWidth="1"/>
    <col min="24" max="26" width="23.453125" customWidth="1"/>
    <col min="27" max="28" width="18.81640625" customWidth="1"/>
    <col min="29" max="30" width="53.08984375" customWidth="1"/>
    <col min="31" max="31" width="19" customWidth="1"/>
    <col min="32" max="32" width="26.54296875" customWidth="1"/>
  </cols>
  <sheetData>
    <row r="1" spans="1:32" ht="14.25" customHeight="1">
      <c r="A1" s="1" t="s">
        <v>860</v>
      </c>
      <c r="B1" s="2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3" t="s">
        <v>30</v>
      </c>
    </row>
    <row r="2" spans="1:32" ht="14.25" customHeight="1">
      <c r="A2" s="4" t="s">
        <v>31</v>
      </c>
      <c r="B2" s="67" t="s">
        <v>861</v>
      </c>
      <c r="C2" s="5" t="s">
        <v>32</v>
      </c>
      <c r="D2" s="6" t="s">
        <v>33</v>
      </c>
      <c r="E2" s="6">
        <v>1</v>
      </c>
      <c r="F2" s="6">
        <v>7</v>
      </c>
      <c r="G2" s="6">
        <v>70</v>
      </c>
      <c r="H2" s="7">
        <v>70</v>
      </c>
      <c r="I2" s="6">
        <f>8*60</f>
        <v>480</v>
      </c>
      <c r="J2" s="6">
        <f>LN(2)/I2</f>
        <v>1.4440566261665526E-3</v>
      </c>
      <c r="K2" s="7" t="s">
        <v>34</v>
      </c>
      <c r="L2" s="6">
        <v>0.37</v>
      </c>
      <c r="M2" s="6">
        <v>95</v>
      </c>
      <c r="N2" s="6" t="s">
        <v>35</v>
      </c>
      <c r="O2" s="6">
        <f>72*0.37</f>
        <v>26.64</v>
      </c>
      <c r="P2" s="6">
        <v>72</v>
      </c>
      <c r="Q2" s="6" t="s">
        <v>34</v>
      </c>
      <c r="R2" s="6" t="s">
        <v>34</v>
      </c>
      <c r="S2" s="6" t="s">
        <v>34</v>
      </c>
      <c r="T2" s="6" t="s">
        <v>34</v>
      </c>
      <c r="U2" s="6" t="s">
        <v>34</v>
      </c>
      <c r="V2" s="6" t="s">
        <v>34</v>
      </c>
      <c r="W2" s="7" t="s">
        <v>34</v>
      </c>
      <c r="X2" s="6">
        <v>1500</v>
      </c>
      <c r="Y2" s="7" t="s">
        <v>34</v>
      </c>
      <c r="Z2" s="6" t="s">
        <v>34</v>
      </c>
      <c r="AA2" s="6">
        <v>54</v>
      </c>
      <c r="AB2" s="6" t="s">
        <v>34</v>
      </c>
      <c r="AC2" s="6" t="s">
        <v>36</v>
      </c>
      <c r="AD2" s="6" t="s">
        <v>37</v>
      </c>
      <c r="AE2" s="6" t="s">
        <v>38</v>
      </c>
      <c r="AF2" s="6"/>
    </row>
    <row r="3" spans="1:32" ht="14.25" customHeight="1">
      <c r="A3" s="8" t="s">
        <v>39</v>
      </c>
      <c r="B3" s="68" t="s">
        <v>862</v>
      </c>
      <c r="C3" s="9" t="s">
        <v>32</v>
      </c>
      <c r="D3" s="10" t="s">
        <v>40</v>
      </c>
      <c r="E3" s="10" t="s">
        <v>34</v>
      </c>
      <c r="F3" s="10">
        <v>5</v>
      </c>
      <c r="G3" s="10">
        <v>55</v>
      </c>
      <c r="H3" s="11" t="s">
        <v>34</v>
      </c>
      <c r="I3" s="10" t="s">
        <v>34</v>
      </c>
      <c r="J3" s="10" t="s">
        <v>34</v>
      </c>
      <c r="K3" s="11" t="s">
        <v>34</v>
      </c>
      <c r="L3" s="10" t="s">
        <v>34</v>
      </c>
      <c r="M3" s="10" t="s">
        <v>34</v>
      </c>
      <c r="N3" s="10" t="s">
        <v>34</v>
      </c>
      <c r="O3" s="10" t="s">
        <v>34</v>
      </c>
      <c r="P3" s="10" t="s">
        <v>34</v>
      </c>
      <c r="Q3" s="10">
        <v>0.87</v>
      </c>
      <c r="R3" s="10" t="s">
        <v>34</v>
      </c>
      <c r="S3" s="10" t="s">
        <v>34</v>
      </c>
      <c r="T3" s="10">
        <v>666</v>
      </c>
      <c r="U3" s="10">
        <f t="shared" ref="U3:U5" si="0">T3/Q3</f>
        <v>765.51724137931035</v>
      </c>
      <c r="V3" s="10" t="s">
        <v>34</v>
      </c>
      <c r="W3" s="10" t="s">
        <v>34</v>
      </c>
      <c r="X3" s="10">
        <v>0.5</v>
      </c>
      <c r="Y3" s="10" t="s">
        <v>34</v>
      </c>
      <c r="Z3" s="10" t="s">
        <v>34</v>
      </c>
      <c r="AA3" s="10" t="s">
        <v>34</v>
      </c>
      <c r="AB3" s="10" t="s">
        <v>34</v>
      </c>
      <c r="AC3" s="10" t="s">
        <v>34</v>
      </c>
      <c r="AD3" s="10" t="s">
        <v>41</v>
      </c>
      <c r="AE3" s="10" t="s">
        <v>34</v>
      </c>
      <c r="AF3" s="10"/>
    </row>
    <row r="4" spans="1:32" ht="14.25" customHeight="1">
      <c r="A4" s="4" t="s">
        <v>42</v>
      </c>
      <c r="B4" s="67" t="s">
        <v>863</v>
      </c>
      <c r="C4" s="5" t="s">
        <v>32</v>
      </c>
      <c r="D4" s="6" t="s">
        <v>33</v>
      </c>
      <c r="E4" s="6">
        <v>1</v>
      </c>
      <c r="F4" s="6">
        <v>6</v>
      </c>
      <c r="G4" s="6" t="s">
        <v>34</v>
      </c>
      <c r="H4" s="7" t="s">
        <v>34</v>
      </c>
      <c r="I4" s="6" t="s">
        <v>34</v>
      </c>
      <c r="J4" s="6" t="s">
        <v>34</v>
      </c>
      <c r="K4" s="7">
        <v>50</v>
      </c>
      <c r="L4" s="6">
        <v>3.3</v>
      </c>
      <c r="M4" s="6">
        <v>6.8</v>
      </c>
      <c r="N4" s="6" t="s">
        <v>43</v>
      </c>
      <c r="O4" s="6">
        <v>5.5</v>
      </c>
      <c r="P4" s="6">
        <v>1.6666666666700001</v>
      </c>
      <c r="Q4" s="6">
        <v>95.3</v>
      </c>
      <c r="R4" s="6">
        <v>13.2</v>
      </c>
      <c r="S4" s="6" t="s">
        <v>43</v>
      </c>
      <c r="T4" s="6">
        <v>10.7</v>
      </c>
      <c r="U4" s="6">
        <f t="shared" si="0"/>
        <v>0.11227701993704092</v>
      </c>
      <c r="V4" s="6" t="s">
        <v>34</v>
      </c>
      <c r="W4" s="7" t="s">
        <v>34</v>
      </c>
      <c r="X4" s="6">
        <v>1502</v>
      </c>
      <c r="Y4" s="7" t="s">
        <v>34</v>
      </c>
      <c r="Z4" s="6" t="s">
        <v>34</v>
      </c>
      <c r="AA4" s="6">
        <v>48.47</v>
      </c>
      <c r="AB4" s="6" t="s">
        <v>34</v>
      </c>
      <c r="AC4" s="6" t="s">
        <v>44</v>
      </c>
      <c r="AD4" s="6" t="s">
        <v>45</v>
      </c>
      <c r="AE4" s="6" t="s">
        <v>46</v>
      </c>
      <c r="AF4" s="6"/>
    </row>
    <row r="5" spans="1:32" ht="14.25" customHeight="1">
      <c r="A5" s="4" t="s">
        <v>47</v>
      </c>
      <c r="B5" s="68" t="s">
        <v>864</v>
      </c>
      <c r="C5" s="5" t="s">
        <v>32</v>
      </c>
      <c r="D5" s="6" t="s">
        <v>33</v>
      </c>
      <c r="E5" s="6">
        <v>1</v>
      </c>
      <c r="F5" s="6">
        <v>6</v>
      </c>
      <c r="G5" s="6">
        <v>50</v>
      </c>
      <c r="H5" s="7" t="s">
        <v>34</v>
      </c>
      <c r="I5" s="6" t="s">
        <v>34</v>
      </c>
      <c r="J5" s="6" t="s">
        <v>34</v>
      </c>
      <c r="K5" s="7">
        <v>50</v>
      </c>
      <c r="L5" s="6">
        <v>0.73</v>
      </c>
      <c r="M5" s="6">
        <v>1.9</v>
      </c>
      <c r="N5" s="6" t="s">
        <v>43</v>
      </c>
      <c r="O5" s="6">
        <v>1.7</v>
      </c>
      <c r="P5" s="6">
        <v>2.32876712329</v>
      </c>
      <c r="Q5" s="6">
        <v>187.7</v>
      </c>
      <c r="R5" s="6">
        <v>6.8</v>
      </c>
      <c r="S5" s="6" t="s">
        <v>43</v>
      </c>
      <c r="T5" s="6">
        <v>16.600000000000001</v>
      </c>
      <c r="U5" s="6">
        <f t="shared" si="0"/>
        <v>8.8438998401704855E-2</v>
      </c>
      <c r="V5" s="6" t="s">
        <v>34</v>
      </c>
      <c r="W5" s="7" t="s">
        <v>34</v>
      </c>
      <c r="X5" s="6">
        <v>193.5</v>
      </c>
      <c r="Y5" s="7" t="s">
        <v>34</v>
      </c>
      <c r="Z5" s="6" t="s">
        <v>34</v>
      </c>
      <c r="AA5" s="6">
        <v>52.61</v>
      </c>
      <c r="AB5" s="6" t="s">
        <v>34</v>
      </c>
      <c r="AC5" s="6" t="s">
        <v>48</v>
      </c>
      <c r="AD5" s="6" t="s">
        <v>49</v>
      </c>
      <c r="AE5" s="6" t="s">
        <v>50</v>
      </c>
      <c r="AF5" s="6"/>
    </row>
    <row r="6" spans="1:32" ht="14.25" customHeight="1">
      <c r="A6" s="12" t="s">
        <v>51</v>
      </c>
      <c r="B6" s="67" t="s">
        <v>865</v>
      </c>
      <c r="C6" s="13" t="s">
        <v>32</v>
      </c>
      <c r="D6" s="7" t="s">
        <v>33</v>
      </c>
      <c r="E6" s="7">
        <v>1</v>
      </c>
      <c r="F6" s="7" t="s">
        <v>34</v>
      </c>
      <c r="G6" s="7" t="s">
        <v>34</v>
      </c>
      <c r="H6" s="7" t="s">
        <v>34</v>
      </c>
      <c r="I6" s="7" t="s">
        <v>34</v>
      </c>
      <c r="J6" s="7" t="s">
        <v>34</v>
      </c>
      <c r="K6" s="7">
        <v>37</v>
      </c>
      <c r="L6" s="7">
        <v>7.8E-2</v>
      </c>
      <c r="M6" s="7" t="s">
        <v>34</v>
      </c>
      <c r="N6" s="7" t="s">
        <v>34</v>
      </c>
      <c r="O6" s="7">
        <v>169</v>
      </c>
      <c r="P6" s="7">
        <v>2170</v>
      </c>
      <c r="Q6" s="7" t="s">
        <v>34</v>
      </c>
      <c r="R6" s="7" t="s">
        <v>34</v>
      </c>
      <c r="S6" s="7" t="s">
        <v>34</v>
      </c>
      <c r="T6" s="7" t="s">
        <v>34</v>
      </c>
      <c r="U6" s="7" t="s">
        <v>34</v>
      </c>
      <c r="V6" s="7" t="s">
        <v>34</v>
      </c>
      <c r="W6" s="7" t="s">
        <v>34</v>
      </c>
      <c r="X6" s="7">
        <v>6.4</v>
      </c>
      <c r="Y6" s="7" t="s">
        <v>52</v>
      </c>
      <c r="Z6" s="7" t="s">
        <v>34</v>
      </c>
      <c r="AA6" s="7">
        <v>50</v>
      </c>
      <c r="AB6" s="7" t="s">
        <v>34</v>
      </c>
      <c r="AC6" s="7" t="s">
        <v>34</v>
      </c>
      <c r="AD6" s="14" t="s">
        <v>53</v>
      </c>
      <c r="AE6" s="7" t="s">
        <v>34</v>
      </c>
      <c r="AF6" s="6"/>
    </row>
    <row r="7" spans="1:32" ht="14.25" customHeight="1">
      <c r="A7" s="4" t="s">
        <v>54</v>
      </c>
      <c r="B7" s="68" t="s">
        <v>866</v>
      </c>
      <c r="C7" s="5" t="s">
        <v>32</v>
      </c>
      <c r="D7" s="6" t="s">
        <v>33</v>
      </c>
      <c r="E7" s="6">
        <v>1</v>
      </c>
      <c r="F7" s="6">
        <v>7.2</v>
      </c>
      <c r="G7" s="6">
        <v>52</v>
      </c>
      <c r="H7" s="6">
        <v>52</v>
      </c>
      <c r="I7" s="6">
        <v>16</v>
      </c>
      <c r="J7" s="6">
        <f t="shared" ref="J7:J14" si="1">LN(2)/I7</f>
        <v>4.332169878499658E-2</v>
      </c>
      <c r="K7" s="6">
        <v>52</v>
      </c>
      <c r="L7" s="6">
        <v>3.09</v>
      </c>
      <c r="M7" s="6" t="s">
        <v>34</v>
      </c>
      <c r="N7" s="6" t="s">
        <v>34</v>
      </c>
      <c r="O7" s="6">
        <v>277</v>
      </c>
      <c r="P7" s="6">
        <f t="shared" ref="P7:P14" si="2">O7/L7</f>
        <v>89.644012944983828</v>
      </c>
      <c r="Q7" s="6">
        <v>2.94</v>
      </c>
      <c r="R7" s="6" t="s">
        <v>34</v>
      </c>
      <c r="S7" s="6" t="s">
        <v>34</v>
      </c>
      <c r="T7" s="6">
        <v>233</v>
      </c>
      <c r="U7" s="6">
        <f t="shared" ref="U7:U13" si="3">T7/Q7</f>
        <v>79.251700680272108</v>
      </c>
      <c r="V7" s="6" t="s">
        <v>34</v>
      </c>
      <c r="W7" s="6" t="s">
        <v>34</v>
      </c>
      <c r="X7" s="6">
        <v>686</v>
      </c>
      <c r="Y7" s="6" t="s">
        <v>55</v>
      </c>
      <c r="Z7" s="7" t="s">
        <v>34</v>
      </c>
      <c r="AA7" s="7">
        <v>51.3</v>
      </c>
      <c r="AB7" s="6" t="s">
        <v>34</v>
      </c>
      <c r="AC7" s="6" t="s">
        <v>56</v>
      </c>
      <c r="AD7" s="6" t="s">
        <v>57</v>
      </c>
      <c r="AE7" s="6" t="s">
        <v>58</v>
      </c>
      <c r="AF7" s="6"/>
    </row>
    <row r="8" spans="1:32" ht="14.25" customHeight="1">
      <c r="A8" s="4" t="s">
        <v>59</v>
      </c>
      <c r="B8" s="67" t="s">
        <v>867</v>
      </c>
      <c r="C8" s="5" t="s">
        <v>60</v>
      </c>
      <c r="D8" s="6" t="s">
        <v>33</v>
      </c>
      <c r="E8" s="6">
        <v>1</v>
      </c>
      <c r="F8" s="6">
        <v>7</v>
      </c>
      <c r="G8" s="6">
        <v>46</v>
      </c>
      <c r="H8" s="6">
        <v>46</v>
      </c>
      <c r="I8" s="6">
        <v>13</v>
      </c>
      <c r="J8" s="6">
        <f t="shared" si="1"/>
        <v>5.3319013889226559E-2</v>
      </c>
      <c r="K8" s="6">
        <v>46</v>
      </c>
      <c r="L8" s="6">
        <v>2.61</v>
      </c>
      <c r="M8" s="6" t="s">
        <v>34</v>
      </c>
      <c r="N8" s="6" t="s">
        <v>34</v>
      </c>
      <c r="O8" s="6">
        <v>95</v>
      </c>
      <c r="P8" s="6">
        <f t="shared" si="2"/>
        <v>36.398467432950191</v>
      </c>
      <c r="Q8" s="6">
        <v>1.85</v>
      </c>
      <c r="R8" s="6" t="s">
        <v>34</v>
      </c>
      <c r="S8" s="6" t="s">
        <v>34</v>
      </c>
      <c r="T8" s="6">
        <v>91</v>
      </c>
      <c r="U8" s="6">
        <f t="shared" si="3"/>
        <v>49.189189189189186</v>
      </c>
      <c r="V8" s="6" t="s">
        <v>34</v>
      </c>
      <c r="W8" s="6" t="s">
        <v>34</v>
      </c>
      <c r="X8" s="6">
        <v>1290</v>
      </c>
      <c r="Y8" s="6" t="s">
        <v>52</v>
      </c>
      <c r="Z8" s="7" t="s">
        <v>34</v>
      </c>
      <c r="AA8" s="7">
        <v>51.3</v>
      </c>
      <c r="AB8" s="6" t="s">
        <v>34</v>
      </c>
      <c r="AC8" s="6" t="s">
        <v>61</v>
      </c>
      <c r="AD8" s="6" t="s">
        <v>57</v>
      </c>
      <c r="AE8" s="6" t="s">
        <v>58</v>
      </c>
      <c r="AF8" s="6"/>
    </row>
    <row r="9" spans="1:32" ht="14.25" customHeight="1">
      <c r="A9" s="4" t="s">
        <v>62</v>
      </c>
      <c r="B9" s="68" t="s">
        <v>868</v>
      </c>
      <c r="C9" s="5" t="s">
        <v>60</v>
      </c>
      <c r="D9" s="6" t="s">
        <v>33</v>
      </c>
      <c r="E9" s="6">
        <v>1</v>
      </c>
      <c r="F9" s="6">
        <v>7</v>
      </c>
      <c r="G9" s="6">
        <v>52</v>
      </c>
      <c r="H9" s="6">
        <v>52</v>
      </c>
      <c r="I9" s="6">
        <v>9.5</v>
      </c>
      <c r="J9" s="6">
        <f t="shared" si="1"/>
        <v>7.2962861111573185E-2</v>
      </c>
      <c r="K9" s="6">
        <v>52</v>
      </c>
      <c r="L9" s="6">
        <v>2.74</v>
      </c>
      <c r="M9" s="6" t="s">
        <v>34</v>
      </c>
      <c r="N9" s="6" t="s">
        <v>34</v>
      </c>
      <c r="O9" s="6">
        <v>193</v>
      </c>
      <c r="P9" s="6">
        <f t="shared" si="2"/>
        <v>70.43795620437956</v>
      </c>
      <c r="Q9" s="6">
        <v>5.48</v>
      </c>
      <c r="R9" s="6" t="s">
        <v>34</v>
      </c>
      <c r="S9" s="6" t="s">
        <v>34</v>
      </c>
      <c r="T9" s="6">
        <v>118</v>
      </c>
      <c r="U9" s="6">
        <f t="shared" si="3"/>
        <v>21.532846715328464</v>
      </c>
      <c r="V9" s="6" t="s">
        <v>34</v>
      </c>
      <c r="W9" s="6" t="s">
        <v>34</v>
      </c>
      <c r="X9" s="6">
        <v>1509</v>
      </c>
      <c r="Y9" s="6" t="s">
        <v>52</v>
      </c>
      <c r="Z9" s="7" t="s">
        <v>34</v>
      </c>
      <c r="AA9" s="7">
        <v>51.3</v>
      </c>
      <c r="AB9" s="6" t="s">
        <v>34</v>
      </c>
      <c r="AC9" s="6" t="s">
        <v>63</v>
      </c>
      <c r="AD9" s="6" t="s">
        <v>57</v>
      </c>
      <c r="AE9" s="6" t="s">
        <v>58</v>
      </c>
      <c r="AF9" s="6"/>
    </row>
    <row r="10" spans="1:32" ht="14.25" customHeight="1">
      <c r="A10" s="4" t="s">
        <v>64</v>
      </c>
      <c r="B10" s="67" t="s">
        <v>869</v>
      </c>
      <c r="C10" s="5" t="s">
        <v>60</v>
      </c>
      <c r="D10" s="6" t="s">
        <v>33</v>
      </c>
      <c r="E10" s="6">
        <v>1</v>
      </c>
      <c r="F10" s="6">
        <v>7</v>
      </c>
      <c r="G10" s="7">
        <v>52</v>
      </c>
      <c r="H10" s="7">
        <v>52</v>
      </c>
      <c r="I10" s="6">
        <v>35</v>
      </c>
      <c r="J10" s="6">
        <f t="shared" si="1"/>
        <v>1.980420515885558E-2</v>
      </c>
      <c r="K10" s="7">
        <v>52</v>
      </c>
      <c r="L10" s="6">
        <v>4.99</v>
      </c>
      <c r="M10" s="6" t="s">
        <v>34</v>
      </c>
      <c r="N10" s="6" t="s">
        <v>34</v>
      </c>
      <c r="O10" s="6">
        <v>390</v>
      </c>
      <c r="P10" s="6">
        <f t="shared" si="2"/>
        <v>78.156312625250493</v>
      </c>
      <c r="Q10" s="6">
        <v>8.25</v>
      </c>
      <c r="R10" s="6" t="s">
        <v>34</v>
      </c>
      <c r="S10" s="6" t="s">
        <v>34</v>
      </c>
      <c r="T10" s="6">
        <v>328</v>
      </c>
      <c r="U10" s="6">
        <f t="shared" si="3"/>
        <v>39.757575757575758</v>
      </c>
      <c r="V10" s="6" t="s">
        <v>34</v>
      </c>
      <c r="W10" s="6" t="s">
        <v>34</v>
      </c>
      <c r="X10" s="6">
        <v>666</v>
      </c>
      <c r="Y10" s="6" t="s">
        <v>55</v>
      </c>
      <c r="Z10" s="7" t="s">
        <v>34</v>
      </c>
      <c r="AA10" s="7">
        <v>51.3</v>
      </c>
      <c r="AB10" s="6" t="s">
        <v>34</v>
      </c>
      <c r="AC10" s="6" t="s">
        <v>65</v>
      </c>
      <c r="AD10" s="6" t="s">
        <v>57</v>
      </c>
      <c r="AE10" s="6" t="s">
        <v>66</v>
      </c>
      <c r="AF10" s="6"/>
    </row>
    <row r="11" spans="1:32" ht="14.25" customHeight="1">
      <c r="A11" s="4" t="s">
        <v>67</v>
      </c>
      <c r="B11" s="68" t="s">
        <v>870</v>
      </c>
      <c r="C11" s="5" t="s">
        <v>60</v>
      </c>
      <c r="D11" s="6" t="s">
        <v>33</v>
      </c>
      <c r="E11" s="6">
        <v>1</v>
      </c>
      <c r="F11" s="6">
        <v>7</v>
      </c>
      <c r="G11" s="6">
        <v>53</v>
      </c>
      <c r="H11" s="6">
        <v>53</v>
      </c>
      <c r="I11" s="6">
        <v>50</v>
      </c>
      <c r="J11" s="6">
        <f t="shared" si="1"/>
        <v>1.3862943611198907E-2</v>
      </c>
      <c r="K11" s="6">
        <v>53</v>
      </c>
      <c r="L11" s="6">
        <v>2.0099999999999998</v>
      </c>
      <c r="M11" s="6" t="s">
        <v>34</v>
      </c>
      <c r="N11" s="6" t="s">
        <v>34</v>
      </c>
      <c r="O11" s="6">
        <v>363</v>
      </c>
      <c r="P11" s="6">
        <f t="shared" si="2"/>
        <v>180.59701492537314</v>
      </c>
      <c r="Q11" s="6">
        <v>12.52</v>
      </c>
      <c r="R11" s="6" t="s">
        <v>34</v>
      </c>
      <c r="S11" s="6" t="s">
        <v>34</v>
      </c>
      <c r="T11" s="6">
        <v>354</v>
      </c>
      <c r="U11" s="6">
        <f t="shared" si="3"/>
        <v>28.274760383386582</v>
      </c>
      <c r="V11" s="6" t="s">
        <v>34</v>
      </c>
      <c r="W11" s="6" t="s">
        <v>34</v>
      </c>
      <c r="X11" s="6">
        <v>558</v>
      </c>
      <c r="Y11" s="6" t="s">
        <v>55</v>
      </c>
      <c r="Z11" s="7" t="s">
        <v>34</v>
      </c>
      <c r="AA11" s="7">
        <v>51.3</v>
      </c>
      <c r="AB11" s="6" t="s">
        <v>34</v>
      </c>
      <c r="AC11" s="15" t="s">
        <v>68</v>
      </c>
      <c r="AD11" s="6" t="s">
        <v>57</v>
      </c>
      <c r="AE11" s="6" t="s">
        <v>58</v>
      </c>
      <c r="AF11" s="6"/>
    </row>
    <row r="12" spans="1:32" ht="14.25" customHeight="1">
      <c r="A12" s="4" t="s">
        <v>69</v>
      </c>
      <c r="B12" s="67" t="s">
        <v>871</v>
      </c>
      <c r="C12" s="5" t="s">
        <v>60</v>
      </c>
      <c r="D12" s="6" t="s">
        <v>33</v>
      </c>
      <c r="E12" s="6">
        <v>1</v>
      </c>
      <c r="F12" s="6">
        <v>7</v>
      </c>
      <c r="G12" s="6">
        <v>52</v>
      </c>
      <c r="H12" s="6">
        <v>52</v>
      </c>
      <c r="I12" s="6">
        <v>38</v>
      </c>
      <c r="J12" s="6">
        <f t="shared" si="1"/>
        <v>1.8240715277893296E-2</v>
      </c>
      <c r="K12" s="6">
        <v>52</v>
      </c>
      <c r="L12" s="6">
        <v>6.78</v>
      </c>
      <c r="M12" s="6" t="s">
        <v>34</v>
      </c>
      <c r="N12" s="6" t="s">
        <v>34</v>
      </c>
      <c r="O12" s="6">
        <v>282</v>
      </c>
      <c r="P12" s="6">
        <f t="shared" si="2"/>
        <v>41.592920353982301</v>
      </c>
      <c r="Q12" s="6">
        <v>22.36</v>
      </c>
      <c r="R12" s="6" t="s">
        <v>34</v>
      </c>
      <c r="S12" s="6" t="s">
        <v>34</v>
      </c>
      <c r="T12" s="6">
        <v>324</v>
      </c>
      <c r="U12" s="6">
        <f t="shared" si="3"/>
        <v>14.490161001788909</v>
      </c>
      <c r="V12" s="6" t="s">
        <v>34</v>
      </c>
      <c r="W12" s="6" t="s">
        <v>34</v>
      </c>
      <c r="X12" s="6">
        <v>518</v>
      </c>
      <c r="Y12" s="6" t="s">
        <v>55</v>
      </c>
      <c r="Z12" s="7" t="s">
        <v>34</v>
      </c>
      <c r="AA12" s="7">
        <v>51.3</v>
      </c>
      <c r="AB12" s="6" t="s">
        <v>34</v>
      </c>
      <c r="AC12" s="6" t="s">
        <v>70</v>
      </c>
      <c r="AD12" s="6" t="s">
        <v>57</v>
      </c>
      <c r="AE12" s="6" t="s">
        <v>71</v>
      </c>
      <c r="AF12" s="6"/>
    </row>
    <row r="13" spans="1:32" ht="14.25" customHeight="1">
      <c r="A13" s="4" t="s">
        <v>72</v>
      </c>
      <c r="B13" s="68" t="s">
        <v>872</v>
      </c>
      <c r="C13" s="5" t="s">
        <v>60</v>
      </c>
      <c r="D13" s="6" t="s">
        <v>33</v>
      </c>
      <c r="E13" s="6">
        <v>1</v>
      </c>
      <c r="F13" s="6">
        <v>6.5</v>
      </c>
      <c r="G13" s="6">
        <v>55</v>
      </c>
      <c r="H13" s="6">
        <v>55</v>
      </c>
      <c r="I13" s="6">
        <v>50</v>
      </c>
      <c r="J13" s="6">
        <f t="shared" si="1"/>
        <v>1.3862943611198907E-2</v>
      </c>
      <c r="K13" s="6">
        <v>55</v>
      </c>
      <c r="L13" s="6">
        <v>19.63</v>
      </c>
      <c r="M13" s="6" t="s">
        <v>34</v>
      </c>
      <c r="N13" s="6" t="s">
        <v>34</v>
      </c>
      <c r="O13" s="6">
        <v>559</v>
      </c>
      <c r="P13" s="6">
        <f t="shared" si="2"/>
        <v>28.476821192052981</v>
      </c>
      <c r="Q13" s="6">
        <v>10.14</v>
      </c>
      <c r="R13" s="6" t="s">
        <v>34</v>
      </c>
      <c r="S13" s="6" t="s">
        <v>34</v>
      </c>
      <c r="T13" s="6">
        <v>107</v>
      </c>
      <c r="U13" s="6">
        <f t="shared" si="3"/>
        <v>10.552268244575936</v>
      </c>
      <c r="V13" s="6" t="s">
        <v>34</v>
      </c>
      <c r="W13" s="6" t="s">
        <v>34</v>
      </c>
      <c r="X13" s="6">
        <v>558</v>
      </c>
      <c r="Y13" s="6" t="s">
        <v>55</v>
      </c>
      <c r="Z13" s="7" t="s">
        <v>34</v>
      </c>
      <c r="AA13" s="7">
        <v>51.3</v>
      </c>
      <c r="AB13" s="6" t="s">
        <v>34</v>
      </c>
      <c r="AC13" s="6" t="s">
        <v>73</v>
      </c>
      <c r="AD13" s="6" t="s">
        <v>57</v>
      </c>
      <c r="AE13" s="6" t="s">
        <v>74</v>
      </c>
      <c r="AF13" s="6"/>
    </row>
    <row r="14" spans="1:32" ht="14.25" customHeight="1">
      <c r="A14" s="4" t="s">
        <v>75</v>
      </c>
      <c r="B14" s="67" t="s">
        <v>873</v>
      </c>
      <c r="C14" s="5" t="s">
        <v>32</v>
      </c>
      <c r="D14" s="6" t="s">
        <v>33</v>
      </c>
      <c r="E14" s="6">
        <v>1</v>
      </c>
      <c r="F14" s="6">
        <v>8.5</v>
      </c>
      <c r="G14" s="7">
        <v>70</v>
      </c>
      <c r="H14" s="7">
        <v>60</v>
      </c>
      <c r="I14" s="16">
        <f>24*60</f>
        <v>1440</v>
      </c>
      <c r="J14" s="6">
        <f t="shared" si="1"/>
        <v>4.8135220872218423E-4</v>
      </c>
      <c r="K14" s="7">
        <v>60</v>
      </c>
      <c r="L14" s="6">
        <v>0.22</v>
      </c>
      <c r="M14" s="6">
        <v>923.7</v>
      </c>
      <c r="N14" s="6" t="s">
        <v>43</v>
      </c>
      <c r="O14" s="6">
        <v>812.7</v>
      </c>
      <c r="P14" s="6">
        <f t="shared" si="2"/>
        <v>3694.0909090909095</v>
      </c>
      <c r="Q14" s="6" t="s">
        <v>34</v>
      </c>
      <c r="R14" s="6" t="s">
        <v>34</v>
      </c>
      <c r="S14" s="6" t="s">
        <v>34</v>
      </c>
      <c r="T14" s="6" t="s">
        <v>34</v>
      </c>
      <c r="U14" s="6" t="s">
        <v>34</v>
      </c>
      <c r="V14" s="6">
        <v>400</v>
      </c>
      <c r="W14" s="7" t="s">
        <v>34</v>
      </c>
      <c r="X14" s="6">
        <v>14000</v>
      </c>
      <c r="Y14" s="6" t="s">
        <v>34</v>
      </c>
      <c r="Z14" s="7" t="s">
        <v>34</v>
      </c>
      <c r="AA14" s="6">
        <v>53</v>
      </c>
      <c r="AB14" s="6" t="s">
        <v>34</v>
      </c>
      <c r="AC14" s="6" t="s">
        <v>76</v>
      </c>
      <c r="AD14" s="6" t="s">
        <v>77</v>
      </c>
      <c r="AE14" s="6" t="s">
        <v>78</v>
      </c>
      <c r="AF14" s="6"/>
    </row>
    <row r="15" spans="1:32" ht="14.25" customHeight="1">
      <c r="A15" s="4" t="s">
        <v>79</v>
      </c>
      <c r="B15" s="68" t="s">
        <v>874</v>
      </c>
      <c r="C15" s="5" t="s">
        <v>32</v>
      </c>
      <c r="D15" s="6" t="s">
        <v>40</v>
      </c>
      <c r="E15" s="6">
        <v>3</v>
      </c>
      <c r="F15" s="6">
        <v>5.5</v>
      </c>
      <c r="G15" s="6">
        <v>65</v>
      </c>
      <c r="H15" s="7" t="s">
        <v>34</v>
      </c>
      <c r="I15" s="6">
        <f>LN(2)/J15</f>
        <v>40.707463465701714</v>
      </c>
      <c r="J15" s="16">
        <f>LN(1/0.6)/30</f>
        <v>1.7027520792199692E-2</v>
      </c>
      <c r="K15" s="7" t="s">
        <v>34</v>
      </c>
      <c r="L15" s="6" t="s">
        <v>34</v>
      </c>
      <c r="M15" s="6" t="s">
        <v>34</v>
      </c>
      <c r="N15" s="6" t="s">
        <v>34</v>
      </c>
      <c r="O15" s="6" t="s">
        <v>34</v>
      </c>
      <c r="P15" s="6" t="s">
        <v>34</v>
      </c>
      <c r="Q15" s="6">
        <v>2.06</v>
      </c>
      <c r="R15" s="6" t="s">
        <v>34</v>
      </c>
      <c r="S15" s="6" t="s">
        <v>34</v>
      </c>
      <c r="T15" s="6">
        <v>354</v>
      </c>
      <c r="U15" s="6">
        <f>T15/Q15</f>
        <v>171.84466019417476</v>
      </c>
      <c r="V15" s="6" t="s">
        <v>34</v>
      </c>
      <c r="W15" s="6" t="s">
        <v>34</v>
      </c>
      <c r="X15" s="6">
        <v>9.99</v>
      </c>
      <c r="Y15" s="6" t="s">
        <v>34</v>
      </c>
      <c r="Z15" s="6" t="s">
        <v>34</v>
      </c>
      <c r="AA15" s="6">
        <v>91.3</v>
      </c>
      <c r="AB15" s="6" t="s">
        <v>80</v>
      </c>
      <c r="AC15" s="17" t="s">
        <v>81</v>
      </c>
      <c r="AD15" s="6" t="s">
        <v>82</v>
      </c>
      <c r="AE15" s="6" t="s">
        <v>83</v>
      </c>
      <c r="AF15" s="6"/>
    </row>
    <row r="16" spans="1:32" ht="14.25" customHeight="1">
      <c r="A16" s="4" t="s">
        <v>84</v>
      </c>
      <c r="B16" s="67" t="s">
        <v>875</v>
      </c>
      <c r="C16" s="5" t="s">
        <v>32</v>
      </c>
      <c r="D16" s="6" t="s">
        <v>40</v>
      </c>
      <c r="E16" s="6">
        <v>3</v>
      </c>
      <c r="F16" s="6">
        <v>4.8</v>
      </c>
      <c r="G16" s="6">
        <v>65</v>
      </c>
      <c r="H16" s="6" t="s">
        <v>34</v>
      </c>
      <c r="I16" s="6" t="s">
        <v>34</v>
      </c>
      <c r="J16" s="6" t="s">
        <v>34</v>
      </c>
      <c r="K16" s="7">
        <v>30</v>
      </c>
      <c r="L16" s="6">
        <v>0.41</v>
      </c>
      <c r="M16" s="6" t="s">
        <v>34</v>
      </c>
      <c r="N16" s="6" t="s">
        <v>34</v>
      </c>
      <c r="O16" s="6" t="s">
        <v>34</v>
      </c>
      <c r="P16" s="6" t="s">
        <v>34</v>
      </c>
      <c r="Q16" s="6" t="s">
        <v>34</v>
      </c>
      <c r="R16" s="6" t="s">
        <v>34</v>
      </c>
      <c r="S16" s="6" t="s">
        <v>34</v>
      </c>
      <c r="T16" s="6" t="s">
        <v>34</v>
      </c>
      <c r="U16" s="6" t="s">
        <v>34</v>
      </c>
      <c r="V16" s="6" t="s">
        <v>34</v>
      </c>
      <c r="W16" s="6" t="s">
        <v>34</v>
      </c>
      <c r="X16" s="6">
        <v>8.1</v>
      </c>
      <c r="Y16" s="6" t="s">
        <v>34</v>
      </c>
      <c r="Z16" s="6" t="s">
        <v>34</v>
      </c>
      <c r="AA16" s="6">
        <v>99</v>
      </c>
      <c r="AB16" s="6" t="s">
        <v>34</v>
      </c>
      <c r="AC16" s="6" t="s">
        <v>34</v>
      </c>
      <c r="AD16" s="18" t="s">
        <v>85</v>
      </c>
      <c r="AE16" s="6" t="s">
        <v>34</v>
      </c>
      <c r="AF16" s="6"/>
    </row>
    <row r="17" spans="1:32" ht="14.25" customHeight="1">
      <c r="A17" s="4" t="s">
        <v>86</v>
      </c>
      <c r="B17" s="68" t="s">
        <v>876</v>
      </c>
      <c r="C17" s="5" t="s">
        <v>32</v>
      </c>
      <c r="D17" s="6" t="s">
        <v>40</v>
      </c>
      <c r="E17" s="6">
        <v>3</v>
      </c>
      <c r="F17" s="6">
        <v>5</v>
      </c>
      <c r="G17" s="6">
        <v>60</v>
      </c>
      <c r="H17" s="6" t="s">
        <v>34</v>
      </c>
      <c r="I17" s="6" t="s">
        <v>34</v>
      </c>
      <c r="J17" s="6" t="s">
        <v>34</v>
      </c>
      <c r="K17" s="7">
        <v>30</v>
      </c>
      <c r="L17" s="6">
        <v>1.9</v>
      </c>
      <c r="M17" s="6" t="s">
        <v>34</v>
      </c>
      <c r="N17" s="6" t="s">
        <v>34</v>
      </c>
      <c r="O17" s="6" t="s">
        <v>34</v>
      </c>
      <c r="P17" s="6" t="s">
        <v>34</v>
      </c>
      <c r="Q17" s="6" t="s">
        <v>34</v>
      </c>
      <c r="R17" s="6" t="s">
        <v>34</v>
      </c>
      <c r="S17" s="6" t="s">
        <v>34</v>
      </c>
      <c r="T17" s="6" t="s">
        <v>34</v>
      </c>
      <c r="U17" s="6" t="s">
        <v>34</v>
      </c>
      <c r="V17" s="6" t="s">
        <v>34</v>
      </c>
      <c r="W17" s="6" t="s">
        <v>34</v>
      </c>
      <c r="X17" s="6">
        <v>520</v>
      </c>
      <c r="Y17" s="6" t="s">
        <v>34</v>
      </c>
      <c r="Z17" s="6" t="s">
        <v>34</v>
      </c>
      <c r="AA17" s="6">
        <v>45</v>
      </c>
      <c r="AB17" s="6" t="s">
        <v>34</v>
      </c>
      <c r="AC17" s="6" t="s">
        <v>34</v>
      </c>
      <c r="AD17" s="6" t="s">
        <v>85</v>
      </c>
      <c r="AE17" s="6" t="s">
        <v>34</v>
      </c>
      <c r="AF17" s="6"/>
    </row>
    <row r="18" spans="1:32" ht="14.25" customHeight="1">
      <c r="A18" s="4" t="s">
        <v>87</v>
      </c>
      <c r="B18" s="67" t="s">
        <v>877</v>
      </c>
      <c r="C18" s="5" t="s">
        <v>32</v>
      </c>
      <c r="D18" s="6" t="s">
        <v>40</v>
      </c>
      <c r="E18" s="6">
        <v>3</v>
      </c>
      <c r="F18" s="6">
        <v>5</v>
      </c>
      <c r="G18" s="6" t="s">
        <v>34</v>
      </c>
      <c r="H18" s="7" t="s">
        <v>34</v>
      </c>
      <c r="I18" s="6" t="s">
        <v>34</v>
      </c>
      <c r="J18" s="6" t="s">
        <v>34</v>
      </c>
      <c r="K18" s="6">
        <v>50</v>
      </c>
      <c r="L18" s="6" t="s">
        <v>34</v>
      </c>
      <c r="M18" s="6" t="s">
        <v>34</v>
      </c>
      <c r="N18" s="6" t="s">
        <v>34</v>
      </c>
      <c r="O18" s="6" t="s">
        <v>34</v>
      </c>
      <c r="P18" s="6" t="s">
        <v>34</v>
      </c>
      <c r="Q18" s="6">
        <v>1.77</v>
      </c>
      <c r="R18" s="6" t="s">
        <v>34</v>
      </c>
      <c r="S18" s="6" t="s">
        <v>34</v>
      </c>
      <c r="T18" s="6">
        <v>768</v>
      </c>
      <c r="U18" s="6">
        <f>T18/Q18</f>
        <v>433.89830508474574</v>
      </c>
      <c r="V18" s="6">
        <v>1.1000000000000001</v>
      </c>
      <c r="W18" s="6" t="s">
        <v>88</v>
      </c>
      <c r="X18" s="6" t="s">
        <v>34</v>
      </c>
      <c r="Y18" s="6" t="s">
        <v>34</v>
      </c>
      <c r="Z18" s="6" t="s">
        <v>34</v>
      </c>
      <c r="AA18" s="6" t="s">
        <v>34</v>
      </c>
      <c r="AB18" s="6" t="s">
        <v>34</v>
      </c>
      <c r="AC18" s="6" t="s">
        <v>89</v>
      </c>
      <c r="AD18" s="6" t="s">
        <v>90</v>
      </c>
      <c r="AE18" s="6" t="s">
        <v>91</v>
      </c>
      <c r="AF18" s="6"/>
    </row>
    <row r="19" spans="1:32" ht="14.25" customHeight="1">
      <c r="A19" s="4" t="s">
        <v>92</v>
      </c>
      <c r="B19" s="68" t="s">
        <v>878</v>
      </c>
      <c r="C19" s="5" t="s">
        <v>32</v>
      </c>
      <c r="D19" s="6" t="s">
        <v>40</v>
      </c>
      <c r="E19" s="6" t="s">
        <v>34</v>
      </c>
      <c r="F19" s="6">
        <v>5</v>
      </c>
      <c r="G19" s="6">
        <v>50</v>
      </c>
      <c r="H19" s="6">
        <v>70</v>
      </c>
      <c r="I19" s="6">
        <v>333</v>
      </c>
      <c r="J19" s="6">
        <f>LN(2)/I19</f>
        <v>2.0815230647445804E-3</v>
      </c>
      <c r="K19" s="7" t="s">
        <v>34</v>
      </c>
      <c r="L19" s="6" t="s">
        <v>34</v>
      </c>
      <c r="M19" s="6" t="s">
        <v>34</v>
      </c>
      <c r="N19" s="6" t="s">
        <v>34</v>
      </c>
      <c r="O19" s="6" t="s">
        <v>34</v>
      </c>
      <c r="P19" s="6" t="s">
        <v>34</v>
      </c>
      <c r="Q19" s="6">
        <v>2.85</v>
      </c>
      <c r="R19" s="6">
        <v>55.8</v>
      </c>
      <c r="S19" s="6" t="s">
        <v>35</v>
      </c>
      <c r="T19" s="6">
        <v>58.424999999999997</v>
      </c>
      <c r="U19" s="6">
        <v>20.5</v>
      </c>
      <c r="V19" s="6">
        <v>310</v>
      </c>
      <c r="W19" s="6" t="s">
        <v>34</v>
      </c>
      <c r="X19" s="6" t="s">
        <v>34</v>
      </c>
      <c r="Y19" s="6" t="s">
        <v>34</v>
      </c>
      <c r="Z19" s="6" t="s">
        <v>34</v>
      </c>
      <c r="AA19" s="6">
        <v>62.78</v>
      </c>
      <c r="AB19" s="6" t="s">
        <v>34</v>
      </c>
      <c r="AC19" s="6" t="s">
        <v>34</v>
      </c>
      <c r="AD19" s="6" t="s">
        <v>93</v>
      </c>
      <c r="AE19" s="6" t="s">
        <v>34</v>
      </c>
      <c r="AF19" s="6"/>
    </row>
    <row r="20" spans="1:32" ht="14.25" customHeight="1">
      <c r="A20" s="4" t="s">
        <v>94</v>
      </c>
      <c r="B20" s="67" t="s">
        <v>879</v>
      </c>
      <c r="C20" s="5" t="s">
        <v>32</v>
      </c>
      <c r="D20" s="6" t="s">
        <v>40</v>
      </c>
      <c r="E20" s="6">
        <v>3</v>
      </c>
      <c r="F20" s="6">
        <v>6</v>
      </c>
      <c r="G20" s="6">
        <v>60</v>
      </c>
      <c r="H20" s="7" t="s">
        <v>34</v>
      </c>
      <c r="I20" s="6" t="s">
        <v>34</v>
      </c>
      <c r="J20" s="6" t="s">
        <v>34</v>
      </c>
      <c r="K20" s="7" t="s">
        <v>34</v>
      </c>
      <c r="L20" s="6">
        <v>1.76</v>
      </c>
      <c r="M20" s="6">
        <v>131.4</v>
      </c>
      <c r="N20" s="6" t="s">
        <v>43</v>
      </c>
      <c r="O20" s="6">
        <v>284.7</v>
      </c>
      <c r="P20" s="6">
        <v>161.76</v>
      </c>
      <c r="Q20" s="6">
        <v>2.2000000000000002</v>
      </c>
      <c r="R20" s="6">
        <v>52.89</v>
      </c>
      <c r="S20" s="6" t="s">
        <v>43</v>
      </c>
      <c r="T20" s="6">
        <v>114.6</v>
      </c>
      <c r="U20" s="6">
        <v>52.09</v>
      </c>
      <c r="V20" s="6" t="s">
        <v>34</v>
      </c>
      <c r="W20" s="6" t="s">
        <v>34</v>
      </c>
      <c r="X20" s="6" t="s">
        <v>34</v>
      </c>
      <c r="Y20" s="6" t="s">
        <v>34</v>
      </c>
      <c r="Z20" s="6" t="s">
        <v>34</v>
      </c>
      <c r="AA20" s="6">
        <v>91.47</v>
      </c>
      <c r="AB20" s="6" t="s">
        <v>34</v>
      </c>
      <c r="AC20" s="6" t="s">
        <v>95</v>
      </c>
      <c r="AD20" s="6" t="s">
        <v>96</v>
      </c>
      <c r="AE20" s="6" t="s">
        <v>97</v>
      </c>
      <c r="AF20" s="6"/>
    </row>
    <row r="21" spans="1:32" ht="14.25" customHeight="1">
      <c r="A21" s="19" t="s">
        <v>98</v>
      </c>
      <c r="B21" s="68" t="s">
        <v>880</v>
      </c>
      <c r="C21" s="5" t="s">
        <v>32</v>
      </c>
      <c r="D21" s="6" t="s">
        <v>40</v>
      </c>
      <c r="E21" s="6" t="s">
        <v>34</v>
      </c>
      <c r="F21" s="6">
        <v>5</v>
      </c>
      <c r="G21" s="6">
        <v>40</v>
      </c>
      <c r="H21" s="7" t="s">
        <v>34</v>
      </c>
      <c r="I21" s="6" t="s">
        <v>34</v>
      </c>
      <c r="J21" s="6" t="s">
        <v>34</v>
      </c>
      <c r="K21" s="7">
        <v>40</v>
      </c>
      <c r="L21" s="6">
        <v>0.6</v>
      </c>
      <c r="M21" s="6" t="s">
        <v>34</v>
      </c>
      <c r="N21" s="6" t="s">
        <v>34</v>
      </c>
      <c r="O21" s="6">
        <v>259</v>
      </c>
      <c r="P21" s="6">
        <f t="shared" ref="P21:P22" si="4">O21/L21</f>
        <v>431.66666666666669</v>
      </c>
      <c r="Q21" s="6">
        <v>0.95</v>
      </c>
      <c r="R21" s="6" t="s">
        <v>34</v>
      </c>
      <c r="S21" s="6" t="s">
        <v>34</v>
      </c>
      <c r="T21" s="6">
        <v>350</v>
      </c>
      <c r="U21" s="6">
        <f t="shared" ref="U21:U24" si="5">T21/Q21</f>
        <v>368.42105263157896</v>
      </c>
      <c r="V21" s="6" t="s">
        <v>34</v>
      </c>
      <c r="W21" s="6" t="s">
        <v>34</v>
      </c>
      <c r="X21" s="6">
        <v>2.73</v>
      </c>
      <c r="Y21" s="6" t="s">
        <v>34</v>
      </c>
      <c r="Z21" s="6" t="s">
        <v>34</v>
      </c>
      <c r="AA21" s="6" t="s">
        <v>34</v>
      </c>
      <c r="AB21" s="6" t="s">
        <v>34</v>
      </c>
      <c r="AC21" s="6" t="s">
        <v>34</v>
      </c>
      <c r="AD21" s="6" t="s">
        <v>99</v>
      </c>
      <c r="AE21" s="6" t="s">
        <v>34</v>
      </c>
      <c r="AF21" s="6"/>
    </row>
    <row r="22" spans="1:32" ht="14.25" customHeight="1">
      <c r="A22" s="12" t="s">
        <v>100</v>
      </c>
      <c r="B22" s="67" t="s">
        <v>881</v>
      </c>
      <c r="C22" s="5" t="s">
        <v>32</v>
      </c>
      <c r="D22" s="6" t="s">
        <v>40</v>
      </c>
      <c r="E22" s="6">
        <v>3</v>
      </c>
      <c r="F22" s="6">
        <v>5</v>
      </c>
      <c r="G22" s="6">
        <v>30</v>
      </c>
      <c r="H22" s="7" t="s">
        <v>34</v>
      </c>
      <c r="I22" s="6" t="s">
        <v>34</v>
      </c>
      <c r="J22" s="6" t="s">
        <v>34</v>
      </c>
      <c r="K22" s="7">
        <v>30</v>
      </c>
      <c r="L22" s="6">
        <v>0.2</v>
      </c>
      <c r="M22" s="6" t="s">
        <v>34</v>
      </c>
      <c r="N22" s="6" t="s">
        <v>34</v>
      </c>
      <c r="O22" s="6">
        <v>54.4</v>
      </c>
      <c r="P22" s="6">
        <f t="shared" si="4"/>
        <v>272</v>
      </c>
      <c r="Q22" s="6">
        <v>1.1599999999999999</v>
      </c>
      <c r="R22" s="6" t="s">
        <v>34</v>
      </c>
      <c r="S22" s="6" t="s">
        <v>34</v>
      </c>
      <c r="T22" s="6">
        <v>46</v>
      </c>
      <c r="U22" s="6">
        <f t="shared" si="5"/>
        <v>39.655172413793103</v>
      </c>
      <c r="V22" s="6" t="s">
        <v>34</v>
      </c>
      <c r="W22" s="6" t="s">
        <v>34</v>
      </c>
      <c r="X22" s="6">
        <v>9.1999999999999993</v>
      </c>
      <c r="Y22" s="6" t="s">
        <v>34</v>
      </c>
      <c r="Z22" s="6" t="s">
        <v>34</v>
      </c>
      <c r="AA22" s="6" t="s">
        <v>34</v>
      </c>
      <c r="AB22" s="6" t="s">
        <v>34</v>
      </c>
      <c r="AC22" s="6" t="s">
        <v>34</v>
      </c>
      <c r="AD22" s="6" t="s">
        <v>101</v>
      </c>
      <c r="AE22" s="6" t="s">
        <v>34</v>
      </c>
      <c r="AF22" s="6"/>
    </row>
    <row r="23" spans="1:32" ht="14.25" customHeight="1">
      <c r="A23" s="12" t="s">
        <v>102</v>
      </c>
      <c r="B23" s="68" t="s">
        <v>882</v>
      </c>
      <c r="C23" s="5" t="s">
        <v>32</v>
      </c>
      <c r="D23" s="6" t="s">
        <v>40</v>
      </c>
      <c r="E23" s="6" t="s">
        <v>34</v>
      </c>
      <c r="F23" s="6">
        <v>5</v>
      </c>
      <c r="G23" s="6">
        <v>55</v>
      </c>
      <c r="H23" s="7" t="s">
        <v>34</v>
      </c>
      <c r="I23" s="6" t="s">
        <v>34</v>
      </c>
      <c r="J23" s="6" t="s">
        <v>34</v>
      </c>
      <c r="K23" s="7" t="s">
        <v>34</v>
      </c>
      <c r="L23" s="6" t="s">
        <v>34</v>
      </c>
      <c r="M23" s="6" t="s">
        <v>34</v>
      </c>
      <c r="N23" s="6" t="s">
        <v>34</v>
      </c>
      <c r="O23" s="6" t="s">
        <v>34</v>
      </c>
      <c r="P23" s="6" t="s">
        <v>34</v>
      </c>
      <c r="Q23" s="6">
        <v>1.36</v>
      </c>
      <c r="R23" s="6" t="s">
        <v>34</v>
      </c>
      <c r="S23" s="6" t="s">
        <v>34</v>
      </c>
      <c r="T23" s="6">
        <v>691</v>
      </c>
      <c r="U23" s="6">
        <f t="shared" si="5"/>
        <v>508.08823529411762</v>
      </c>
      <c r="V23" s="6" t="s">
        <v>34</v>
      </c>
      <c r="W23" s="6" t="s">
        <v>34</v>
      </c>
      <c r="X23" s="6">
        <v>3.12</v>
      </c>
      <c r="Y23" s="6" t="s">
        <v>34</v>
      </c>
      <c r="Z23" s="6" t="s">
        <v>34</v>
      </c>
      <c r="AA23" s="6" t="s">
        <v>34</v>
      </c>
      <c r="AB23" s="6" t="s">
        <v>34</v>
      </c>
      <c r="AC23" s="6" t="s">
        <v>34</v>
      </c>
      <c r="AD23" s="6" t="s">
        <v>41</v>
      </c>
      <c r="AE23" s="6" t="s">
        <v>34</v>
      </c>
      <c r="AF23" s="6"/>
    </row>
    <row r="24" spans="1:32" ht="14.25" customHeight="1">
      <c r="A24" s="12" t="s">
        <v>103</v>
      </c>
      <c r="B24" s="67" t="s">
        <v>883</v>
      </c>
      <c r="C24" s="5" t="s">
        <v>32</v>
      </c>
      <c r="D24" s="6" t="s">
        <v>40</v>
      </c>
      <c r="E24" s="6" t="s">
        <v>34</v>
      </c>
      <c r="F24" s="6">
        <v>4</v>
      </c>
      <c r="G24" s="6">
        <v>40</v>
      </c>
      <c r="H24" s="7">
        <v>70</v>
      </c>
      <c r="I24" s="6">
        <v>10</v>
      </c>
      <c r="J24" s="6">
        <f>LN(2)/I24</f>
        <v>6.9314718055994526E-2</v>
      </c>
      <c r="K24" s="7">
        <v>40</v>
      </c>
      <c r="L24" s="6">
        <v>2.2000000000000002</v>
      </c>
      <c r="M24" s="20">
        <v>10.199999999999999</v>
      </c>
      <c r="N24" s="6" t="s">
        <v>43</v>
      </c>
      <c r="O24" s="6">
        <v>91.7</v>
      </c>
      <c r="P24" s="6">
        <f>O24/L24</f>
        <v>41.68181818181818</v>
      </c>
      <c r="Q24" s="6">
        <v>15.4</v>
      </c>
      <c r="R24" s="6">
        <v>464</v>
      </c>
      <c r="S24" s="6" t="s">
        <v>43</v>
      </c>
      <c r="T24" s="6">
        <v>2780</v>
      </c>
      <c r="U24" s="6">
        <f t="shared" si="5"/>
        <v>180.51948051948051</v>
      </c>
      <c r="V24" s="6" t="s">
        <v>34</v>
      </c>
      <c r="W24" s="6" t="s">
        <v>34</v>
      </c>
      <c r="X24" s="6">
        <v>5.7</v>
      </c>
      <c r="Y24" s="6" t="s">
        <v>52</v>
      </c>
      <c r="Z24" s="6" t="s">
        <v>34</v>
      </c>
      <c r="AA24" s="6">
        <v>120</v>
      </c>
      <c r="AB24" s="6" t="s">
        <v>34</v>
      </c>
      <c r="AC24" s="6" t="s">
        <v>34</v>
      </c>
      <c r="AD24" s="6" t="s">
        <v>104</v>
      </c>
      <c r="AE24" s="6" t="s">
        <v>34</v>
      </c>
      <c r="AF24" s="6"/>
    </row>
    <row r="25" spans="1:32" ht="14.25" customHeight="1">
      <c r="A25" s="12" t="s">
        <v>105</v>
      </c>
      <c r="B25" s="68" t="s">
        <v>884</v>
      </c>
      <c r="C25" s="5" t="s">
        <v>32</v>
      </c>
      <c r="D25" s="6" t="s">
        <v>40</v>
      </c>
      <c r="E25" s="6" t="s">
        <v>34</v>
      </c>
      <c r="F25" s="6">
        <v>5</v>
      </c>
      <c r="G25" s="6">
        <v>45</v>
      </c>
      <c r="H25" s="7" t="s">
        <v>34</v>
      </c>
      <c r="I25" s="6" t="s">
        <v>34</v>
      </c>
      <c r="J25" s="6" t="s">
        <v>34</v>
      </c>
      <c r="K25" s="7">
        <v>55</v>
      </c>
      <c r="L25" s="6">
        <v>1.77</v>
      </c>
      <c r="M25" s="6">
        <v>13.28</v>
      </c>
      <c r="N25" s="6" t="s">
        <v>43</v>
      </c>
      <c r="O25" s="6" t="s">
        <v>34</v>
      </c>
      <c r="P25" s="6" t="s">
        <v>34</v>
      </c>
      <c r="Q25" s="6">
        <v>16.8</v>
      </c>
      <c r="R25" s="6">
        <v>12.09</v>
      </c>
      <c r="S25" s="6" t="s">
        <v>43</v>
      </c>
      <c r="T25" s="6" t="s">
        <v>34</v>
      </c>
      <c r="U25" s="6" t="s">
        <v>34</v>
      </c>
      <c r="V25" s="6">
        <v>59.5</v>
      </c>
      <c r="W25" s="6" t="s">
        <v>106</v>
      </c>
      <c r="X25" s="6">
        <v>1.59</v>
      </c>
      <c r="Y25" s="6" t="s">
        <v>106</v>
      </c>
      <c r="Z25" s="6" t="s">
        <v>34</v>
      </c>
      <c r="AA25" s="6" t="s">
        <v>34</v>
      </c>
      <c r="AB25" s="6" t="s">
        <v>34</v>
      </c>
      <c r="AC25" s="6" t="s">
        <v>34</v>
      </c>
      <c r="AD25" s="6" t="s">
        <v>107</v>
      </c>
      <c r="AE25" s="6" t="s">
        <v>34</v>
      </c>
      <c r="AF25" s="6"/>
    </row>
    <row r="26" spans="1:32" ht="14.25" customHeight="1">
      <c r="A26" s="21" t="s">
        <v>108</v>
      </c>
      <c r="B26" s="67" t="s">
        <v>885</v>
      </c>
      <c r="C26" s="5" t="s">
        <v>32</v>
      </c>
      <c r="D26" s="6" t="s">
        <v>40</v>
      </c>
      <c r="E26" s="6" t="s">
        <v>34</v>
      </c>
      <c r="F26" s="6">
        <v>4</v>
      </c>
      <c r="G26" s="6">
        <v>65</v>
      </c>
      <c r="H26" s="6">
        <v>55</v>
      </c>
      <c r="I26" s="6">
        <v>180</v>
      </c>
      <c r="J26" s="6">
        <v>3.0000000000000001E-3</v>
      </c>
      <c r="K26" s="7">
        <v>60</v>
      </c>
      <c r="L26" s="6" t="s">
        <v>34</v>
      </c>
      <c r="M26" s="22" t="s">
        <v>34</v>
      </c>
      <c r="N26" s="6" t="s">
        <v>34</v>
      </c>
      <c r="O26" s="6" t="s">
        <v>34</v>
      </c>
      <c r="P26" s="6" t="s">
        <v>34</v>
      </c>
      <c r="Q26" s="6" t="s">
        <v>34</v>
      </c>
      <c r="R26" s="6" t="s">
        <v>34</v>
      </c>
      <c r="S26" s="6" t="s">
        <v>34</v>
      </c>
      <c r="T26" s="6" t="s">
        <v>34</v>
      </c>
      <c r="U26" s="6" t="s">
        <v>34</v>
      </c>
      <c r="V26" s="6" t="s">
        <v>34</v>
      </c>
      <c r="W26" s="6" t="s">
        <v>34</v>
      </c>
      <c r="X26" s="6" t="s">
        <v>34</v>
      </c>
      <c r="Y26" s="6" t="s">
        <v>34</v>
      </c>
      <c r="Z26" s="6" t="s">
        <v>34</v>
      </c>
      <c r="AA26" s="6" t="s">
        <v>34</v>
      </c>
      <c r="AB26" s="23" t="s">
        <v>34</v>
      </c>
      <c r="AC26" s="24" t="s">
        <v>34</v>
      </c>
      <c r="AD26" s="6" t="s">
        <v>109</v>
      </c>
      <c r="AE26" s="6" t="s">
        <v>34</v>
      </c>
      <c r="AF26" s="6"/>
    </row>
    <row r="27" spans="1:32" ht="14.25" customHeight="1">
      <c r="A27" s="21" t="s">
        <v>110</v>
      </c>
      <c r="B27" s="68" t="s">
        <v>886</v>
      </c>
      <c r="C27" s="5" t="s">
        <v>32</v>
      </c>
      <c r="D27" s="6" t="s">
        <v>40</v>
      </c>
      <c r="E27" s="6" t="s">
        <v>34</v>
      </c>
      <c r="F27" s="6">
        <v>5.5</v>
      </c>
      <c r="G27" s="6">
        <v>50</v>
      </c>
      <c r="H27" s="6" t="s">
        <v>34</v>
      </c>
      <c r="I27" s="6" t="s">
        <v>34</v>
      </c>
      <c r="J27" s="6" t="s">
        <v>34</v>
      </c>
      <c r="K27" s="7">
        <v>50</v>
      </c>
      <c r="L27" s="6" t="s">
        <v>34</v>
      </c>
      <c r="M27" s="6" t="s">
        <v>34</v>
      </c>
      <c r="N27" s="6" t="s">
        <v>34</v>
      </c>
      <c r="O27" s="6" t="s">
        <v>34</v>
      </c>
      <c r="P27" s="6" t="s">
        <v>34</v>
      </c>
      <c r="Q27" s="6">
        <v>0.1</v>
      </c>
      <c r="R27" s="6">
        <v>83.3</v>
      </c>
      <c r="S27" s="6" t="s">
        <v>111</v>
      </c>
      <c r="T27" s="6">
        <v>88.8</v>
      </c>
      <c r="U27" s="6">
        <v>888.53</v>
      </c>
      <c r="V27" s="6" t="s">
        <v>34</v>
      </c>
      <c r="W27" s="6" t="s">
        <v>34</v>
      </c>
      <c r="X27" s="6" t="s">
        <v>34</v>
      </c>
      <c r="Y27" s="6" t="s">
        <v>34</v>
      </c>
      <c r="Z27" s="6" t="s">
        <v>34</v>
      </c>
      <c r="AA27" s="6">
        <v>64</v>
      </c>
      <c r="AB27" s="25" t="s">
        <v>34</v>
      </c>
      <c r="AC27" s="24" t="s">
        <v>34</v>
      </c>
      <c r="AD27" s="6" t="s">
        <v>112</v>
      </c>
      <c r="AE27" s="6" t="s">
        <v>34</v>
      </c>
      <c r="AF27" s="6"/>
    </row>
    <row r="28" spans="1:32" ht="14.25" customHeight="1">
      <c r="A28" s="21" t="s">
        <v>113</v>
      </c>
      <c r="B28" s="67" t="s">
        <v>887</v>
      </c>
      <c r="C28" s="5" t="s">
        <v>32</v>
      </c>
      <c r="D28" s="6" t="s">
        <v>40</v>
      </c>
      <c r="E28" s="6" t="s">
        <v>34</v>
      </c>
      <c r="F28" s="6">
        <v>4</v>
      </c>
      <c r="G28" s="6">
        <v>70</v>
      </c>
      <c r="H28" s="6" t="s">
        <v>34</v>
      </c>
      <c r="I28" s="6">
        <v>15</v>
      </c>
      <c r="J28" s="6">
        <v>4.5999999999999999E-2</v>
      </c>
      <c r="K28" s="7">
        <v>50</v>
      </c>
      <c r="L28" s="6">
        <v>0.56999999999999995</v>
      </c>
      <c r="M28" s="6" t="s">
        <v>34</v>
      </c>
      <c r="N28" s="6" t="s">
        <v>34</v>
      </c>
      <c r="O28" s="6">
        <v>270</v>
      </c>
      <c r="P28" s="6">
        <v>473.7</v>
      </c>
      <c r="Q28" s="6">
        <v>0.46</v>
      </c>
      <c r="R28" s="6">
        <v>10</v>
      </c>
      <c r="S28" s="6" t="s">
        <v>34</v>
      </c>
      <c r="T28" s="6" t="s">
        <v>34</v>
      </c>
      <c r="U28" s="6">
        <v>21.739000000000001</v>
      </c>
      <c r="V28" s="6" t="s">
        <v>34</v>
      </c>
      <c r="W28" s="6" t="s">
        <v>34</v>
      </c>
      <c r="X28" s="6">
        <v>50</v>
      </c>
      <c r="Y28" s="6" t="s">
        <v>52</v>
      </c>
      <c r="Z28" s="6" t="s">
        <v>34</v>
      </c>
      <c r="AA28" s="6">
        <v>117</v>
      </c>
      <c r="AB28" s="7" t="s">
        <v>34</v>
      </c>
      <c r="AC28" s="2" t="s">
        <v>34</v>
      </c>
      <c r="AD28" s="6" t="s">
        <v>114</v>
      </c>
      <c r="AE28" s="6" t="s">
        <v>115</v>
      </c>
      <c r="AF28" s="6"/>
    </row>
    <row r="29" spans="1:32" ht="14.25" customHeight="1">
      <c r="A29" s="12" t="s">
        <v>116</v>
      </c>
      <c r="B29" s="68" t="s">
        <v>888</v>
      </c>
      <c r="C29" s="5" t="s">
        <v>32</v>
      </c>
      <c r="D29" s="6" t="s">
        <v>40</v>
      </c>
      <c r="E29" s="6" t="s">
        <v>34</v>
      </c>
      <c r="F29" s="6">
        <v>5</v>
      </c>
      <c r="G29" s="6">
        <v>55</v>
      </c>
      <c r="H29" s="7">
        <v>60</v>
      </c>
      <c r="I29" s="6">
        <v>10</v>
      </c>
      <c r="J29" s="6">
        <f>LN(2)/I29</f>
        <v>6.9314718055994526E-2</v>
      </c>
      <c r="K29" s="7" t="s">
        <v>34</v>
      </c>
      <c r="L29" s="6">
        <v>21.7</v>
      </c>
      <c r="M29" s="6">
        <v>124.4</v>
      </c>
      <c r="N29" s="6" t="s">
        <v>43</v>
      </c>
      <c r="O29" s="6">
        <v>216.6</v>
      </c>
      <c r="P29" s="6">
        <f>O29/L29</f>
        <v>9.9815668202764982</v>
      </c>
      <c r="Q29" s="6" t="s">
        <v>34</v>
      </c>
      <c r="R29" s="6" t="s">
        <v>34</v>
      </c>
      <c r="S29" s="6" t="s">
        <v>34</v>
      </c>
      <c r="T29" s="6" t="s">
        <v>34</v>
      </c>
      <c r="U29" s="6" t="s">
        <v>34</v>
      </c>
      <c r="V29" s="6" t="s">
        <v>34</v>
      </c>
      <c r="W29" s="6" t="s">
        <v>34</v>
      </c>
      <c r="X29" s="6" t="s">
        <v>34</v>
      </c>
      <c r="Y29" s="6" t="s">
        <v>34</v>
      </c>
      <c r="Z29" s="6" t="s">
        <v>34</v>
      </c>
      <c r="AA29" s="6">
        <v>105</v>
      </c>
      <c r="AB29" s="6" t="s">
        <v>34</v>
      </c>
      <c r="AC29" s="6" t="s">
        <v>34</v>
      </c>
      <c r="AD29" s="6" t="s">
        <v>117</v>
      </c>
      <c r="AE29" s="6" t="s">
        <v>34</v>
      </c>
      <c r="AF29" s="6"/>
    </row>
    <row r="30" spans="1:32" ht="14.25" customHeight="1">
      <c r="A30" s="12" t="s">
        <v>118</v>
      </c>
      <c r="B30" s="67" t="s">
        <v>889</v>
      </c>
      <c r="C30" s="5" t="s">
        <v>32</v>
      </c>
      <c r="D30" s="6" t="s">
        <v>40</v>
      </c>
      <c r="E30" s="6">
        <v>3</v>
      </c>
      <c r="F30" s="6">
        <v>4.8</v>
      </c>
      <c r="G30" s="6">
        <v>22</v>
      </c>
      <c r="H30" s="7" t="s">
        <v>34</v>
      </c>
      <c r="I30" s="6" t="s">
        <v>34</v>
      </c>
      <c r="J30" s="6" t="s">
        <v>34</v>
      </c>
      <c r="K30" s="7">
        <v>22</v>
      </c>
      <c r="L30" s="6">
        <v>0.45</v>
      </c>
      <c r="M30" s="6" t="s">
        <v>34</v>
      </c>
      <c r="N30" s="6" t="s">
        <v>34</v>
      </c>
      <c r="O30" s="6" t="s">
        <v>34</v>
      </c>
      <c r="P30" s="6" t="s">
        <v>34</v>
      </c>
      <c r="Q30" s="6">
        <v>0.35</v>
      </c>
      <c r="R30" s="6" t="s">
        <v>34</v>
      </c>
      <c r="S30" s="6" t="s">
        <v>34</v>
      </c>
      <c r="T30" s="6" t="s">
        <v>34</v>
      </c>
      <c r="U30" s="6" t="s">
        <v>34</v>
      </c>
      <c r="V30" s="6">
        <v>1.6</v>
      </c>
      <c r="W30" s="6" t="s">
        <v>88</v>
      </c>
      <c r="X30" s="6">
        <v>1.1000000000000001</v>
      </c>
      <c r="Y30" s="6" t="s">
        <v>52</v>
      </c>
      <c r="Z30" s="6" t="s">
        <v>34</v>
      </c>
      <c r="AA30" s="6" t="s">
        <v>34</v>
      </c>
      <c r="AB30" s="6" t="s">
        <v>34</v>
      </c>
      <c r="AC30" s="6" t="s">
        <v>34</v>
      </c>
      <c r="AD30" s="6" t="s">
        <v>119</v>
      </c>
      <c r="AE30" s="6" t="s">
        <v>34</v>
      </c>
      <c r="AF30" s="6"/>
    </row>
    <row r="31" spans="1:32" ht="14.25" customHeight="1">
      <c r="A31" s="21" t="s">
        <v>120</v>
      </c>
      <c r="B31" s="68" t="s">
        <v>890</v>
      </c>
      <c r="C31" s="5" t="s">
        <v>32</v>
      </c>
      <c r="D31" s="6" t="s">
        <v>40</v>
      </c>
      <c r="E31" s="6">
        <v>3</v>
      </c>
      <c r="F31" s="6">
        <v>4</v>
      </c>
      <c r="G31" s="6">
        <v>60</v>
      </c>
      <c r="H31" s="6" t="s">
        <v>34</v>
      </c>
      <c r="I31" s="6">
        <v>127</v>
      </c>
      <c r="J31" s="6">
        <f>LN(2)/I31</f>
        <v>5.4578518154326404E-3</v>
      </c>
      <c r="K31" s="7" t="s">
        <v>34</v>
      </c>
      <c r="L31" s="6">
        <v>0.68</v>
      </c>
      <c r="M31" s="6" t="s">
        <v>34</v>
      </c>
      <c r="N31" s="6" t="s">
        <v>34</v>
      </c>
      <c r="O31" s="6">
        <v>746.16600000000005</v>
      </c>
      <c r="P31" s="6">
        <v>1097.3</v>
      </c>
      <c r="Q31" s="6">
        <v>8.59</v>
      </c>
      <c r="R31" s="6" t="s">
        <v>34</v>
      </c>
      <c r="S31" s="6" t="s">
        <v>34</v>
      </c>
      <c r="T31" s="6">
        <v>3212.66</v>
      </c>
      <c r="U31" s="6">
        <v>374</v>
      </c>
      <c r="V31" s="6" t="s">
        <v>34</v>
      </c>
      <c r="W31" s="6" t="s">
        <v>34</v>
      </c>
      <c r="X31" s="6">
        <v>48</v>
      </c>
      <c r="Y31" s="6" t="s">
        <v>52</v>
      </c>
      <c r="Z31" s="6" t="s">
        <v>34</v>
      </c>
      <c r="AA31" s="6">
        <v>121</v>
      </c>
      <c r="AB31" s="23" t="s">
        <v>34</v>
      </c>
      <c r="AC31" s="26" t="s">
        <v>121</v>
      </c>
      <c r="AD31" s="6" t="s">
        <v>122</v>
      </c>
      <c r="AE31" s="27" t="s">
        <v>123</v>
      </c>
      <c r="AF31" s="6"/>
    </row>
    <row r="32" spans="1:32" ht="14.25" customHeight="1">
      <c r="A32" s="4" t="s">
        <v>124</v>
      </c>
      <c r="B32" s="67" t="s">
        <v>891</v>
      </c>
      <c r="C32" s="5" t="s">
        <v>32</v>
      </c>
      <c r="D32" s="6" t="s">
        <v>40</v>
      </c>
      <c r="E32" s="6">
        <v>3</v>
      </c>
      <c r="F32" s="6">
        <v>5</v>
      </c>
      <c r="G32" s="6" t="s">
        <v>34</v>
      </c>
      <c r="H32" s="6" t="s">
        <v>34</v>
      </c>
      <c r="I32" s="6" t="s">
        <v>34</v>
      </c>
      <c r="J32" s="6" t="s">
        <v>34</v>
      </c>
      <c r="K32" s="6">
        <v>50</v>
      </c>
      <c r="L32" s="6" t="s">
        <v>34</v>
      </c>
      <c r="M32" s="6" t="s">
        <v>34</v>
      </c>
      <c r="N32" s="6" t="s">
        <v>34</v>
      </c>
      <c r="O32" s="6" t="s">
        <v>34</v>
      </c>
      <c r="P32" s="6" t="s">
        <v>34</v>
      </c>
      <c r="Q32" s="6">
        <v>1.1499999999999999</v>
      </c>
      <c r="R32" s="6" t="s">
        <v>34</v>
      </c>
      <c r="S32" s="6" t="s">
        <v>34</v>
      </c>
      <c r="T32" s="6">
        <v>558</v>
      </c>
      <c r="U32" s="6">
        <f t="shared" ref="U32:U34" si="6">T32/Q32</f>
        <v>485.21739130434787</v>
      </c>
      <c r="V32" s="6">
        <v>1.94</v>
      </c>
      <c r="W32" s="6" t="s">
        <v>88</v>
      </c>
      <c r="X32" s="6" t="s">
        <v>34</v>
      </c>
      <c r="Y32" s="6" t="s">
        <v>34</v>
      </c>
      <c r="Z32" s="6" t="s">
        <v>34</v>
      </c>
      <c r="AA32" s="6" t="s">
        <v>34</v>
      </c>
      <c r="AB32" s="6" t="s">
        <v>34</v>
      </c>
      <c r="AC32" s="6" t="s">
        <v>125</v>
      </c>
      <c r="AD32" s="18" t="s">
        <v>90</v>
      </c>
      <c r="AE32" s="6" t="s">
        <v>126</v>
      </c>
      <c r="AF32" s="6"/>
    </row>
    <row r="33" spans="1:32" ht="14.25" customHeight="1">
      <c r="A33" s="4" t="s">
        <v>127</v>
      </c>
      <c r="B33" s="68" t="s">
        <v>892</v>
      </c>
      <c r="C33" s="5" t="s">
        <v>32</v>
      </c>
      <c r="D33" s="6" t="s">
        <v>40</v>
      </c>
      <c r="E33" s="6">
        <v>3</v>
      </c>
      <c r="F33" s="6">
        <v>4.5</v>
      </c>
      <c r="G33" s="6" t="s">
        <v>34</v>
      </c>
      <c r="H33" s="6" t="s">
        <v>34</v>
      </c>
      <c r="I33" s="6" t="s">
        <v>34</v>
      </c>
      <c r="J33" s="6" t="s">
        <v>34</v>
      </c>
      <c r="K33" s="6">
        <v>25</v>
      </c>
      <c r="L33" s="6">
        <v>1</v>
      </c>
      <c r="M33" s="6">
        <v>40</v>
      </c>
      <c r="N33" s="6" t="s">
        <v>43</v>
      </c>
      <c r="O33" s="6">
        <f>M33/60*AA33</f>
        <v>60.933333333333337</v>
      </c>
      <c r="P33" s="6">
        <f t="shared" ref="P33:P34" si="7">O33/L33</f>
        <v>60.933333333333337</v>
      </c>
      <c r="Q33" s="6">
        <v>2.7</v>
      </c>
      <c r="R33" s="6">
        <v>68</v>
      </c>
      <c r="S33" s="6" t="s">
        <v>43</v>
      </c>
      <c r="T33" s="6">
        <f>R33/60*AA33</f>
        <v>103.58666666666667</v>
      </c>
      <c r="U33" s="6">
        <f t="shared" si="6"/>
        <v>38.365432098765432</v>
      </c>
      <c r="V33" s="6" t="s">
        <v>34</v>
      </c>
      <c r="W33" s="6" t="s">
        <v>34</v>
      </c>
      <c r="X33" s="6">
        <v>3</v>
      </c>
      <c r="Y33" s="6" t="s">
        <v>34</v>
      </c>
      <c r="Z33" s="6" t="s">
        <v>34</v>
      </c>
      <c r="AA33" s="6">
        <v>91.4</v>
      </c>
      <c r="AB33" s="6" t="s">
        <v>34</v>
      </c>
      <c r="AC33" s="6" t="s">
        <v>34</v>
      </c>
      <c r="AD33" s="18" t="s">
        <v>128</v>
      </c>
      <c r="AE33" s="6" t="s">
        <v>34</v>
      </c>
      <c r="AF33" s="6"/>
    </row>
    <row r="34" spans="1:32" ht="14.25" customHeight="1">
      <c r="A34" s="12" t="s">
        <v>129</v>
      </c>
      <c r="B34" s="67" t="s">
        <v>893</v>
      </c>
      <c r="C34" s="13" t="s">
        <v>32</v>
      </c>
      <c r="D34" s="7" t="s">
        <v>40</v>
      </c>
      <c r="E34" s="7" t="s">
        <v>34</v>
      </c>
      <c r="F34" s="7" t="s">
        <v>34</v>
      </c>
      <c r="G34" s="7" t="s">
        <v>34</v>
      </c>
      <c r="H34" s="7" t="s">
        <v>34</v>
      </c>
      <c r="I34" s="7" t="s">
        <v>34</v>
      </c>
      <c r="J34" s="7" t="s">
        <v>34</v>
      </c>
      <c r="K34" s="7">
        <v>50</v>
      </c>
      <c r="L34" s="7">
        <v>0.56999999999999995</v>
      </c>
      <c r="M34" s="7" t="s">
        <v>34</v>
      </c>
      <c r="N34" s="7" t="s">
        <v>34</v>
      </c>
      <c r="O34" s="6">
        <f>1582/60</f>
        <v>26.366666666666667</v>
      </c>
      <c r="P34" s="6">
        <f t="shared" si="7"/>
        <v>46.257309941520475</v>
      </c>
      <c r="Q34" s="7">
        <v>0.88</v>
      </c>
      <c r="R34" s="7" t="s">
        <v>34</v>
      </c>
      <c r="S34" s="7" t="s">
        <v>34</v>
      </c>
      <c r="T34" s="6">
        <f>1897/60</f>
        <v>31.616666666666667</v>
      </c>
      <c r="U34" s="6">
        <f t="shared" si="6"/>
        <v>35.928030303030305</v>
      </c>
      <c r="V34" s="7">
        <v>3.4</v>
      </c>
      <c r="W34" s="7" t="s">
        <v>88</v>
      </c>
      <c r="X34" s="7">
        <v>2.7</v>
      </c>
      <c r="Y34" s="7" t="s">
        <v>52</v>
      </c>
      <c r="Z34" s="7" t="s">
        <v>34</v>
      </c>
      <c r="AA34" s="7" t="s">
        <v>34</v>
      </c>
      <c r="AB34" s="7" t="s">
        <v>34</v>
      </c>
      <c r="AC34" s="7" t="s">
        <v>34</v>
      </c>
      <c r="AD34" s="28" t="s">
        <v>130</v>
      </c>
      <c r="AE34" s="7" t="s">
        <v>34</v>
      </c>
      <c r="AF34" s="6"/>
    </row>
    <row r="35" spans="1:32" ht="14.25" customHeight="1">
      <c r="A35" s="12" t="s">
        <v>131</v>
      </c>
      <c r="B35" s="68" t="s">
        <v>894</v>
      </c>
      <c r="C35" s="5" t="s">
        <v>32</v>
      </c>
      <c r="D35" s="6" t="s">
        <v>40</v>
      </c>
      <c r="E35" s="6" t="s">
        <v>34</v>
      </c>
      <c r="F35" s="6">
        <v>5</v>
      </c>
      <c r="G35" s="6">
        <v>50</v>
      </c>
      <c r="H35" s="7" t="s">
        <v>34</v>
      </c>
      <c r="I35" s="6" t="s">
        <v>34</v>
      </c>
      <c r="J35" s="6" t="s">
        <v>34</v>
      </c>
      <c r="K35" s="7">
        <v>50</v>
      </c>
      <c r="L35" s="6">
        <v>0.55000000000000004</v>
      </c>
      <c r="M35" s="6">
        <v>1066</v>
      </c>
      <c r="N35" s="6" t="s">
        <v>43</v>
      </c>
      <c r="O35" s="6" t="s">
        <v>34</v>
      </c>
      <c r="P35" s="6" t="s">
        <v>34</v>
      </c>
      <c r="Q35" s="6">
        <v>7</v>
      </c>
      <c r="R35" s="6">
        <v>353</v>
      </c>
      <c r="S35" s="6" t="s">
        <v>43</v>
      </c>
      <c r="T35" s="6" t="s">
        <v>34</v>
      </c>
      <c r="U35" s="6" t="s">
        <v>34</v>
      </c>
      <c r="V35" s="6" t="s">
        <v>34</v>
      </c>
      <c r="W35" s="6" t="s">
        <v>34</v>
      </c>
      <c r="X35" s="6">
        <v>1.36</v>
      </c>
      <c r="Y35" s="6" t="s">
        <v>52</v>
      </c>
      <c r="Z35" s="6" t="s">
        <v>34</v>
      </c>
      <c r="AA35" s="6">
        <v>130</v>
      </c>
      <c r="AB35" s="6" t="s">
        <v>34</v>
      </c>
      <c r="AC35" s="7" t="s">
        <v>34</v>
      </c>
      <c r="AD35" s="6" t="s">
        <v>132</v>
      </c>
      <c r="AE35" s="7" t="s">
        <v>34</v>
      </c>
      <c r="AF35" s="6"/>
    </row>
    <row r="36" spans="1:32" ht="14.25" customHeight="1">
      <c r="A36" s="12" t="s">
        <v>133</v>
      </c>
      <c r="B36" s="67" t="s">
        <v>895</v>
      </c>
      <c r="C36" s="5" t="s">
        <v>32</v>
      </c>
      <c r="D36" s="6" t="s">
        <v>40</v>
      </c>
      <c r="E36" s="6">
        <v>3</v>
      </c>
      <c r="F36" s="6">
        <v>5</v>
      </c>
      <c r="G36" s="6">
        <v>50</v>
      </c>
      <c r="H36" s="7" t="s">
        <v>34</v>
      </c>
      <c r="I36" s="6" t="s">
        <v>34</v>
      </c>
      <c r="J36" s="6" t="s">
        <v>34</v>
      </c>
      <c r="K36" s="7">
        <v>40</v>
      </c>
      <c r="L36" s="6">
        <v>0.28999999999999998</v>
      </c>
      <c r="M36" s="6" t="s">
        <v>34</v>
      </c>
      <c r="N36" s="6" t="s">
        <v>34</v>
      </c>
      <c r="O36" s="6">
        <v>370</v>
      </c>
      <c r="P36" s="6">
        <f>O36/L36</f>
        <v>1275.8620689655174</v>
      </c>
      <c r="Q36" s="6">
        <v>1.96</v>
      </c>
      <c r="R36" s="6" t="s">
        <v>34</v>
      </c>
      <c r="S36" s="6" t="s">
        <v>34</v>
      </c>
      <c r="T36" s="6">
        <v>1000</v>
      </c>
      <c r="U36" s="6">
        <f>T36/Q36</f>
        <v>510.20408163265307</v>
      </c>
      <c r="V36" s="6">
        <v>5</v>
      </c>
      <c r="W36" s="6" t="s">
        <v>34</v>
      </c>
      <c r="X36" s="6">
        <v>2.9</v>
      </c>
      <c r="Y36" s="6" t="s">
        <v>52</v>
      </c>
      <c r="Z36" s="6" t="s">
        <v>34</v>
      </c>
      <c r="AA36" s="6" t="s">
        <v>34</v>
      </c>
      <c r="AB36" s="6" t="s">
        <v>34</v>
      </c>
      <c r="AC36" s="6" t="s">
        <v>34</v>
      </c>
      <c r="AD36" s="6" t="s">
        <v>134</v>
      </c>
      <c r="AE36" s="6" t="s">
        <v>34</v>
      </c>
      <c r="AF36" s="6"/>
    </row>
    <row r="37" spans="1:32" ht="14.25" customHeight="1">
      <c r="A37" s="21" t="s">
        <v>135</v>
      </c>
      <c r="B37" s="68" t="s">
        <v>896</v>
      </c>
      <c r="C37" s="5" t="s">
        <v>32</v>
      </c>
      <c r="D37" s="6" t="s">
        <v>40</v>
      </c>
      <c r="E37" s="6">
        <v>3</v>
      </c>
      <c r="F37" s="6">
        <v>6</v>
      </c>
      <c r="G37" s="6">
        <v>50</v>
      </c>
      <c r="H37" s="6" t="s">
        <v>34</v>
      </c>
      <c r="I37" s="6" t="s">
        <v>34</v>
      </c>
      <c r="J37" s="6" t="s">
        <v>34</v>
      </c>
      <c r="K37" s="7">
        <v>50</v>
      </c>
      <c r="L37" s="6">
        <v>0.75</v>
      </c>
      <c r="M37" s="6">
        <v>456</v>
      </c>
      <c r="N37" s="6" t="s">
        <v>43</v>
      </c>
      <c r="O37" s="6">
        <v>651</v>
      </c>
      <c r="P37" s="6">
        <v>868</v>
      </c>
      <c r="Q37" s="6" t="s">
        <v>34</v>
      </c>
      <c r="R37" s="6" t="s">
        <v>34</v>
      </c>
      <c r="S37" s="6" t="s">
        <v>34</v>
      </c>
      <c r="T37" s="6" t="s">
        <v>34</v>
      </c>
      <c r="U37" s="6" t="s">
        <v>34</v>
      </c>
      <c r="V37" s="6" t="s">
        <v>34</v>
      </c>
      <c r="W37" s="6" t="s">
        <v>34</v>
      </c>
      <c r="X37" s="6" t="s">
        <v>34</v>
      </c>
      <c r="Y37" s="6" t="s">
        <v>34</v>
      </c>
      <c r="Z37" s="6" t="s">
        <v>34</v>
      </c>
      <c r="AA37" s="6">
        <v>88</v>
      </c>
      <c r="AB37" s="23" t="s">
        <v>34</v>
      </c>
      <c r="AC37" s="2" t="s">
        <v>136</v>
      </c>
      <c r="AD37" s="6" t="s">
        <v>137</v>
      </c>
      <c r="AE37" s="27" t="s">
        <v>138</v>
      </c>
      <c r="AF37" s="6"/>
    </row>
    <row r="38" spans="1:32" ht="14.25" customHeight="1">
      <c r="A38" s="21" t="s">
        <v>139</v>
      </c>
      <c r="B38" s="67" t="s">
        <v>897</v>
      </c>
      <c r="C38" s="5" t="s">
        <v>32</v>
      </c>
      <c r="D38" s="6" t="s">
        <v>40</v>
      </c>
      <c r="E38" s="6">
        <v>3</v>
      </c>
      <c r="F38" s="6">
        <v>6</v>
      </c>
      <c r="G38" s="6">
        <v>40</v>
      </c>
      <c r="H38" s="6" t="s">
        <v>34</v>
      </c>
      <c r="I38" s="6" t="s">
        <v>34</v>
      </c>
      <c r="J38" s="6" t="s">
        <v>34</v>
      </c>
      <c r="K38" s="7">
        <v>40</v>
      </c>
      <c r="L38" s="6">
        <v>0.48</v>
      </c>
      <c r="M38" s="6">
        <v>264</v>
      </c>
      <c r="N38" s="6" t="s">
        <v>43</v>
      </c>
      <c r="O38" s="6">
        <v>373</v>
      </c>
      <c r="P38" s="6">
        <v>777</v>
      </c>
      <c r="Q38" s="6" t="s">
        <v>34</v>
      </c>
      <c r="R38" s="6" t="s">
        <v>34</v>
      </c>
      <c r="S38" s="6" t="s">
        <v>34</v>
      </c>
      <c r="T38" s="6" t="s">
        <v>34</v>
      </c>
      <c r="U38" s="6" t="s">
        <v>34</v>
      </c>
      <c r="V38" s="6" t="s">
        <v>34</v>
      </c>
      <c r="W38" s="6" t="s">
        <v>34</v>
      </c>
      <c r="X38" s="6" t="s">
        <v>34</v>
      </c>
      <c r="Y38" s="6" t="s">
        <v>34</v>
      </c>
      <c r="Z38" s="6" t="s">
        <v>34</v>
      </c>
      <c r="AA38" s="6">
        <v>88</v>
      </c>
      <c r="AB38" s="23" t="s">
        <v>34</v>
      </c>
      <c r="AC38" s="2" t="s">
        <v>140</v>
      </c>
      <c r="AD38" s="6" t="s">
        <v>137</v>
      </c>
      <c r="AE38" s="27" t="s">
        <v>141</v>
      </c>
      <c r="AF38" s="6"/>
    </row>
    <row r="39" spans="1:32" ht="14.25" customHeight="1">
      <c r="A39" s="21" t="s">
        <v>142</v>
      </c>
      <c r="B39" s="68" t="s">
        <v>898</v>
      </c>
      <c r="C39" s="5" t="s">
        <v>32</v>
      </c>
      <c r="D39" s="6" t="s">
        <v>40</v>
      </c>
      <c r="E39" s="6">
        <v>3</v>
      </c>
      <c r="F39" s="6">
        <v>5</v>
      </c>
      <c r="G39" s="6">
        <v>50</v>
      </c>
      <c r="H39" s="6" t="s">
        <v>34</v>
      </c>
      <c r="I39" s="6" t="s">
        <v>34</v>
      </c>
      <c r="J39" s="6" t="s">
        <v>34</v>
      </c>
      <c r="K39" s="7">
        <v>50</v>
      </c>
      <c r="L39" s="6">
        <v>1.52</v>
      </c>
      <c r="M39" s="6">
        <v>336</v>
      </c>
      <c r="N39" s="6" t="s">
        <v>43</v>
      </c>
      <c r="O39" s="6">
        <v>988.9</v>
      </c>
      <c r="P39" s="6">
        <v>650.59199999999998</v>
      </c>
      <c r="Q39" s="6" t="s">
        <v>34</v>
      </c>
      <c r="R39" s="6" t="s">
        <v>34</v>
      </c>
      <c r="S39" s="6" t="s">
        <v>34</v>
      </c>
      <c r="T39" s="6" t="s">
        <v>34</v>
      </c>
      <c r="U39" s="6" t="s">
        <v>34</v>
      </c>
      <c r="V39" s="6" t="s">
        <v>34</v>
      </c>
      <c r="W39" s="6" t="s">
        <v>34</v>
      </c>
      <c r="X39" s="6" t="s">
        <v>34</v>
      </c>
      <c r="Y39" s="6" t="s">
        <v>34</v>
      </c>
      <c r="Z39" s="6" t="s">
        <v>34</v>
      </c>
      <c r="AA39" s="6">
        <v>93</v>
      </c>
      <c r="AB39" s="29" t="s">
        <v>143</v>
      </c>
      <c r="AC39" s="26" t="s">
        <v>144</v>
      </c>
      <c r="AD39" s="6" t="s">
        <v>145</v>
      </c>
      <c r="AE39" s="30" t="s">
        <v>146</v>
      </c>
      <c r="AF39" s="6"/>
    </row>
    <row r="40" spans="1:32" ht="14.25" customHeight="1">
      <c r="A40" s="21" t="s">
        <v>147</v>
      </c>
      <c r="B40" s="67" t="s">
        <v>899</v>
      </c>
      <c r="C40" s="5" t="s">
        <v>32</v>
      </c>
      <c r="D40" s="6" t="s">
        <v>40</v>
      </c>
      <c r="E40" s="6" t="s">
        <v>34</v>
      </c>
      <c r="F40" s="6">
        <v>5.25</v>
      </c>
      <c r="G40" s="6" t="s">
        <v>34</v>
      </c>
      <c r="H40" s="6" t="s">
        <v>34</v>
      </c>
      <c r="I40" s="6" t="s">
        <v>34</v>
      </c>
      <c r="J40" s="6" t="s">
        <v>34</v>
      </c>
      <c r="K40" s="7">
        <v>40</v>
      </c>
      <c r="L40" s="6">
        <v>6.4</v>
      </c>
      <c r="M40" s="6" t="s">
        <v>34</v>
      </c>
      <c r="N40" s="6" t="s">
        <v>34</v>
      </c>
      <c r="O40" s="6" t="s">
        <v>34</v>
      </c>
      <c r="P40" s="6" t="s">
        <v>34</v>
      </c>
      <c r="Q40" s="6" t="s">
        <v>34</v>
      </c>
      <c r="R40" s="6" t="s">
        <v>34</v>
      </c>
      <c r="S40" s="6" t="s">
        <v>34</v>
      </c>
      <c r="T40" s="6" t="s">
        <v>34</v>
      </c>
      <c r="U40" s="6" t="s">
        <v>34</v>
      </c>
      <c r="V40" s="6" t="s">
        <v>34</v>
      </c>
      <c r="W40" s="6" t="s">
        <v>34</v>
      </c>
      <c r="X40" s="6">
        <v>953</v>
      </c>
      <c r="Y40" s="6" t="s">
        <v>52</v>
      </c>
      <c r="Z40" s="6" t="s">
        <v>34</v>
      </c>
      <c r="AA40" s="6">
        <v>30</v>
      </c>
      <c r="AB40" s="23" t="s">
        <v>34</v>
      </c>
      <c r="AC40" s="2" t="s">
        <v>34</v>
      </c>
      <c r="AD40" s="6" t="s">
        <v>148</v>
      </c>
      <c r="AE40" s="6" t="s">
        <v>34</v>
      </c>
      <c r="AF40" s="6"/>
    </row>
    <row r="41" spans="1:32" ht="14.25" customHeight="1">
      <c r="A41" s="4" t="s">
        <v>149</v>
      </c>
      <c r="B41" s="68" t="s">
        <v>900</v>
      </c>
      <c r="C41" s="5" t="s">
        <v>32</v>
      </c>
      <c r="D41" s="6" t="s">
        <v>40</v>
      </c>
      <c r="E41" s="6">
        <v>3</v>
      </c>
      <c r="F41" s="6">
        <v>5</v>
      </c>
      <c r="G41" s="6" t="s">
        <v>34</v>
      </c>
      <c r="H41" s="7" t="s">
        <v>34</v>
      </c>
      <c r="I41" s="6" t="s">
        <v>34</v>
      </c>
      <c r="J41" s="6" t="s">
        <v>34</v>
      </c>
      <c r="K41" s="6">
        <v>50</v>
      </c>
      <c r="L41" s="6" t="s">
        <v>34</v>
      </c>
      <c r="M41" s="6" t="s">
        <v>34</v>
      </c>
      <c r="N41" s="6" t="s">
        <v>34</v>
      </c>
      <c r="O41" s="6" t="s">
        <v>34</v>
      </c>
      <c r="P41" s="6" t="s">
        <v>34</v>
      </c>
      <c r="Q41" s="6">
        <v>1.78</v>
      </c>
      <c r="R41" s="6" t="s">
        <v>34</v>
      </c>
      <c r="S41" s="6" t="s">
        <v>34</v>
      </c>
      <c r="T41" s="6">
        <v>363</v>
      </c>
      <c r="U41" s="6">
        <f>T41/Q41</f>
        <v>203.93258426966293</v>
      </c>
      <c r="V41" s="6">
        <v>3.26</v>
      </c>
      <c r="W41" s="6" t="s">
        <v>88</v>
      </c>
      <c r="X41" s="6" t="s">
        <v>34</v>
      </c>
      <c r="Y41" s="6" t="s">
        <v>34</v>
      </c>
      <c r="Z41" s="6" t="s">
        <v>34</v>
      </c>
      <c r="AA41" s="6" t="s">
        <v>34</v>
      </c>
      <c r="AB41" s="6" t="s">
        <v>34</v>
      </c>
      <c r="AC41" s="6" t="s">
        <v>144</v>
      </c>
      <c r="AD41" s="6" t="s">
        <v>90</v>
      </c>
      <c r="AE41" s="6" t="s">
        <v>150</v>
      </c>
      <c r="AF41" s="6"/>
    </row>
    <row r="42" spans="1:32" ht="14.25" customHeight="1">
      <c r="A42" s="12" t="s">
        <v>151</v>
      </c>
      <c r="B42" s="67" t="s">
        <v>901</v>
      </c>
      <c r="C42" s="13" t="s">
        <v>32</v>
      </c>
      <c r="D42" s="7" t="s">
        <v>40</v>
      </c>
      <c r="E42" s="7" t="s">
        <v>34</v>
      </c>
      <c r="F42" s="7">
        <v>5</v>
      </c>
      <c r="G42" s="7">
        <v>50</v>
      </c>
      <c r="H42" s="7" t="s">
        <v>34</v>
      </c>
      <c r="I42" s="7" t="s">
        <v>34</v>
      </c>
      <c r="J42" s="7" t="s">
        <v>34</v>
      </c>
      <c r="K42" s="7">
        <v>50</v>
      </c>
      <c r="L42" s="7">
        <v>0.55000000000000004</v>
      </c>
      <c r="M42" s="7">
        <v>3040</v>
      </c>
      <c r="N42" s="6" t="s">
        <v>43</v>
      </c>
      <c r="O42" s="7" t="s">
        <v>34</v>
      </c>
      <c r="P42" s="7" t="s">
        <v>34</v>
      </c>
      <c r="Q42" s="7">
        <v>7</v>
      </c>
      <c r="R42" s="7">
        <v>353</v>
      </c>
      <c r="S42" s="6" t="s">
        <v>43</v>
      </c>
      <c r="T42" s="7" t="s">
        <v>34</v>
      </c>
      <c r="U42" s="7" t="s">
        <v>34</v>
      </c>
      <c r="V42" s="7" t="s">
        <v>34</v>
      </c>
      <c r="W42" s="7" t="s">
        <v>34</v>
      </c>
      <c r="X42" s="6">
        <f>1.36*1000</f>
        <v>1360</v>
      </c>
      <c r="Y42" s="7" t="s">
        <v>88</v>
      </c>
      <c r="Z42" s="7" t="s">
        <v>34</v>
      </c>
      <c r="AA42" s="7">
        <v>130</v>
      </c>
      <c r="AB42" s="7" t="s">
        <v>34</v>
      </c>
      <c r="AC42" s="7" t="s">
        <v>34</v>
      </c>
      <c r="AD42" s="31" t="s">
        <v>152</v>
      </c>
      <c r="AE42" s="7" t="s">
        <v>34</v>
      </c>
      <c r="AF42" s="6"/>
    </row>
    <row r="43" spans="1:32" ht="14.25" customHeight="1">
      <c r="A43" s="4" t="s">
        <v>153</v>
      </c>
      <c r="B43" s="68" t="s">
        <v>902</v>
      </c>
      <c r="C43" s="5" t="s">
        <v>32</v>
      </c>
      <c r="D43" s="6" t="s">
        <v>40</v>
      </c>
      <c r="E43" s="6" t="s">
        <v>34</v>
      </c>
      <c r="F43" s="6">
        <v>4.5</v>
      </c>
      <c r="G43" s="6">
        <v>60</v>
      </c>
      <c r="H43" s="7">
        <v>70</v>
      </c>
      <c r="I43" s="6">
        <v>60</v>
      </c>
      <c r="J43" s="6">
        <f>LN(2)/I43</f>
        <v>1.1552453009332421E-2</v>
      </c>
      <c r="K43" s="7">
        <v>60</v>
      </c>
      <c r="L43" s="6">
        <v>1</v>
      </c>
      <c r="M43" s="6" t="s">
        <v>34</v>
      </c>
      <c r="N43" s="6" t="s">
        <v>34</v>
      </c>
      <c r="O43" s="6" t="s">
        <v>34</v>
      </c>
      <c r="P43" s="6" t="s">
        <v>34</v>
      </c>
      <c r="Q43" s="6" t="s">
        <v>34</v>
      </c>
      <c r="R43" s="6" t="s">
        <v>34</v>
      </c>
      <c r="S43" s="6" t="s">
        <v>34</v>
      </c>
      <c r="T43" s="6" t="s">
        <v>34</v>
      </c>
      <c r="U43" s="6" t="s">
        <v>34</v>
      </c>
      <c r="V43" s="6" t="s">
        <v>34</v>
      </c>
      <c r="W43" s="6" t="s">
        <v>34</v>
      </c>
      <c r="X43" s="6">
        <v>17</v>
      </c>
      <c r="Y43" s="6" t="s">
        <v>34</v>
      </c>
      <c r="Z43" s="6" t="s">
        <v>34</v>
      </c>
      <c r="AA43" s="6" t="s">
        <v>34</v>
      </c>
      <c r="AB43" s="6" t="s">
        <v>34</v>
      </c>
      <c r="AC43" s="6" t="s">
        <v>34</v>
      </c>
      <c r="AD43" s="6" t="s">
        <v>154</v>
      </c>
      <c r="AE43" s="6" t="s">
        <v>34</v>
      </c>
      <c r="AF43" s="6"/>
    </row>
    <row r="44" spans="1:32" ht="14.25" customHeight="1">
      <c r="A44" s="4" t="s">
        <v>155</v>
      </c>
      <c r="B44" s="67" t="s">
        <v>903</v>
      </c>
      <c r="C44" s="5" t="s">
        <v>32</v>
      </c>
      <c r="D44" s="6" t="s">
        <v>40</v>
      </c>
      <c r="E44" s="7" t="s">
        <v>34</v>
      </c>
      <c r="F44" s="6">
        <v>5</v>
      </c>
      <c r="G44" s="6">
        <v>60</v>
      </c>
      <c r="H44" s="7" t="s">
        <v>34</v>
      </c>
      <c r="I44" s="6">
        <f>LN(2)/J44</f>
        <v>162.82985386280686</v>
      </c>
      <c r="J44" s="16">
        <f>LN(1/0.6)/120</f>
        <v>4.256880198049923E-3</v>
      </c>
      <c r="K44" s="32" t="s">
        <v>34</v>
      </c>
      <c r="L44" s="6">
        <v>2.5</v>
      </c>
      <c r="M44" s="6" t="s">
        <v>34</v>
      </c>
      <c r="N44" s="6" t="s">
        <v>34</v>
      </c>
      <c r="O44" s="6" t="s">
        <v>34</v>
      </c>
      <c r="P44" s="6" t="s">
        <v>34</v>
      </c>
      <c r="Q44" s="6">
        <v>3.7</v>
      </c>
      <c r="R44" s="6" t="s">
        <v>34</v>
      </c>
      <c r="S44" s="6" t="s">
        <v>34</v>
      </c>
      <c r="T44" s="6" t="s">
        <v>34</v>
      </c>
      <c r="U44" s="6" t="s">
        <v>34</v>
      </c>
      <c r="V44" s="6" t="s">
        <v>34</v>
      </c>
      <c r="W44" s="6" t="s">
        <v>34</v>
      </c>
      <c r="X44" s="6">
        <v>13.6</v>
      </c>
      <c r="Y44" s="6" t="s">
        <v>52</v>
      </c>
      <c r="Z44" s="7" t="s">
        <v>34</v>
      </c>
      <c r="AA44" s="6">
        <v>116</v>
      </c>
      <c r="AB44" s="6" t="s">
        <v>34</v>
      </c>
      <c r="AC44" s="6" t="s">
        <v>34</v>
      </c>
      <c r="AD44" s="6" t="s">
        <v>156</v>
      </c>
      <c r="AE44" s="7" t="s">
        <v>34</v>
      </c>
      <c r="AF44" s="6"/>
    </row>
    <row r="45" spans="1:32" ht="14.25" customHeight="1">
      <c r="A45" s="12" t="s">
        <v>157</v>
      </c>
      <c r="B45" s="68" t="s">
        <v>904</v>
      </c>
      <c r="C45" s="5" t="s">
        <v>32</v>
      </c>
      <c r="D45" s="6" t="s">
        <v>40</v>
      </c>
      <c r="E45" s="6">
        <v>3</v>
      </c>
      <c r="F45" s="6">
        <v>4.5999999999999996</v>
      </c>
      <c r="G45" s="6">
        <v>65</v>
      </c>
      <c r="H45" s="7" t="s">
        <v>34</v>
      </c>
      <c r="I45" s="6" t="s">
        <v>34</v>
      </c>
      <c r="J45" s="6" t="s">
        <v>34</v>
      </c>
      <c r="K45" s="7">
        <v>30</v>
      </c>
      <c r="L45" s="6">
        <v>0.76</v>
      </c>
      <c r="M45" s="6">
        <v>63.7</v>
      </c>
      <c r="N45" s="6" t="s">
        <v>43</v>
      </c>
      <c r="O45" s="6">
        <v>140</v>
      </c>
      <c r="P45" s="6">
        <f>O45/L45</f>
        <v>184.21052631578948</v>
      </c>
      <c r="Q45" s="6">
        <v>1</v>
      </c>
      <c r="R45" s="6">
        <v>151.5</v>
      </c>
      <c r="S45" s="6" t="s">
        <v>43</v>
      </c>
      <c r="T45" s="6">
        <v>331</v>
      </c>
      <c r="U45" s="6">
        <f>T45/Q45</f>
        <v>331</v>
      </c>
      <c r="V45" s="6" t="s">
        <v>34</v>
      </c>
      <c r="W45" s="6" t="s">
        <v>34</v>
      </c>
      <c r="X45" s="6">
        <v>5.8</v>
      </c>
      <c r="Y45" s="6" t="s">
        <v>34</v>
      </c>
      <c r="Z45" s="6" t="s">
        <v>34</v>
      </c>
      <c r="AA45" s="6" t="s">
        <v>34</v>
      </c>
      <c r="AB45" s="6" t="s">
        <v>34</v>
      </c>
      <c r="AC45" s="6" t="s">
        <v>34</v>
      </c>
      <c r="AD45" s="6" t="s">
        <v>158</v>
      </c>
      <c r="AE45" s="6" t="s">
        <v>34</v>
      </c>
      <c r="AF45" s="6"/>
    </row>
    <row r="46" spans="1:32" ht="14.25" customHeight="1">
      <c r="A46" s="12" t="s">
        <v>159</v>
      </c>
      <c r="B46" s="67" t="s">
        <v>905</v>
      </c>
      <c r="C46" s="5" t="s">
        <v>32</v>
      </c>
      <c r="D46" s="6" t="s">
        <v>40</v>
      </c>
      <c r="E46" s="6">
        <v>3</v>
      </c>
      <c r="F46" s="6">
        <v>4</v>
      </c>
      <c r="G46" s="6">
        <v>65</v>
      </c>
      <c r="H46" s="7" t="s">
        <v>34</v>
      </c>
      <c r="I46" s="6" t="s">
        <v>34</v>
      </c>
      <c r="J46" s="6" t="s">
        <v>34</v>
      </c>
      <c r="K46" s="7">
        <v>30</v>
      </c>
      <c r="L46" s="6">
        <v>0.35</v>
      </c>
      <c r="M46" s="6">
        <v>40.299999999999997</v>
      </c>
      <c r="N46" s="6" t="s">
        <v>43</v>
      </c>
      <c r="O46" s="6" t="s">
        <v>34</v>
      </c>
      <c r="P46" s="6" t="s">
        <v>34</v>
      </c>
      <c r="Q46" s="6" t="s">
        <v>34</v>
      </c>
      <c r="R46" s="6" t="s">
        <v>34</v>
      </c>
      <c r="S46" s="6" t="s">
        <v>34</v>
      </c>
      <c r="T46" s="6" t="s">
        <v>34</v>
      </c>
      <c r="U46" s="6" t="s">
        <v>34</v>
      </c>
      <c r="V46" s="6" t="s">
        <v>34</v>
      </c>
      <c r="W46" s="6" t="s">
        <v>34</v>
      </c>
      <c r="X46" s="6">
        <v>1.3</v>
      </c>
      <c r="Y46" s="6" t="s">
        <v>34</v>
      </c>
      <c r="Z46" s="6" t="s">
        <v>34</v>
      </c>
      <c r="AA46" s="6" t="s">
        <v>34</v>
      </c>
      <c r="AB46" s="6" t="s">
        <v>34</v>
      </c>
      <c r="AC46" s="6" t="s">
        <v>34</v>
      </c>
      <c r="AD46" s="6" t="s">
        <v>158</v>
      </c>
      <c r="AE46" s="6" t="s">
        <v>34</v>
      </c>
      <c r="AF46" s="6"/>
    </row>
    <row r="47" spans="1:32" ht="14.25" customHeight="1">
      <c r="A47" s="12" t="s">
        <v>160</v>
      </c>
      <c r="B47" s="68" t="s">
        <v>906</v>
      </c>
      <c r="C47" s="5" t="s">
        <v>32</v>
      </c>
      <c r="D47" s="6" t="s">
        <v>40</v>
      </c>
      <c r="E47" s="6">
        <v>3</v>
      </c>
      <c r="F47" s="6">
        <v>5</v>
      </c>
      <c r="G47" s="6">
        <v>60</v>
      </c>
      <c r="H47" s="7" t="s">
        <v>34</v>
      </c>
      <c r="I47" s="6" t="s">
        <v>34</v>
      </c>
      <c r="J47" s="6" t="s">
        <v>34</v>
      </c>
      <c r="K47" s="7">
        <v>30</v>
      </c>
      <c r="L47" s="6">
        <v>3.2</v>
      </c>
      <c r="M47" s="6">
        <v>21.4</v>
      </c>
      <c r="N47" s="6" t="s">
        <v>43</v>
      </c>
      <c r="O47" s="6" t="s">
        <v>34</v>
      </c>
      <c r="P47" s="6" t="s">
        <v>34</v>
      </c>
      <c r="Q47" s="6" t="s">
        <v>34</v>
      </c>
      <c r="R47" s="6" t="s">
        <v>34</v>
      </c>
      <c r="S47" s="6" t="s">
        <v>34</v>
      </c>
      <c r="T47" s="6" t="s">
        <v>34</v>
      </c>
      <c r="U47" s="6" t="s">
        <v>34</v>
      </c>
      <c r="V47" s="6" t="s">
        <v>34</v>
      </c>
      <c r="W47" s="6" t="s">
        <v>34</v>
      </c>
      <c r="X47" s="6">
        <v>470</v>
      </c>
      <c r="Y47" s="6" t="s">
        <v>34</v>
      </c>
      <c r="Z47" s="6" t="s">
        <v>34</v>
      </c>
      <c r="AA47" s="6" t="s">
        <v>34</v>
      </c>
      <c r="AB47" s="6" t="s">
        <v>34</v>
      </c>
      <c r="AC47" s="6" t="s">
        <v>34</v>
      </c>
      <c r="AD47" s="6" t="s">
        <v>158</v>
      </c>
      <c r="AE47" s="6" t="s">
        <v>34</v>
      </c>
      <c r="AF47" s="6"/>
    </row>
    <row r="48" spans="1:32" ht="14.25" customHeight="1">
      <c r="A48" s="12" t="s">
        <v>161</v>
      </c>
      <c r="B48" s="67" t="s">
        <v>907</v>
      </c>
      <c r="C48" s="5" t="s">
        <v>32</v>
      </c>
      <c r="D48" s="6" t="s">
        <v>40</v>
      </c>
      <c r="E48" s="6">
        <v>3</v>
      </c>
      <c r="F48" s="6">
        <v>5</v>
      </c>
      <c r="G48" s="6">
        <v>60</v>
      </c>
      <c r="H48" s="7" t="s">
        <v>34</v>
      </c>
      <c r="I48" s="6" t="s">
        <v>34</v>
      </c>
      <c r="J48" s="6" t="s">
        <v>34</v>
      </c>
      <c r="K48" s="7">
        <v>30</v>
      </c>
      <c r="L48" s="6">
        <v>6.2</v>
      </c>
      <c r="M48" s="6">
        <v>28.4</v>
      </c>
      <c r="N48" s="6" t="s">
        <v>43</v>
      </c>
      <c r="O48" s="6" t="s">
        <v>34</v>
      </c>
      <c r="P48" s="6" t="s">
        <v>34</v>
      </c>
      <c r="Q48" s="6" t="s">
        <v>34</v>
      </c>
      <c r="R48" s="6" t="s">
        <v>34</v>
      </c>
      <c r="S48" s="6" t="s">
        <v>34</v>
      </c>
      <c r="T48" s="6" t="s">
        <v>34</v>
      </c>
      <c r="U48" s="6" t="s">
        <v>34</v>
      </c>
      <c r="V48" s="6" t="s">
        <v>34</v>
      </c>
      <c r="W48" s="6" t="s">
        <v>34</v>
      </c>
      <c r="X48" s="6">
        <v>600</v>
      </c>
      <c r="Y48" s="6" t="s">
        <v>34</v>
      </c>
      <c r="Z48" s="6" t="s">
        <v>34</v>
      </c>
      <c r="AA48" s="6" t="s">
        <v>34</v>
      </c>
      <c r="AB48" s="6" t="s">
        <v>34</v>
      </c>
      <c r="AC48" s="6" t="s">
        <v>34</v>
      </c>
      <c r="AD48" s="6" t="s">
        <v>158</v>
      </c>
      <c r="AE48" s="6" t="s">
        <v>34</v>
      </c>
      <c r="AF48" s="6"/>
    </row>
    <row r="49" spans="1:32" ht="14.25" customHeight="1">
      <c r="A49" s="4" t="s">
        <v>162</v>
      </c>
      <c r="B49" s="68" t="s">
        <v>908</v>
      </c>
      <c r="C49" s="5" t="s">
        <v>32</v>
      </c>
      <c r="D49" s="6" t="s">
        <v>40</v>
      </c>
      <c r="E49" s="6" t="s">
        <v>34</v>
      </c>
      <c r="F49" s="6">
        <v>6</v>
      </c>
      <c r="G49" s="6">
        <v>60</v>
      </c>
      <c r="H49" s="7" t="s">
        <v>34</v>
      </c>
      <c r="I49" s="6" t="s">
        <v>34</v>
      </c>
      <c r="J49" s="6" t="s">
        <v>34</v>
      </c>
      <c r="K49" s="7">
        <v>40</v>
      </c>
      <c r="L49" s="6">
        <v>4.8499999999999996</v>
      </c>
      <c r="M49" s="6">
        <v>2.95</v>
      </c>
      <c r="N49" s="6" t="s">
        <v>43</v>
      </c>
      <c r="O49" s="6" t="s">
        <v>34</v>
      </c>
      <c r="P49" s="6" t="s">
        <v>34</v>
      </c>
      <c r="Q49" s="6" t="s">
        <v>34</v>
      </c>
      <c r="R49" s="6" t="s">
        <v>34</v>
      </c>
      <c r="S49" s="6" t="s">
        <v>34</v>
      </c>
      <c r="T49" s="6" t="s">
        <v>34</v>
      </c>
      <c r="U49" s="6" t="s">
        <v>34</v>
      </c>
      <c r="V49" s="6" t="s">
        <v>34</v>
      </c>
      <c r="W49" s="6" t="s">
        <v>34</v>
      </c>
      <c r="X49" s="6">
        <v>800</v>
      </c>
      <c r="Y49" s="6" t="s">
        <v>106</v>
      </c>
      <c r="Z49" s="6" t="s">
        <v>34</v>
      </c>
      <c r="AA49" s="6">
        <v>10</v>
      </c>
      <c r="AB49" s="6" t="s">
        <v>34</v>
      </c>
      <c r="AC49" s="6" t="s">
        <v>34</v>
      </c>
      <c r="AD49" s="6" t="s">
        <v>163</v>
      </c>
      <c r="AE49" s="6" t="s">
        <v>34</v>
      </c>
      <c r="AF49" s="6"/>
    </row>
    <row r="50" spans="1:32" ht="14.25" customHeight="1">
      <c r="A50" s="4" t="s">
        <v>164</v>
      </c>
      <c r="B50" s="67" t="s">
        <v>909</v>
      </c>
      <c r="C50" s="5" t="s">
        <v>32</v>
      </c>
      <c r="D50" s="6" t="s">
        <v>33</v>
      </c>
      <c r="E50" s="6">
        <v>1</v>
      </c>
      <c r="F50" s="6">
        <v>7</v>
      </c>
      <c r="G50" s="6">
        <v>40</v>
      </c>
      <c r="H50" s="7">
        <v>40</v>
      </c>
      <c r="I50" s="6">
        <f>24*60</f>
        <v>1440</v>
      </c>
      <c r="J50" s="6">
        <f>LN(2)/I50</f>
        <v>4.8135220872218423E-4</v>
      </c>
      <c r="K50" s="7">
        <v>40</v>
      </c>
      <c r="L50" s="6">
        <v>2.97</v>
      </c>
      <c r="M50" s="6">
        <v>66.2</v>
      </c>
      <c r="N50" s="6" t="s">
        <v>165</v>
      </c>
      <c r="O50" s="6">
        <f>P50*L50</f>
        <v>208.791</v>
      </c>
      <c r="P50" s="6">
        <v>70.3</v>
      </c>
      <c r="Q50" s="6">
        <v>10.45</v>
      </c>
      <c r="R50" s="6">
        <v>151.5</v>
      </c>
      <c r="S50" s="6" t="s">
        <v>165</v>
      </c>
      <c r="T50" s="6">
        <v>476.1</v>
      </c>
      <c r="U50" s="6">
        <f>T50/Q50</f>
        <v>45.5598086124402</v>
      </c>
      <c r="V50" s="6" t="s">
        <v>34</v>
      </c>
      <c r="W50" s="6" t="s">
        <v>34</v>
      </c>
      <c r="X50" s="6">
        <v>200</v>
      </c>
      <c r="Y50" s="6" t="s">
        <v>34</v>
      </c>
      <c r="Z50" s="7" t="s">
        <v>34</v>
      </c>
      <c r="AA50" s="6">
        <v>52.37</v>
      </c>
      <c r="AB50" s="6" t="s">
        <v>34</v>
      </c>
      <c r="AC50" s="6" t="s">
        <v>166</v>
      </c>
      <c r="AD50" s="6" t="s">
        <v>167</v>
      </c>
      <c r="AE50" s="6" t="s">
        <v>168</v>
      </c>
      <c r="AF50" s="6"/>
    </row>
    <row r="51" spans="1:32" ht="14.25" customHeight="1">
      <c r="A51" s="4" t="s">
        <v>169</v>
      </c>
      <c r="B51" s="68" t="s">
        <v>910</v>
      </c>
      <c r="C51" s="5" t="s">
        <v>32</v>
      </c>
      <c r="D51" s="6" t="s">
        <v>33</v>
      </c>
      <c r="E51" s="6" t="s">
        <v>34</v>
      </c>
      <c r="F51" s="6">
        <v>8</v>
      </c>
      <c r="G51" s="6">
        <v>45</v>
      </c>
      <c r="H51" s="7" t="s">
        <v>34</v>
      </c>
      <c r="I51" s="6" t="s">
        <v>34</v>
      </c>
      <c r="J51" s="6" t="s">
        <v>34</v>
      </c>
      <c r="K51" s="7">
        <v>45</v>
      </c>
      <c r="L51" s="6">
        <v>4</v>
      </c>
      <c r="M51" s="6" t="s">
        <v>34</v>
      </c>
      <c r="N51" s="6" t="s">
        <v>34</v>
      </c>
      <c r="O51" s="6">
        <v>0.75</v>
      </c>
      <c r="P51" s="6">
        <f>O51/L51</f>
        <v>0.1875</v>
      </c>
      <c r="Q51" s="6" t="s">
        <v>34</v>
      </c>
      <c r="R51" s="6" t="s">
        <v>34</v>
      </c>
      <c r="S51" s="6" t="s">
        <v>34</v>
      </c>
      <c r="T51" s="6" t="s">
        <v>34</v>
      </c>
      <c r="U51" s="6" t="s">
        <v>34</v>
      </c>
      <c r="V51" s="6" t="s">
        <v>34</v>
      </c>
      <c r="W51" s="6" t="s">
        <v>34</v>
      </c>
      <c r="X51" s="6" t="s">
        <v>34</v>
      </c>
      <c r="Y51" s="6" t="s">
        <v>34</v>
      </c>
      <c r="Z51" s="6" t="s">
        <v>34</v>
      </c>
      <c r="AA51" s="6">
        <v>51</v>
      </c>
      <c r="AB51" s="6" t="s">
        <v>34</v>
      </c>
      <c r="AC51" s="6" t="s">
        <v>170</v>
      </c>
      <c r="AD51" s="6" t="s">
        <v>171</v>
      </c>
      <c r="AE51" s="6" t="s">
        <v>172</v>
      </c>
      <c r="AF51" s="6"/>
    </row>
    <row r="52" spans="1:32" ht="14.25" customHeight="1">
      <c r="A52" s="1" t="s">
        <v>173</v>
      </c>
      <c r="B52" s="67" t="s">
        <v>911</v>
      </c>
      <c r="C52" s="5" t="s">
        <v>32</v>
      </c>
      <c r="D52" s="6" t="s">
        <v>33</v>
      </c>
      <c r="E52" s="6">
        <v>1</v>
      </c>
      <c r="F52" s="6">
        <v>6</v>
      </c>
      <c r="G52" s="6">
        <v>50</v>
      </c>
      <c r="H52" s="6" t="s">
        <v>34</v>
      </c>
      <c r="I52" s="6" t="s">
        <v>34</v>
      </c>
      <c r="J52" s="6" t="s">
        <v>34</v>
      </c>
      <c r="K52" s="7">
        <v>50</v>
      </c>
      <c r="L52" s="6">
        <v>0.20599999999999999</v>
      </c>
      <c r="M52" s="6">
        <v>1.26</v>
      </c>
      <c r="N52" s="6" t="s">
        <v>174</v>
      </c>
      <c r="O52" s="6">
        <v>1.113</v>
      </c>
      <c r="P52" s="6">
        <v>5.4</v>
      </c>
      <c r="Q52" s="6" t="s">
        <v>34</v>
      </c>
      <c r="R52" s="6" t="s">
        <v>34</v>
      </c>
      <c r="S52" s="6" t="s">
        <v>34</v>
      </c>
      <c r="T52" s="6" t="s">
        <v>34</v>
      </c>
      <c r="U52" s="6" t="s">
        <v>34</v>
      </c>
      <c r="V52" s="6" t="s">
        <v>34</v>
      </c>
      <c r="W52" s="6" t="s">
        <v>34</v>
      </c>
      <c r="X52" s="6" t="s">
        <v>34</v>
      </c>
      <c r="Y52" s="6" t="s">
        <v>34</v>
      </c>
      <c r="Z52" s="6" t="s">
        <v>34</v>
      </c>
      <c r="AA52" s="6">
        <v>53</v>
      </c>
      <c r="AB52" s="23" t="s">
        <v>34</v>
      </c>
      <c r="AC52" s="2" t="s">
        <v>175</v>
      </c>
      <c r="AD52" s="18" t="s">
        <v>176</v>
      </c>
      <c r="AE52" s="27" t="s">
        <v>177</v>
      </c>
      <c r="AF52" s="6"/>
    </row>
    <row r="53" spans="1:32" ht="14.25" customHeight="1">
      <c r="A53" s="21" t="s">
        <v>178</v>
      </c>
      <c r="B53" s="68" t="s">
        <v>912</v>
      </c>
      <c r="C53" s="5" t="s">
        <v>32</v>
      </c>
      <c r="D53" s="6" t="s">
        <v>33</v>
      </c>
      <c r="E53" s="6">
        <v>1</v>
      </c>
      <c r="F53" s="6">
        <v>5</v>
      </c>
      <c r="G53" s="6">
        <v>50</v>
      </c>
      <c r="H53" s="6" t="s">
        <v>34</v>
      </c>
      <c r="I53" s="6" t="s">
        <v>34</v>
      </c>
      <c r="J53" s="6" t="s">
        <v>34</v>
      </c>
      <c r="K53" s="7" t="s">
        <v>34</v>
      </c>
      <c r="L53" s="6">
        <v>3.9</v>
      </c>
      <c r="M53" s="6">
        <v>12.05</v>
      </c>
      <c r="N53" s="6" t="s">
        <v>35</v>
      </c>
      <c r="O53" s="6">
        <v>3.081</v>
      </c>
      <c r="P53" s="6">
        <v>0.79</v>
      </c>
      <c r="Q53" s="6" t="s">
        <v>34</v>
      </c>
      <c r="R53" s="6" t="s">
        <v>34</v>
      </c>
      <c r="S53" s="6" t="s">
        <v>34</v>
      </c>
      <c r="T53" s="6" t="s">
        <v>34</v>
      </c>
      <c r="U53" s="6" t="s">
        <v>34</v>
      </c>
      <c r="V53" s="6">
        <v>6.97</v>
      </c>
      <c r="W53" s="6" t="s">
        <v>34</v>
      </c>
      <c r="X53" s="6" t="s">
        <v>34</v>
      </c>
      <c r="Y53" s="6" t="s">
        <v>34</v>
      </c>
      <c r="Z53" s="6" t="s">
        <v>34</v>
      </c>
      <c r="AA53" s="6">
        <v>57.13</v>
      </c>
      <c r="AB53" s="23" t="s">
        <v>34</v>
      </c>
      <c r="AC53" s="2" t="s">
        <v>34</v>
      </c>
      <c r="AD53" s="6" t="s">
        <v>179</v>
      </c>
      <c r="AE53" s="6" t="s">
        <v>34</v>
      </c>
      <c r="AF53" s="6"/>
    </row>
    <row r="54" spans="1:32" ht="14.25" customHeight="1">
      <c r="A54" s="21" t="s">
        <v>180</v>
      </c>
      <c r="B54" s="67" t="s">
        <v>913</v>
      </c>
      <c r="C54" s="5" t="s">
        <v>32</v>
      </c>
      <c r="D54" s="6" t="s">
        <v>33</v>
      </c>
      <c r="E54" s="6">
        <v>1</v>
      </c>
      <c r="F54" s="6">
        <v>6</v>
      </c>
      <c r="G54" s="6">
        <v>60</v>
      </c>
      <c r="H54" s="6" t="s">
        <v>34</v>
      </c>
      <c r="I54" s="6" t="s">
        <v>34</v>
      </c>
      <c r="J54" s="6" t="s">
        <v>34</v>
      </c>
      <c r="K54" s="7">
        <v>60</v>
      </c>
      <c r="L54" s="6">
        <v>0.82</v>
      </c>
      <c r="M54" s="6" t="s">
        <v>34</v>
      </c>
      <c r="N54" s="6" t="s">
        <v>34</v>
      </c>
      <c r="O54" s="6">
        <v>239.875</v>
      </c>
      <c r="P54" s="6">
        <v>292.52999999999997</v>
      </c>
      <c r="Q54" s="6" t="s">
        <v>34</v>
      </c>
      <c r="R54" s="6" t="s">
        <v>34</v>
      </c>
      <c r="S54" s="6" t="s">
        <v>34</v>
      </c>
      <c r="T54" s="6" t="s">
        <v>34</v>
      </c>
      <c r="U54" s="6" t="s">
        <v>34</v>
      </c>
      <c r="V54" s="6" t="s">
        <v>34</v>
      </c>
      <c r="W54" s="6" t="s">
        <v>34</v>
      </c>
      <c r="X54" s="6">
        <v>1900</v>
      </c>
      <c r="Y54" s="6" t="s">
        <v>52</v>
      </c>
      <c r="Z54" s="6" t="s">
        <v>34</v>
      </c>
      <c r="AA54" s="6">
        <v>53</v>
      </c>
      <c r="AB54" s="23" t="s">
        <v>34</v>
      </c>
      <c r="AC54" s="2" t="s">
        <v>181</v>
      </c>
      <c r="AD54" s="6" t="s">
        <v>182</v>
      </c>
      <c r="AE54" s="27" t="s">
        <v>183</v>
      </c>
      <c r="AF54" s="6"/>
    </row>
    <row r="55" spans="1:32" ht="14.25" customHeight="1">
      <c r="A55" s="21" t="s">
        <v>184</v>
      </c>
      <c r="B55" s="68" t="s">
        <v>914</v>
      </c>
      <c r="C55" s="13" t="s">
        <v>32</v>
      </c>
      <c r="D55" s="7" t="s">
        <v>33</v>
      </c>
      <c r="E55" s="7" t="s">
        <v>34</v>
      </c>
      <c r="F55" s="7" t="s">
        <v>34</v>
      </c>
      <c r="G55" s="7" t="s">
        <v>34</v>
      </c>
      <c r="H55" s="7" t="s">
        <v>34</v>
      </c>
      <c r="I55" s="7" t="s">
        <v>34</v>
      </c>
      <c r="J55" s="7" t="s">
        <v>34</v>
      </c>
      <c r="K55" s="7" t="s">
        <v>34</v>
      </c>
      <c r="L55" s="7">
        <v>0.6</v>
      </c>
      <c r="M55" s="7" t="s">
        <v>34</v>
      </c>
      <c r="N55" s="7" t="s">
        <v>34</v>
      </c>
      <c r="O55" s="7" t="s">
        <v>34</v>
      </c>
      <c r="P55" s="7" t="s">
        <v>34</v>
      </c>
      <c r="Q55" s="7">
        <v>13</v>
      </c>
      <c r="R55" s="7" t="s">
        <v>34</v>
      </c>
      <c r="S55" s="7" t="s">
        <v>34</v>
      </c>
      <c r="T55" s="7" t="s">
        <v>34</v>
      </c>
      <c r="U55" s="7" t="s">
        <v>34</v>
      </c>
      <c r="V55" s="7" t="s">
        <v>34</v>
      </c>
      <c r="W55" s="7" t="s">
        <v>34</v>
      </c>
      <c r="X55" s="7">
        <v>19</v>
      </c>
      <c r="Y55" s="7" t="s">
        <v>52</v>
      </c>
      <c r="Z55" s="7" t="s">
        <v>34</v>
      </c>
      <c r="AA55" s="7">
        <v>50</v>
      </c>
      <c r="AB55" s="25" t="s">
        <v>34</v>
      </c>
      <c r="AC55" s="33" t="s">
        <v>34</v>
      </c>
      <c r="AD55" s="34" t="s">
        <v>185</v>
      </c>
      <c r="AE55" s="35" t="s">
        <v>34</v>
      </c>
      <c r="AF55" s="6"/>
    </row>
    <row r="56" spans="1:32" ht="14.25" customHeight="1">
      <c r="A56" s="4" t="s">
        <v>186</v>
      </c>
      <c r="B56" s="67" t="s">
        <v>915</v>
      </c>
      <c r="C56" s="5" t="s">
        <v>32</v>
      </c>
      <c r="D56" s="6" t="s">
        <v>187</v>
      </c>
      <c r="E56" s="6">
        <v>1</v>
      </c>
      <c r="F56" s="6">
        <v>6</v>
      </c>
      <c r="G56" s="6">
        <v>60</v>
      </c>
      <c r="H56" s="7">
        <v>60</v>
      </c>
      <c r="I56" s="6">
        <f>72*60</f>
        <v>4320</v>
      </c>
      <c r="J56" s="6">
        <f>LN(2)/I56</f>
        <v>1.6045073624072808E-4</v>
      </c>
      <c r="K56" s="7">
        <v>60</v>
      </c>
      <c r="L56" s="6">
        <v>3.8</v>
      </c>
      <c r="M56" s="6" t="s">
        <v>34</v>
      </c>
      <c r="N56" s="6" t="s">
        <v>34</v>
      </c>
      <c r="O56" s="6">
        <v>210.2</v>
      </c>
      <c r="P56" s="6">
        <f>O56/L56</f>
        <v>55.315789473684212</v>
      </c>
      <c r="Q56" s="6" t="s">
        <v>34</v>
      </c>
      <c r="R56" s="6" t="s">
        <v>34</v>
      </c>
      <c r="S56" s="6" t="s">
        <v>34</v>
      </c>
      <c r="T56" s="6" t="s">
        <v>34</v>
      </c>
      <c r="U56" s="6" t="s">
        <v>34</v>
      </c>
      <c r="V56" s="6" t="s">
        <v>34</v>
      </c>
      <c r="W56" s="6" t="s">
        <v>34</v>
      </c>
      <c r="X56" s="6" t="s">
        <v>34</v>
      </c>
      <c r="Y56" s="7" t="s">
        <v>34</v>
      </c>
      <c r="Z56" s="7">
        <v>800</v>
      </c>
      <c r="AA56" s="6">
        <v>47.7</v>
      </c>
      <c r="AB56" s="6" t="s">
        <v>188</v>
      </c>
      <c r="AC56" s="6" t="s">
        <v>189</v>
      </c>
      <c r="AD56" s="6" t="s">
        <v>190</v>
      </c>
      <c r="AE56" s="18" t="s">
        <v>191</v>
      </c>
      <c r="AF56" s="6"/>
    </row>
    <row r="57" spans="1:32" ht="14.25" customHeight="1">
      <c r="A57" s="4" t="s">
        <v>192</v>
      </c>
      <c r="B57" s="68" t="s">
        <v>916</v>
      </c>
      <c r="C57" s="5" t="s">
        <v>60</v>
      </c>
      <c r="D57" s="6" t="s">
        <v>187</v>
      </c>
      <c r="E57" s="6">
        <v>1</v>
      </c>
      <c r="F57" s="6">
        <v>6</v>
      </c>
      <c r="G57" s="6">
        <v>60</v>
      </c>
      <c r="H57" s="7" t="s">
        <v>34</v>
      </c>
      <c r="I57" s="6" t="s">
        <v>34</v>
      </c>
      <c r="J57" s="6" t="s">
        <v>34</v>
      </c>
      <c r="K57" s="7">
        <v>60</v>
      </c>
      <c r="L57" s="6" t="s">
        <v>34</v>
      </c>
      <c r="M57" s="6" t="s">
        <v>34</v>
      </c>
      <c r="N57" s="6" t="s">
        <v>34</v>
      </c>
      <c r="O57" s="6" t="s">
        <v>34</v>
      </c>
      <c r="P57" s="6" t="s">
        <v>34</v>
      </c>
      <c r="Q57" s="6" t="s">
        <v>34</v>
      </c>
      <c r="R57" s="6" t="s">
        <v>34</v>
      </c>
      <c r="S57" s="6" t="s">
        <v>34</v>
      </c>
      <c r="T57" s="6" t="s">
        <v>34</v>
      </c>
      <c r="U57" s="6" t="s">
        <v>34</v>
      </c>
      <c r="V57" s="6" t="s">
        <v>34</v>
      </c>
      <c r="W57" s="6" t="s">
        <v>34</v>
      </c>
      <c r="X57" s="6" t="s">
        <v>34</v>
      </c>
      <c r="Y57" s="7" t="s">
        <v>34</v>
      </c>
      <c r="Z57" s="7">
        <v>1500</v>
      </c>
      <c r="AA57" s="6" t="s">
        <v>34</v>
      </c>
      <c r="AB57" s="6" t="s">
        <v>34</v>
      </c>
      <c r="AC57" s="6" t="s">
        <v>193</v>
      </c>
      <c r="AD57" s="6" t="s">
        <v>190</v>
      </c>
      <c r="AE57" s="18" t="s">
        <v>191</v>
      </c>
      <c r="AF57" s="6"/>
    </row>
    <row r="58" spans="1:32" ht="14.25" customHeight="1">
      <c r="A58" s="4" t="s">
        <v>194</v>
      </c>
      <c r="B58" s="67" t="s">
        <v>917</v>
      </c>
      <c r="C58" s="5" t="s">
        <v>60</v>
      </c>
      <c r="D58" s="6" t="s">
        <v>187</v>
      </c>
      <c r="E58" s="6">
        <v>1</v>
      </c>
      <c r="F58" s="6">
        <v>6</v>
      </c>
      <c r="G58" s="6">
        <v>60</v>
      </c>
      <c r="H58" s="7" t="s">
        <v>34</v>
      </c>
      <c r="I58" s="6" t="s">
        <v>34</v>
      </c>
      <c r="J58" s="6" t="s">
        <v>34</v>
      </c>
      <c r="K58" s="7">
        <v>60</v>
      </c>
      <c r="L58" s="6" t="s">
        <v>34</v>
      </c>
      <c r="M58" s="6" t="s">
        <v>34</v>
      </c>
      <c r="N58" s="6" t="s">
        <v>34</v>
      </c>
      <c r="O58" s="6" t="s">
        <v>34</v>
      </c>
      <c r="P58" s="6" t="s">
        <v>34</v>
      </c>
      <c r="Q58" s="6" t="s">
        <v>34</v>
      </c>
      <c r="R58" s="6" t="s">
        <v>34</v>
      </c>
      <c r="S58" s="6" t="s">
        <v>34</v>
      </c>
      <c r="T58" s="6" t="s">
        <v>34</v>
      </c>
      <c r="U58" s="6" t="s">
        <v>34</v>
      </c>
      <c r="V58" s="6" t="s">
        <v>34</v>
      </c>
      <c r="W58" s="6" t="s">
        <v>34</v>
      </c>
      <c r="X58" s="6" t="s">
        <v>34</v>
      </c>
      <c r="Y58" s="7" t="s">
        <v>34</v>
      </c>
      <c r="Z58" s="7">
        <v>1500</v>
      </c>
      <c r="AA58" s="6" t="s">
        <v>34</v>
      </c>
      <c r="AB58" s="6" t="s">
        <v>34</v>
      </c>
      <c r="AC58" s="6" t="s">
        <v>195</v>
      </c>
      <c r="AD58" s="6" t="s">
        <v>190</v>
      </c>
      <c r="AE58" s="18" t="s">
        <v>191</v>
      </c>
      <c r="AF58" s="6"/>
    </row>
    <row r="59" spans="1:32" ht="14.25" customHeight="1">
      <c r="A59" s="4" t="s">
        <v>196</v>
      </c>
      <c r="B59" s="68" t="s">
        <v>918</v>
      </c>
      <c r="C59" s="5" t="s">
        <v>32</v>
      </c>
      <c r="D59" s="6" t="s">
        <v>33</v>
      </c>
      <c r="E59" s="6">
        <v>1</v>
      </c>
      <c r="F59" s="6">
        <v>5.5</v>
      </c>
      <c r="G59" s="6">
        <v>70</v>
      </c>
      <c r="H59" s="7">
        <v>70</v>
      </c>
      <c r="I59" s="6">
        <f>24*60</f>
        <v>1440</v>
      </c>
      <c r="J59" s="6">
        <f>LN(2)/I59</f>
        <v>4.8135220872218423E-4</v>
      </c>
      <c r="K59" s="7">
        <v>70</v>
      </c>
      <c r="L59" s="6">
        <v>0.67</v>
      </c>
      <c r="M59" s="6" t="s">
        <v>34</v>
      </c>
      <c r="N59" s="6" t="s">
        <v>34</v>
      </c>
      <c r="O59" s="6">
        <v>387</v>
      </c>
      <c r="P59" s="6">
        <v>579</v>
      </c>
      <c r="Q59" s="6" t="s">
        <v>34</v>
      </c>
      <c r="R59" s="6" t="s">
        <v>34</v>
      </c>
      <c r="S59" s="6" t="s">
        <v>34</v>
      </c>
      <c r="T59" s="6" t="s">
        <v>34</v>
      </c>
      <c r="U59" s="6" t="s">
        <v>34</v>
      </c>
      <c r="V59" s="6" t="s">
        <v>34</v>
      </c>
      <c r="W59" s="6" t="s">
        <v>34</v>
      </c>
      <c r="X59" s="6" t="s">
        <v>34</v>
      </c>
      <c r="Y59" s="6" t="s">
        <v>34</v>
      </c>
      <c r="Z59" s="6" t="s">
        <v>34</v>
      </c>
      <c r="AA59" s="6">
        <v>108</v>
      </c>
      <c r="AB59" s="6" t="s">
        <v>34</v>
      </c>
      <c r="AC59" s="6" t="s">
        <v>197</v>
      </c>
      <c r="AD59" s="6" t="s">
        <v>198</v>
      </c>
      <c r="AE59" s="6" t="s">
        <v>199</v>
      </c>
      <c r="AF59" s="6"/>
    </row>
    <row r="60" spans="1:32" ht="14.25" customHeight="1">
      <c r="A60" s="19" t="s">
        <v>200</v>
      </c>
      <c r="B60" s="67" t="s">
        <v>919</v>
      </c>
      <c r="C60" s="5" t="s">
        <v>32</v>
      </c>
      <c r="D60" s="6" t="s">
        <v>40</v>
      </c>
      <c r="E60" s="6" t="s">
        <v>34</v>
      </c>
      <c r="F60" s="6">
        <v>5</v>
      </c>
      <c r="G60" s="6">
        <v>50</v>
      </c>
      <c r="H60" s="7" t="s">
        <v>34</v>
      </c>
      <c r="I60" s="6" t="s">
        <v>34</v>
      </c>
      <c r="J60" s="6" t="s">
        <v>34</v>
      </c>
      <c r="K60" s="7">
        <v>50</v>
      </c>
      <c r="L60" s="6">
        <v>2.2999999999999998</v>
      </c>
      <c r="M60" s="6">
        <v>221</v>
      </c>
      <c r="N60" s="6" t="s">
        <v>43</v>
      </c>
      <c r="O60" s="6">
        <v>158</v>
      </c>
      <c r="P60" s="6">
        <f>O60/L60</f>
        <v>68.695652173913047</v>
      </c>
      <c r="Q60" s="6">
        <v>66</v>
      </c>
      <c r="R60" s="6">
        <v>75</v>
      </c>
      <c r="S60" s="6" t="s">
        <v>43</v>
      </c>
      <c r="T60" s="6">
        <v>54</v>
      </c>
      <c r="U60" s="6">
        <f>T60/Q60</f>
        <v>0.81818181818181823</v>
      </c>
      <c r="V60" s="6" t="s">
        <v>34</v>
      </c>
      <c r="W60" s="6" t="s">
        <v>34</v>
      </c>
      <c r="X60" s="6">
        <v>1400</v>
      </c>
      <c r="Y60" s="6" t="s">
        <v>52</v>
      </c>
      <c r="Z60" s="6" t="s">
        <v>34</v>
      </c>
      <c r="AA60" s="6" t="s">
        <v>34</v>
      </c>
      <c r="AB60" s="6" t="s">
        <v>34</v>
      </c>
      <c r="AC60" s="6" t="s">
        <v>34</v>
      </c>
      <c r="AD60" s="6" t="s">
        <v>201</v>
      </c>
      <c r="AE60" s="6" t="s">
        <v>34</v>
      </c>
      <c r="AF60" s="6"/>
    </row>
    <row r="61" spans="1:32" ht="14.25" customHeight="1">
      <c r="A61" s="4" t="s">
        <v>202</v>
      </c>
      <c r="B61" s="68" t="s">
        <v>920</v>
      </c>
      <c r="C61" s="5" t="s">
        <v>32</v>
      </c>
      <c r="D61" s="6" t="s">
        <v>33</v>
      </c>
      <c r="E61" s="6">
        <v>1</v>
      </c>
      <c r="F61" s="6">
        <v>4.8</v>
      </c>
      <c r="G61" s="6">
        <v>70</v>
      </c>
      <c r="H61" s="6" t="s">
        <v>34</v>
      </c>
      <c r="I61" s="6" t="s">
        <v>34</v>
      </c>
      <c r="J61" s="6" t="s">
        <v>34</v>
      </c>
      <c r="K61" s="7" t="s">
        <v>34</v>
      </c>
      <c r="L61" s="6">
        <v>2.5000000000000001E-2</v>
      </c>
      <c r="M61" s="6" t="s">
        <v>34</v>
      </c>
      <c r="N61" s="6" t="s">
        <v>34</v>
      </c>
      <c r="O61" s="6">
        <v>1.6000000000000001E-3</v>
      </c>
      <c r="P61" s="6">
        <v>6.4000000000000001E-2</v>
      </c>
      <c r="Q61" s="6">
        <v>0.73</v>
      </c>
      <c r="R61" s="6" t="s">
        <v>34</v>
      </c>
      <c r="S61" s="6" t="s">
        <v>34</v>
      </c>
      <c r="T61" s="6" t="s">
        <v>34</v>
      </c>
      <c r="U61" s="6" t="s">
        <v>34</v>
      </c>
      <c r="V61" s="6" t="s">
        <v>34</v>
      </c>
      <c r="W61" s="6" t="s">
        <v>34</v>
      </c>
      <c r="X61" s="6" t="s">
        <v>34</v>
      </c>
      <c r="Y61" s="6" t="s">
        <v>34</v>
      </c>
      <c r="Z61" s="6" t="s">
        <v>34</v>
      </c>
      <c r="AA61" s="6">
        <v>109</v>
      </c>
      <c r="AB61" s="23" t="s">
        <v>34</v>
      </c>
      <c r="AC61" s="2" t="s">
        <v>34</v>
      </c>
      <c r="AD61" s="6" t="s">
        <v>203</v>
      </c>
      <c r="AE61" s="6" t="s">
        <v>34</v>
      </c>
      <c r="AF61" s="6"/>
    </row>
    <row r="62" spans="1:32" ht="14.25" customHeight="1">
      <c r="A62" s="12" t="s">
        <v>204</v>
      </c>
      <c r="B62" s="67" t="s">
        <v>921</v>
      </c>
      <c r="C62" s="5" t="s">
        <v>32</v>
      </c>
      <c r="D62" s="6" t="s">
        <v>33</v>
      </c>
      <c r="E62" s="6">
        <v>1</v>
      </c>
      <c r="F62" s="6">
        <v>7.5</v>
      </c>
      <c r="G62" s="6">
        <v>40</v>
      </c>
      <c r="H62" s="6" t="s">
        <v>34</v>
      </c>
      <c r="I62" s="6" t="s">
        <v>34</v>
      </c>
      <c r="J62" s="6" t="s">
        <v>34</v>
      </c>
      <c r="K62" s="7">
        <v>30</v>
      </c>
      <c r="L62" s="6">
        <v>0.44</v>
      </c>
      <c r="M62" s="6" t="s">
        <v>34</v>
      </c>
      <c r="N62" s="6" t="s">
        <v>34</v>
      </c>
      <c r="O62" s="6">
        <v>32.270000000000003</v>
      </c>
      <c r="P62" s="6">
        <v>73.34</v>
      </c>
      <c r="Q62" s="6" t="s">
        <v>34</v>
      </c>
      <c r="R62" s="6" t="s">
        <v>34</v>
      </c>
      <c r="S62" s="6" t="s">
        <v>34</v>
      </c>
      <c r="T62" s="6" t="s">
        <v>34</v>
      </c>
      <c r="U62" s="6" t="s">
        <v>34</v>
      </c>
      <c r="V62" s="6" t="s">
        <v>34</v>
      </c>
      <c r="W62" s="6" t="s">
        <v>34</v>
      </c>
      <c r="X62" s="6" t="s">
        <v>34</v>
      </c>
      <c r="Y62" s="6" t="s">
        <v>34</v>
      </c>
      <c r="Z62" s="6" t="s">
        <v>34</v>
      </c>
      <c r="AA62" s="6">
        <v>54</v>
      </c>
      <c r="AB62" s="6" t="s">
        <v>34</v>
      </c>
      <c r="AC62" s="6" t="s">
        <v>205</v>
      </c>
      <c r="AD62" s="18" t="s">
        <v>206</v>
      </c>
      <c r="AE62" s="6" t="s">
        <v>207</v>
      </c>
      <c r="AF62" s="6"/>
    </row>
    <row r="63" spans="1:32" ht="14.25" customHeight="1">
      <c r="A63" s="12" t="s">
        <v>208</v>
      </c>
      <c r="B63" s="68" t="s">
        <v>922</v>
      </c>
      <c r="C63" s="5" t="s">
        <v>32</v>
      </c>
      <c r="D63" s="6" t="s">
        <v>33</v>
      </c>
      <c r="E63" s="6" t="s">
        <v>34</v>
      </c>
      <c r="F63" s="6">
        <v>7.5</v>
      </c>
      <c r="G63" s="6">
        <v>55</v>
      </c>
      <c r="H63" s="6" t="s">
        <v>34</v>
      </c>
      <c r="I63" s="6" t="s">
        <v>34</v>
      </c>
      <c r="J63" s="6" t="s">
        <v>34</v>
      </c>
      <c r="K63" s="7">
        <v>30</v>
      </c>
      <c r="L63" s="6">
        <v>5.14</v>
      </c>
      <c r="M63" s="6" t="s">
        <v>34</v>
      </c>
      <c r="N63" s="6" t="s">
        <v>34</v>
      </c>
      <c r="O63" s="6">
        <v>172.29</v>
      </c>
      <c r="P63" s="6">
        <v>33.518999999999998</v>
      </c>
      <c r="Q63" s="6" t="s">
        <v>34</v>
      </c>
      <c r="R63" s="6" t="s">
        <v>34</v>
      </c>
      <c r="S63" s="6" t="s">
        <v>34</v>
      </c>
      <c r="T63" s="6" t="s">
        <v>34</v>
      </c>
      <c r="U63" s="6" t="s">
        <v>34</v>
      </c>
      <c r="V63" s="6" t="s">
        <v>34</v>
      </c>
      <c r="W63" s="6" t="s">
        <v>34</v>
      </c>
      <c r="X63" s="6" t="s">
        <v>34</v>
      </c>
      <c r="Y63" s="6" t="s">
        <v>34</v>
      </c>
      <c r="Z63" s="6" t="s">
        <v>34</v>
      </c>
      <c r="AA63" s="6">
        <v>82.3</v>
      </c>
      <c r="AB63" s="6" t="s">
        <v>34</v>
      </c>
      <c r="AC63" s="6" t="s">
        <v>209</v>
      </c>
      <c r="AD63" s="18" t="s">
        <v>206</v>
      </c>
      <c r="AE63" s="6" t="s">
        <v>210</v>
      </c>
      <c r="AF63" s="6"/>
    </row>
    <row r="64" spans="1:32" ht="14.25" customHeight="1">
      <c r="A64" s="12" t="s">
        <v>211</v>
      </c>
      <c r="B64" s="67" t="s">
        <v>923</v>
      </c>
      <c r="C64" s="5" t="s">
        <v>32</v>
      </c>
      <c r="D64" s="6" t="s">
        <v>33</v>
      </c>
      <c r="E64" s="6" t="s">
        <v>34</v>
      </c>
      <c r="F64" s="6">
        <v>6.5</v>
      </c>
      <c r="G64" s="6">
        <v>30</v>
      </c>
      <c r="H64" s="6" t="s">
        <v>34</v>
      </c>
      <c r="I64" s="6" t="s">
        <v>34</v>
      </c>
      <c r="J64" s="6" t="s">
        <v>34</v>
      </c>
      <c r="K64" s="7">
        <v>30</v>
      </c>
      <c r="L64" s="6">
        <v>1.25</v>
      </c>
      <c r="M64" s="6" t="s">
        <v>34</v>
      </c>
      <c r="N64" s="6" t="s">
        <v>34</v>
      </c>
      <c r="O64" s="6">
        <v>0.71</v>
      </c>
      <c r="P64" s="6">
        <v>0.56799999999999995</v>
      </c>
      <c r="Q64" s="6" t="s">
        <v>34</v>
      </c>
      <c r="R64" s="6" t="s">
        <v>34</v>
      </c>
      <c r="S64" s="6" t="s">
        <v>34</v>
      </c>
      <c r="T64" s="6" t="s">
        <v>34</v>
      </c>
      <c r="U64" s="6" t="s">
        <v>34</v>
      </c>
      <c r="V64" s="6" t="s">
        <v>34</v>
      </c>
      <c r="W64" s="6" t="s">
        <v>34</v>
      </c>
      <c r="X64" s="6" t="s">
        <v>34</v>
      </c>
      <c r="Y64" s="6" t="s">
        <v>34</v>
      </c>
      <c r="Z64" s="6" t="s">
        <v>34</v>
      </c>
      <c r="AA64" s="6">
        <v>88.8</v>
      </c>
      <c r="AB64" s="6" t="s">
        <v>34</v>
      </c>
      <c r="AC64" s="6" t="s">
        <v>212</v>
      </c>
      <c r="AD64" s="18" t="s">
        <v>206</v>
      </c>
      <c r="AE64" s="6" t="s">
        <v>213</v>
      </c>
      <c r="AF64" s="6"/>
    </row>
    <row r="65" spans="1:32" ht="14.25" customHeight="1">
      <c r="A65" s="12" t="s">
        <v>214</v>
      </c>
      <c r="B65" s="68" t="s">
        <v>924</v>
      </c>
      <c r="C65" s="5" t="s">
        <v>32</v>
      </c>
      <c r="D65" s="6" t="s">
        <v>33</v>
      </c>
      <c r="E65" s="6">
        <v>3</v>
      </c>
      <c r="F65" s="6">
        <v>7</v>
      </c>
      <c r="G65" s="6">
        <v>30</v>
      </c>
      <c r="H65" s="6" t="s">
        <v>34</v>
      </c>
      <c r="I65" s="6" t="s">
        <v>34</v>
      </c>
      <c r="J65" s="6" t="s">
        <v>34</v>
      </c>
      <c r="K65" s="7">
        <v>30</v>
      </c>
      <c r="L65" s="6">
        <v>3.52</v>
      </c>
      <c r="M65" s="6" t="s">
        <v>34</v>
      </c>
      <c r="N65" s="6" t="s">
        <v>34</v>
      </c>
      <c r="O65" s="6">
        <v>32.03</v>
      </c>
      <c r="P65" s="6">
        <v>9.09</v>
      </c>
      <c r="Q65" s="6" t="s">
        <v>34</v>
      </c>
      <c r="R65" s="6" t="s">
        <v>34</v>
      </c>
      <c r="S65" s="6" t="s">
        <v>34</v>
      </c>
      <c r="T65" s="6" t="s">
        <v>34</v>
      </c>
      <c r="U65" s="6" t="s">
        <v>34</v>
      </c>
      <c r="V65" s="6" t="s">
        <v>34</v>
      </c>
      <c r="W65" s="6" t="s">
        <v>34</v>
      </c>
      <c r="X65" s="6" t="s">
        <v>34</v>
      </c>
      <c r="Y65" s="6" t="s">
        <v>34</v>
      </c>
      <c r="Z65" s="6" t="s">
        <v>34</v>
      </c>
      <c r="AA65" s="6">
        <v>80.3</v>
      </c>
      <c r="AB65" s="6" t="s">
        <v>34</v>
      </c>
      <c r="AC65" s="6" t="s">
        <v>215</v>
      </c>
      <c r="AD65" s="18" t="s">
        <v>206</v>
      </c>
      <c r="AE65" s="6" t="s">
        <v>216</v>
      </c>
      <c r="AF65" s="6"/>
    </row>
    <row r="66" spans="1:32" ht="14.25" customHeight="1">
      <c r="A66" s="4" t="s">
        <v>217</v>
      </c>
      <c r="B66" s="67" t="s">
        <v>925</v>
      </c>
      <c r="C66" s="5" t="s">
        <v>32</v>
      </c>
      <c r="D66" s="6" t="s">
        <v>33</v>
      </c>
      <c r="E66" s="6">
        <v>20</v>
      </c>
      <c r="F66" s="6">
        <v>8</v>
      </c>
      <c r="G66" s="6" t="s">
        <v>34</v>
      </c>
      <c r="H66" s="7" t="s">
        <v>34</v>
      </c>
      <c r="I66" s="6" t="s">
        <v>34</v>
      </c>
      <c r="J66" s="6" t="s">
        <v>34</v>
      </c>
      <c r="K66" s="7">
        <v>25</v>
      </c>
      <c r="L66" s="6" t="s">
        <v>34</v>
      </c>
      <c r="M66" s="6" t="s">
        <v>34</v>
      </c>
      <c r="N66" s="6" t="s">
        <v>34</v>
      </c>
      <c r="O66" s="6" t="s">
        <v>34</v>
      </c>
      <c r="P66" s="6">
        <v>7.5999999999999998E-2</v>
      </c>
      <c r="Q66" s="6" t="s">
        <v>34</v>
      </c>
      <c r="R66" s="6" t="s">
        <v>34</v>
      </c>
      <c r="S66" s="6" t="s">
        <v>34</v>
      </c>
      <c r="T66" s="6" t="s">
        <v>34</v>
      </c>
      <c r="U66" s="6" t="s">
        <v>34</v>
      </c>
      <c r="V66" s="6" t="s">
        <v>34</v>
      </c>
      <c r="W66" s="6" t="s">
        <v>34</v>
      </c>
      <c r="X66" s="6" t="s">
        <v>34</v>
      </c>
      <c r="Y66" s="6" t="s">
        <v>34</v>
      </c>
      <c r="Z66" s="6" t="s">
        <v>34</v>
      </c>
      <c r="AA66" s="6" t="s">
        <v>34</v>
      </c>
      <c r="AB66" s="6" t="s">
        <v>34</v>
      </c>
      <c r="AC66" s="6" t="s">
        <v>218</v>
      </c>
      <c r="AD66" s="6" t="s">
        <v>219</v>
      </c>
      <c r="AE66" s="6" t="s">
        <v>220</v>
      </c>
      <c r="AF66" s="6"/>
    </row>
    <row r="67" spans="1:32" ht="14.25" customHeight="1">
      <c r="A67" s="4" t="s">
        <v>221</v>
      </c>
      <c r="B67" s="68" t="s">
        <v>926</v>
      </c>
      <c r="C67" s="5" t="s">
        <v>32</v>
      </c>
      <c r="D67" s="6" t="s">
        <v>33</v>
      </c>
      <c r="E67" s="6">
        <v>3</v>
      </c>
      <c r="F67" s="6">
        <v>7.3</v>
      </c>
      <c r="G67" s="6" t="s">
        <v>34</v>
      </c>
      <c r="H67" s="7" t="s">
        <v>34</v>
      </c>
      <c r="I67" s="6" t="s">
        <v>34</v>
      </c>
      <c r="J67" s="6" t="s">
        <v>34</v>
      </c>
      <c r="K67" s="7">
        <v>25</v>
      </c>
      <c r="L67" s="6" t="s">
        <v>34</v>
      </c>
      <c r="M67" s="6" t="s">
        <v>34</v>
      </c>
      <c r="N67" s="6" t="s">
        <v>34</v>
      </c>
      <c r="O67" s="6" t="s">
        <v>34</v>
      </c>
      <c r="P67" s="6" t="s">
        <v>34</v>
      </c>
      <c r="Q67" s="6" t="s">
        <v>34</v>
      </c>
      <c r="R67" s="6" t="s">
        <v>34</v>
      </c>
      <c r="S67" s="6" t="s">
        <v>34</v>
      </c>
      <c r="T67" s="6" t="s">
        <v>34</v>
      </c>
      <c r="U67" s="6" t="s">
        <v>34</v>
      </c>
      <c r="V67" s="6" t="s">
        <v>34</v>
      </c>
      <c r="W67" s="6" t="s">
        <v>34</v>
      </c>
      <c r="X67" s="6" t="s">
        <v>34</v>
      </c>
      <c r="Y67" s="6" t="s">
        <v>34</v>
      </c>
      <c r="Z67" s="6" t="s">
        <v>34</v>
      </c>
      <c r="AA67" s="6" t="s">
        <v>34</v>
      </c>
      <c r="AB67" s="6" t="s">
        <v>34</v>
      </c>
      <c r="AC67" s="6" t="s">
        <v>222</v>
      </c>
      <c r="AD67" s="6" t="s">
        <v>219</v>
      </c>
      <c r="AE67" s="6" t="s">
        <v>223</v>
      </c>
      <c r="AF67" s="6"/>
    </row>
    <row r="68" spans="1:32" ht="14.25" customHeight="1">
      <c r="A68" s="4" t="s">
        <v>224</v>
      </c>
      <c r="B68" s="67" t="s">
        <v>927</v>
      </c>
      <c r="C68" s="5" t="s">
        <v>32</v>
      </c>
      <c r="D68" s="6" t="s">
        <v>33</v>
      </c>
      <c r="E68" s="6">
        <v>1</v>
      </c>
      <c r="F68" s="6">
        <v>6</v>
      </c>
      <c r="G68" s="6">
        <v>55</v>
      </c>
      <c r="H68" s="7" t="s">
        <v>34</v>
      </c>
      <c r="I68" s="6" t="s">
        <v>34</v>
      </c>
      <c r="J68" s="6" t="s">
        <v>34</v>
      </c>
      <c r="K68" s="7">
        <v>37</v>
      </c>
      <c r="L68" s="6">
        <v>0.36</v>
      </c>
      <c r="M68" s="6">
        <v>4.09</v>
      </c>
      <c r="N68" s="6" t="s">
        <v>43</v>
      </c>
      <c r="O68" s="6">
        <v>3.86</v>
      </c>
      <c r="P68" s="6">
        <f>3.86/L68</f>
        <v>10.722222222222221</v>
      </c>
      <c r="Q68" s="6" t="s">
        <v>34</v>
      </c>
      <c r="R68" s="6" t="s">
        <v>34</v>
      </c>
      <c r="S68" s="6" t="s">
        <v>34</v>
      </c>
      <c r="T68" s="6" t="s">
        <v>34</v>
      </c>
      <c r="U68" s="6" t="s">
        <v>34</v>
      </c>
      <c r="V68" s="6" t="s">
        <v>34</v>
      </c>
      <c r="W68" s="6" t="s">
        <v>34</v>
      </c>
      <c r="X68" s="6" t="s">
        <v>34</v>
      </c>
      <c r="Y68" s="6" t="s">
        <v>34</v>
      </c>
      <c r="Z68" s="6" t="s">
        <v>34</v>
      </c>
      <c r="AA68" s="6">
        <v>57</v>
      </c>
      <c r="AB68" s="6" t="s">
        <v>34</v>
      </c>
      <c r="AC68" s="6" t="s">
        <v>225</v>
      </c>
      <c r="AD68" s="6" t="s">
        <v>226</v>
      </c>
      <c r="AE68" s="6" t="s">
        <v>227</v>
      </c>
      <c r="AF68" s="6"/>
    </row>
    <row r="69" spans="1:32" ht="14.25" customHeight="1">
      <c r="A69" s="4" t="s">
        <v>228</v>
      </c>
      <c r="B69" s="68" t="s">
        <v>928</v>
      </c>
      <c r="C69" s="5" t="s">
        <v>32</v>
      </c>
      <c r="D69" s="6" t="s">
        <v>40</v>
      </c>
      <c r="E69" s="6">
        <v>3</v>
      </c>
      <c r="F69" s="6">
        <v>5</v>
      </c>
      <c r="G69" s="6">
        <v>70</v>
      </c>
      <c r="H69" s="7" t="s">
        <v>34</v>
      </c>
      <c r="I69" s="6" t="s">
        <v>34</v>
      </c>
      <c r="J69" s="6" t="s">
        <v>34</v>
      </c>
      <c r="K69" s="7">
        <v>55</v>
      </c>
      <c r="L69" s="6">
        <v>0.2</v>
      </c>
      <c r="M69" s="6">
        <v>419</v>
      </c>
      <c r="N69" s="6" t="s">
        <v>43</v>
      </c>
      <c r="O69" s="6" t="s">
        <v>34</v>
      </c>
      <c r="P69" s="6" t="s">
        <v>34</v>
      </c>
      <c r="Q69" s="6">
        <v>0.96</v>
      </c>
      <c r="R69" s="6">
        <v>313</v>
      </c>
      <c r="S69" s="6" t="s">
        <v>43</v>
      </c>
      <c r="T69" s="6" t="s">
        <v>34</v>
      </c>
      <c r="U69" s="6" t="s">
        <v>34</v>
      </c>
      <c r="V69" s="6" t="s">
        <v>34</v>
      </c>
      <c r="W69" s="6" t="s">
        <v>34</v>
      </c>
      <c r="X69" s="6">
        <v>2.42</v>
      </c>
      <c r="Y69" s="6" t="s">
        <v>34</v>
      </c>
      <c r="Z69" s="6" t="s">
        <v>34</v>
      </c>
      <c r="AA69" s="6" t="s">
        <v>34</v>
      </c>
      <c r="AB69" s="6" t="s">
        <v>34</v>
      </c>
      <c r="AC69" s="6" t="s">
        <v>229</v>
      </c>
      <c r="AD69" s="6" t="s">
        <v>230</v>
      </c>
      <c r="AE69" s="6" t="s">
        <v>231</v>
      </c>
      <c r="AF69" s="6"/>
    </row>
    <row r="70" spans="1:32" ht="14.25" customHeight="1">
      <c r="A70" s="4" t="s">
        <v>232</v>
      </c>
      <c r="B70" s="67" t="s">
        <v>929</v>
      </c>
      <c r="C70" s="5" t="s">
        <v>32</v>
      </c>
      <c r="D70" s="6" t="s">
        <v>40</v>
      </c>
      <c r="E70" s="6" t="s">
        <v>34</v>
      </c>
      <c r="F70" s="6">
        <v>5</v>
      </c>
      <c r="G70" s="6" t="s">
        <v>34</v>
      </c>
      <c r="H70" s="6" t="s">
        <v>34</v>
      </c>
      <c r="I70" s="6" t="s">
        <v>34</v>
      </c>
      <c r="J70" s="6" t="s">
        <v>34</v>
      </c>
      <c r="K70" s="6">
        <v>50</v>
      </c>
      <c r="L70" s="6" t="s">
        <v>34</v>
      </c>
      <c r="M70" s="6" t="s">
        <v>34</v>
      </c>
      <c r="N70" s="6" t="s">
        <v>34</v>
      </c>
      <c r="O70" s="6" t="s">
        <v>34</v>
      </c>
      <c r="P70" s="6" t="s">
        <v>34</v>
      </c>
      <c r="Q70" s="6">
        <v>0.95</v>
      </c>
      <c r="R70" s="6" t="s">
        <v>34</v>
      </c>
      <c r="S70" s="6" t="s">
        <v>34</v>
      </c>
      <c r="T70" s="6">
        <v>168</v>
      </c>
      <c r="U70" s="6">
        <f>T70/Q70</f>
        <v>176.84210526315789</v>
      </c>
      <c r="V70" s="6">
        <v>0.68</v>
      </c>
      <c r="W70" s="6" t="s">
        <v>88</v>
      </c>
      <c r="X70" s="6" t="s">
        <v>34</v>
      </c>
      <c r="Y70" s="6" t="s">
        <v>34</v>
      </c>
      <c r="Z70" s="6" t="s">
        <v>34</v>
      </c>
      <c r="AA70" s="6" t="s">
        <v>34</v>
      </c>
      <c r="AB70" s="6" t="s">
        <v>34</v>
      </c>
      <c r="AC70" s="6" t="s">
        <v>233</v>
      </c>
      <c r="AD70" s="6" t="s">
        <v>90</v>
      </c>
      <c r="AE70" s="6" t="s">
        <v>234</v>
      </c>
      <c r="AF70" s="6"/>
    </row>
    <row r="71" spans="1:32" ht="14.25" customHeight="1">
      <c r="A71" s="4" t="s">
        <v>235</v>
      </c>
      <c r="B71" s="68" t="s">
        <v>930</v>
      </c>
      <c r="C71" s="5" t="s">
        <v>32</v>
      </c>
      <c r="D71" s="6" t="s">
        <v>40</v>
      </c>
      <c r="E71" s="6">
        <v>3</v>
      </c>
      <c r="F71" s="6">
        <v>6</v>
      </c>
      <c r="G71" s="6">
        <v>45</v>
      </c>
      <c r="H71" s="7" t="s">
        <v>34</v>
      </c>
      <c r="I71" s="7" t="s">
        <v>34</v>
      </c>
      <c r="J71" s="7" t="s">
        <v>34</v>
      </c>
      <c r="K71" s="7">
        <v>45</v>
      </c>
      <c r="L71" s="6">
        <v>0.35499999999999998</v>
      </c>
      <c r="M71" s="6">
        <v>5.91</v>
      </c>
      <c r="N71" s="6" t="s">
        <v>35</v>
      </c>
      <c r="O71" s="36">
        <f>M71*10^-6/(0.35*6.7/122.8*10^-3)*AA71*10^3/60</f>
        <v>481.76875053304917</v>
      </c>
      <c r="P71" s="6">
        <f t="shared" ref="P71:P72" si="8">O71/M71</f>
        <v>81.517555081734201</v>
      </c>
      <c r="Q71" s="6" t="s">
        <v>34</v>
      </c>
      <c r="R71" s="6" t="s">
        <v>34</v>
      </c>
      <c r="S71" s="6" t="s">
        <v>34</v>
      </c>
      <c r="T71" s="6" t="s">
        <v>34</v>
      </c>
      <c r="U71" s="6" t="s">
        <v>34</v>
      </c>
      <c r="V71" s="6" t="s">
        <v>34</v>
      </c>
      <c r="W71" s="6" t="s">
        <v>34</v>
      </c>
      <c r="X71" s="6">
        <v>15.2</v>
      </c>
      <c r="Y71" s="6" t="s">
        <v>34</v>
      </c>
      <c r="Z71" s="7" t="s">
        <v>34</v>
      </c>
      <c r="AA71" s="6">
        <v>93.4</v>
      </c>
      <c r="AB71" s="6" t="s">
        <v>34</v>
      </c>
      <c r="AC71" s="6" t="s">
        <v>236</v>
      </c>
      <c r="AD71" s="6" t="s">
        <v>237</v>
      </c>
      <c r="AE71" s="6" t="s">
        <v>238</v>
      </c>
      <c r="AF71" s="6"/>
    </row>
    <row r="72" spans="1:32" ht="14.25" customHeight="1">
      <c r="A72" s="12" t="s">
        <v>239</v>
      </c>
      <c r="B72" s="67" t="s">
        <v>931</v>
      </c>
      <c r="C72" s="13" t="s">
        <v>34</v>
      </c>
      <c r="D72" s="7" t="s">
        <v>33</v>
      </c>
      <c r="E72" s="7" t="s">
        <v>34</v>
      </c>
      <c r="F72" s="7">
        <v>6.4</v>
      </c>
      <c r="G72" s="7">
        <v>60</v>
      </c>
      <c r="H72" s="7" t="s">
        <v>34</v>
      </c>
      <c r="I72" s="7" t="s">
        <v>34</v>
      </c>
      <c r="J72" s="7" t="s">
        <v>34</v>
      </c>
      <c r="K72" s="7" t="s">
        <v>34</v>
      </c>
      <c r="L72" s="7">
        <v>0.26700000000000002</v>
      </c>
      <c r="M72" s="7">
        <v>0.37</v>
      </c>
      <c r="N72" s="6" t="s">
        <v>43</v>
      </c>
      <c r="O72" s="36">
        <f>18.53/60</f>
        <v>0.30883333333333335</v>
      </c>
      <c r="P72" s="6">
        <f t="shared" si="8"/>
        <v>0.83468468468468471</v>
      </c>
      <c r="Q72" s="7" t="s">
        <v>34</v>
      </c>
      <c r="R72" s="7" t="s">
        <v>34</v>
      </c>
      <c r="S72" s="7" t="s">
        <v>34</v>
      </c>
      <c r="T72" s="7" t="s">
        <v>34</v>
      </c>
      <c r="U72" s="7" t="s">
        <v>34</v>
      </c>
      <c r="V72" s="7" t="s">
        <v>34</v>
      </c>
      <c r="W72" s="7" t="s">
        <v>34</v>
      </c>
      <c r="X72" s="7" t="s">
        <v>34</v>
      </c>
      <c r="Y72" s="7" t="s">
        <v>34</v>
      </c>
      <c r="Z72" s="7" t="s">
        <v>34</v>
      </c>
      <c r="AA72" s="7" t="s">
        <v>34</v>
      </c>
      <c r="AB72" s="7" t="s">
        <v>34</v>
      </c>
      <c r="AC72" s="7" t="s">
        <v>34</v>
      </c>
      <c r="AD72" s="37" t="s">
        <v>240</v>
      </c>
      <c r="AE72" s="7" t="s">
        <v>34</v>
      </c>
      <c r="AF72" s="6"/>
    </row>
    <row r="73" spans="1:32" ht="14.25" customHeight="1">
      <c r="A73" s="12" t="s">
        <v>241</v>
      </c>
      <c r="B73" s="68" t="s">
        <v>932</v>
      </c>
      <c r="C73" s="13" t="s">
        <v>34</v>
      </c>
      <c r="D73" s="7" t="s">
        <v>33</v>
      </c>
      <c r="E73" s="7" t="s">
        <v>34</v>
      </c>
      <c r="F73" s="7">
        <v>6.37</v>
      </c>
      <c r="G73" s="7">
        <v>69.5</v>
      </c>
      <c r="H73" s="7" t="s">
        <v>34</v>
      </c>
      <c r="I73" s="7" t="s">
        <v>34</v>
      </c>
      <c r="J73" s="7" t="s">
        <v>34</v>
      </c>
      <c r="K73" s="7" t="s">
        <v>34</v>
      </c>
      <c r="L73" s="7" t="s">
        <v>34</v>
      </c>
      <c r="M73" s="7" t="s">
        <v>34</v>
      </c>
      <c r="N73" s="7" t="s">
        <v>34</v>
      </c>
      <c r="O73" s="38" t="s">
        <v>34</v>
      </c>
      <c r="P73" s="7" t="s">
        <v>34</v>
      </c>
      <c r="Q73" s="7" t="s">
        <v>34</v>
      </c>
      <c r="R73" s="7" t="s">
        <v>34</v>
      </c>
      <c r="S73" s="7" t="s">
        <v>34</v>
      </c>
      <c r="T73" s="7" t="s">
        <v>34</v>
      </c>
      <c r="U73" s="7" t="s">
        <v>34</v>
      </c>
      <c r="V73" s="7" t="s">
        <v>34</v>
      </c>
      <c r="W73" s="7" t="s">
        <v>34</v>
      </c>
      <c r="X73" s="7" t="s">
        <v>34</v>
      </c>
      <c r="Y73" s="7" t="s">
        <v>34</v>
      </c>
      <c r="Z73" s="7" t="s">
        <v>34</v>
      </c>
      <c r="AA73" s="7" t="s">
        <v>34</v>
      </c>
      <c r="AB73" s="7" t="s">
        <v>34</v>
      </c>
      <c r="AC73" s="7" t="s">
        <v>34</v>
      </c>
      <c r="AD73" s="37" t="s">
        <v>240</v>
      </c>
      <c r="AE73" s="7" t="s">
        <v>34</v>
      </c>
      <c r="AF73" s="6"/>
    </row>
    <row r="74" spans="1:32" ht="14.25" customHeight="1">
      <c r="A74" s="4" t="s">
        <v>242</v>
      </c>
      <c r="B74" s="67" t="s">
        <v>933</v>
      </c>
      <c r="C74" s="5" t="s">
        <v>32</v>
      </c>
      <c r="D74" s="6" t="s">
        <v>34</v>
      </c>
      <c r="E74" s="6">
        <v>1</v>
      </c>
      <c r="F74" s="6">
        <v>5.5</v>
      </c>
      <c r="G74" s="6">
        <v>75</v>
      </c>
      <c r="H74" s="7" t="s">
        <v>34</v>
      </c>
      <c r="I74" s="6" t="s">
        <v>34</v>
      </c>
      <c r="J74" s="6" t="s">
        <v>34</v>
      </c>
      <c r="K74" s="7">
        <v>75</v>
      </c>
      <c r="L74" s="6">
        <v>0.39</v>
      </c>
      <c r="M74" s="6" t="s">
        <v>34</v>
      </c>
      <c r="N74" s="6" t="s">
        <v>34</v>
      </c>
      <c r="O74" s="6">
        <v>12</v>
      </c>
      <c r="P74" s="6">
        <v>30.6</v>
      </c>
      <c r="Q74" s="6">
        <v>4.4400000000000004</v>
      </c>
      <c r="R74" s="6" t="s">
        <v>34</v>
      </c>
      <c r="S74" s="6" t="s">
        <v>34</v>
      </c>
      <c r="T74" s="6">
        <v>7.13</v>
      </c>
      <c r="U74" s="6">
        <v>1.61</v>
      </c>
      <c r="V74" s="6" t="s">
        <v>34</v>
      </c>
      <c r="W74" s="7" t="s">
        <v>34</v>
      </c>
      <c r="X74" s="7">
        <v>4.5599999999999996</v>
      </c>
      <c r="Y74" s="7" t="s">
        <v>88</v>
      </c>
      <c r="Z74" s="7" t="s">
        <v>34</v>
      </c>
      <c r="AA74" s="6">
        <v>52</v>
      </c>
      <c r="AB74" s="6" t="s">
        <v>34</v>
      </c>
      <c r="AC74" s="6" t="s">
        <v>243</v>
      </c>
      <c r="AD74" s="6" t="s">
        <v>244</v>
      </c>
      <c r="AE74" s="6" t="s">
        <v>245</v>
      </c>
      <c r="AF74" s="6"/>
    </row>
    <row r="75" spans="1:32" ht="14.25" customHeight="1">
      <c r="A75" s="4" t="s">
        <v>246</v>
      </c>
      <c r="B75" s="68" t="s">
        <v>934</v>
      </c>
      <c r="C75" s="5" t="s">
        <v>32</v>
      </c>
      <c r="D75" s="6" t="s">
        <v>33</v>
      </c>
      <c r="E75" s="6">
        <v>1</v>
      </c>
      <c r="F75" s="6">
        <v>8</v>
      </c>
      <c r="G75" s="6">
        <v>50</v>
      </c>
      <c r="H75" s="7" t="s">
        <v>34</v>
      </c>
      <c r="I75" s="6" t="s">
        <v>34</v>
      </c>
      <c r="J75" s="6" t="s">
        <v>34</v>
      </c>
      <c r="K75" s="7">
        <v>50</v>
      </c>
      <c r="L75" s="6">
        <v>0.28999999999999998</v>
      </c>
      <c r="M75" s="6" t="s">
        <v>34</v>
      </c>
      <c r="N75" s="6" t="s">
        <v>34</v>
      </c>
      <c r="O75" s="6">
        <v>114.7</v>
      </c>
      <c r="P75" s="6">
        <f t="shared" ref="P75:P77" si="9">O75/L75</f>
        <v>395.51724137931041</v>
      </c>
      <c r="Q75" s="6">
        <v>0.13400000000000001</v>
      </c>
      <c r="R75" s="6" t="s">
        <v>34</v>
      </c>
      <c r="S75" s="6" t="s">
        <v>34</v>
      </c>
      <c r="T75" s="6">
        <v>163.19999999999999</v>
      </c>
      <c r="U75" s="6">
        <f t="shared" ref="U75:U76" si="10">T75/Q75</f>
        <v>1217.9104477611938</v>
      </c>
      <c r="V75" s="6" t="s">
        <v>34</v>
      </c>
      <c r="W75" s="6" t="s">
        <v>34</v>
      </c>
      <c r="X75" s="6">
        <v>2250</v>
      </c>
      <c r="Y75" s="6" t="s">
        <v>34</v>
      </c>
      <c r="Z75" s="7" t="s">
        <v>34</v>
      </c>
      <c r="AA75" s="6">
        <v>65</v>
      </c>
      <c r="AB75" s="6" t="s">
        <v>34</v>
      </c>
      <c r="AC75" s="6" t="s">
        <v>247</v>
      </c>
      <c r="AD75" s="6" t="s">
        <v>248</v>
      </c>
      <c r="AE75" s="6" t="s">
        <v>249</v>
      </c>
      <c r="AF75" s="6"/>
    </row>
    <row r="76" spans="1:32" ht="14.25" customHeight="1">
      <c r="A76" s="19" t="s">
        <v>250</v>
      </c>
      <c r="B76" s="67" t="s">
        <v>935</v>
      </c>
      <c r="C76" s="5" t="s">
        <v>32</v>
      </c>
      <c r="D76" s="6" t="s">
        <v>40</v>
      </c>
      <c r="E76" s="6" t="s">
        <v>34</v>
      </c>
      <c r="F76" s="6">
        <v>5</v>
      </c>
      <c r="G76" s="6">
        <v>40</v>
      </c>
      <c r="H76" s="7" t="s">
        <v>34</v>
      </c>
      <c r="I76" s="6" t="s">
        <v>34</v>
      </c>
      <c r="J76" s="6" t="s">
        <v>34</v>
      </c>
      <c r="K76" s="7">
        <v>40</v>
      </c>
      <c r="L76" s="6">
        <v>0.77</v>
      </c>
      <c r="M76" s="6">
        <v>668</v>
      </c>
      <c r="N76" s="6" t="s">
        <v>43</v>
      </c>
      <c r="O76" s="6">
        <v>1113</v>
      </c>
      <c r="P76" s="6">
        <f t="shared" si="9"/>
        <v>1445.4545454545455</v>
      </c>
      <c r="Q76" s="6">
        <v>57.9</v>
      </c>
      <c r="R76" s="6">
        <v>84.3</v>
      </c>
      <c r="S76" s="6" t="s">
        <v>43</v>
      </c>
      <c r="T76" s="6">
        <v>141</v>
      </c>
      <c r="U76" s="6">
        <f t="shared" si="10"/>
        <v>2.4352331606217619</v>
      </c>
      <c r="V76" s="6" t="s">
        <v>34</v>
      </c>
      <c r="W76" s="6" t="s">
        <v>34</v>
      </c>
      <c r="X76" s="6">
        <v>439</v>
      </c>
      <c r="Y76" s="6" t="s">
        <v>34</v>
      </c>
      <c r="Z76" s="6" t="s">
        <v>34</v>
      </c>
      <c r="AA76" s="6" t="s">
        <v>34</v>
      </c>
      <c r="AB76" s="6" t="s">
        <v>34</v>
      </c>
      <c r="AC76" s="6" t="s">
        <v>34</v>
      </c>
      <c r="AD76" s="6" t="s">
        <v>251</v>
      </c>
      <c r="AE76" s="6" t="s">
        <v>34</v>
      </c>
      <c r="AF76" s="6"/>
    </row>
    <row r="77" spans="1:32" ht="14.25" customHeight="1">
      <c r="A77" s="4" t="s">
        <v>252</v>
      </c>
      <c r="B77" s="68" t="s">
        <v>936</v>
      </c>
      <c r="C77" s="5" t="s">
        <v>32</v>
      </c>
      <c r="D77" s="6" t="s">
        <v>33</v>
      </c>
      <c r="E77" s="6">
        <v>1</v>
      </c>
      <c r="F77" s="6">
        <v>7</v>
      </c>
      <c r="G77" s="6">
        <v>90</v>
      </c>
      <c r="H77" s="6">
        <v>70</v>
      </c>
      <c r="I77" s="6">
        <f>533*60</f>
        <v>31980</v>
      </c>
      <c r="J77" s="6">
        <f>LN(2)/I77</f>
        <v>2.1674395889929498E-5</v>
      </c>
      <c r="K77" s="6">
        <v>50</v>
      </c>
      <c r="L77" s="6">
        <v>1.1499999999999999</v>
      </c>
      <c r="M77" s="6" t="s">
        <v>34</v>
      </c>
      <c r="N77" s="6" t="s">
        <v>34</v>
      </c>
      <c r="O77" s="6">
        <v>238</v>
      </c>
      <c r="P77" s="6">
        <f t="shared" si="9"/>
        <v>206.95652173913044</v>
      </c>
      <c r="Q77" s="6" t="s">
        <v>34</v>
      </c>
      <c r="R77" s="6" t="s">
        <v>34</v>
      </c>
      <c r="S77" s="6" t="s">
        <v>34</v>
      </c>
      <c r="T77" s="6" t="s">
        <v>34</v>
      </c>
      <c r="U77" s="6" t="s">
        <v>34</v>
      </c>
      <c r="V77" s="6" t="s">
        <v>34</v>
      </c>
      <c r="W77" s="6" t="s">
        <v>34</v>
      </c>
      <c r="X77" s="6" t="s">
        <v>34</v>
      </c>
      <c r="Y77" s="6" t="s">
        <v>34</v>
      </c>
      <c r="Z77" s="6" t="s">
        <v>34</v>
      </c>
      <c r="AA77" s="6">
        <v>51.8</v>
      </c>
      <c r="AB77" s="6" t="s">
        <v>34</v>
      </c>
      <c r="AC77" s="6" t="s">
        <v>253</v>
      </c>
      <c r="AD77" s="6" t="s">
        <v>254</v>
      </c>
      <c r="AE77" s="6" t="s">
        <v>255</v>
      </c>
      <c r="AF77" s="6"/>
    </row>
    <row r="78" spans="1:32" ht="14.25" customHeight="1">
      <c r="A78" s="4" t="s">
        <v>256</v>
      </c>
      <c r="B78" s="67" t="s">
        <v>937</v>
      </c>
      <c r="C78" s="5" t="s">
        <v>32</v>
      </c>
      <c r="D78" s="6" t="s">
        <v>40</v>
      </c>
      <c r="E78" s="6">
        <v>3</v>
      </c>
      <c r="F78" s="6">
        <v>5</v>
      </c>
      <c r="G78" s="6" t="s">
        <v>34</v>
      </c>
      <c r="H78" s="7" t="s">
        <v>34</v>
      </c>
      <c r="I78" s="6" t="s">
        <v>34</v>
      </c>
      <c r="J78" s="6" t="s">
        <v>34</v>
      </c>
      <c r="K78" s="6">
        <v>50</v>
      </c>
      <c r="L78" s="6" t="s">
        <v>34</v>
      </c>
      <c r="M78" s="6" t="s">
        <v>34</v>
      </c>
      <c r="N78" s="6" t="s">
        <v>34</v>
      </c>
      <c r="O78" s="6" t="s">
        <v>34</v>
      </c>
      <c r="P78" s="6" t="s">
        <v>34</v>
      </c>
      <c r="Q78" s="6">
        <v>2.3199999999999998</v>
      </c>
      <c r="R78" s="6" t="s">
        <v>34</v>
      </c>
      <c r="S78" s="6" t="s">
        <v>34</v>
      </c>
      <c r="T78" s="6">
        <v>87</v>
      </c>
      <c r="U78" s="6">
        <f>T78/Q78</f>
        <v>37.5</v>
      </c>
      <c r="V78" s="6">
        <v>1.83</v>
      </c>
      <c r="W78" s="6" t="s">
        <v>88</v>
      </c>
      <c r="X78" s="6" t="s">
        <v>34</v>
      </c>
      <c r="Y78" s="6" t="s">
        <v>34</v>
      </c>
      <c r="Z78" s="6" t="s">
        <v>34</v>
      </c>
      <c r="AA78" s="6" t="s">
        <v>34</v>
      </c>
      <c r="AB78" s="6" t="s">
        <v>34</v>
      </c>
      <c r="AC78" s="6" t="s">
        <v>257</v>
      </c>
      <c r="AD78" s="6" t="s">
        <v>90</v>
      </c>
      <c r="AE78" s="6" t="s">
        <v>258</v>
      </c>
      <c r="AF78" s="6"/>
    </row>
    <row r="79" spans="1:32" ht="14.25" customHeight="1">
      <c r="A79" s="4" t="s">
        <v>259</v>
      </c>
      <c r="B79" s="68" t="s">
        <v>938</v>
      </c>
      <c r="C79" s="5" t="s">
        <v>32</v>
      </c>
      <c r="D79" s="6" t="s">
        <v>33</v>
      </c>
      <c r="E79" s="6">
        <v>1</v>
      </c>
      <c r="F79" s="6">
        <v>7</v>
      </c>
      <c r="G79" s="6">
        <v>45</v>
      </c>
      <c r="H79" s="7" t="s">
        <v>34</v>
      </c>
      <c r="I79" s="6">
        <v>60</v>
      </c>
      <c r="J79" s="6">
        <f t="shared" ref="J79:J81" si="11">LN(2)/I79</f>
        <v>1.1552453009332421E-2</v>
      </c>
      <c r="K79" s="7">
        <v>45</v>
      </c>
      <c r="L79" s="6">
        <v>2.33</v>
      </c>
      <c r="M79" s="6">
        <v>31.6</v>
      </c>
      <c r="N79" s="6" t="s">
        <v>43</v>
      </c>
      <c r="O79" s="6" t="s">
        <v>34</v>
      </c>
      <c r="P79" s="6" t="s">
        <v>34</v>
      </c>
      <c r="Q79" s="6" t="s">
        <v>34</v>
      </c>
      <c r="R79" s="6" t="s">
        <v>34</v>
      </c>
      <c r="S79" s="6" t="s">
        <v>34</v>
      </c>
      <c r="T79" s="6" t="s">
        <v>34</v>
      </c>
      <c r="U79" s="6" t="s">
        <v>34</v>
      </c>
      <c r="V79" s="6" t="s">
        <v>34</v>
      </c>
      <c r="W79" s="6" t="s">
        <v>34</v>
      </c>
      <c r="X79" s="6" t="s">
        <v>34</v>
      </c>
      <c r="Y79" s="6" t="s">
        <v>34</v>
      </c>
      <c r="Z79" s="6" t="s">
        <v>34</v>
      </c>
      <c r="AA79" s="6">
        <v>52</v>
      </c>
      <c r="AB79" s="6" t="s">
        <v>34</v>
      </c>
      <c r="AC79" s="26" t="s">
        <v>260</v>
      </c>
      <c r="AD79" s="6" t="s">
        <v>261</v>
      </c>
      <c r="AE79" s="27" t="s">
        <v>262</v>
      </c>
      <c r="AF79" s="6"/>
    </row>
    <row r="80" spans="1:32" ht="14.25" customHeight="1">
      <c r="A80" s="4" t="s">
        <v>263</v>
      </c>
      <c r="B80" s="67" t="s">
        <v>939</v>
      </c>
      <c r="C80" s="5" t="s">
        <v>32</v>
      </c>
      <c r="D80" s="6" t="s">
        <v>33</v>
      </c>
      <c r="E80" s="6">
        <v>1</v>
      </c>
      <c r="F80" s="6">
        <v>7</v>
      </c>
      <c r="G80" s="6">
        <v>90</v>
      </c>
      <c r="H80" s="7">
        <v>90</v>
      </c>
      <c r="I80" s="6">
        <v>25</v>
      </c>
      <c r="J80" s="6">
        <f t="shared" si="11"/>
        <v>2.7725887222397813E-2</v>
      </c>
      <c r="K80" s="7" t="s">
        <v>34</v>
      </c>
      <c r="L80" s="6" t="s">
        <v>34</v>
      </c>
      <c r="M80" s="6" t="s">
        <v>34</v>
      </c>
      <c r="N80" s="6" t="s">
        <v>34</v>
      </c>
      <c r="O80" s="6" t="s">
        <v>34</v>
      </c>
      <c r="P80" s="6" t="s">
        <v>34</v>
      </c>
      <c r="Q80" s="6" t="s">
        <v>34</v>
      </c>
      <c r="R80" s="6" t="s">
        <v>34</v>
      </c>
      <c r="S80" s="6" t="s">
        <v>34</v>
      </c>
      <c r="T80" s="6" t="s">
        <v>34</v>
      </c>
      <c r="U80" s="6" t="s">
        <v>34</v>
      </c>
      <c r="V80" s="6" t="s">
        <v>34</v>
      </c>
      <c r="W80" s="6" t="s">
        <v>34</v>
      </c>
      <c r="X80" s="6" t="s">
        <v>34</v>
      </c>
      <c r="Y80" s="6" t="s">
        <v>34</v>
      </c>
      <c r="Z80" s="6" t="s">
        <v>34</v>
      </c>
      <c r="AA80" s="6">
        <v>53.41</v>
      </c>
      <c r="AB80" s="6" t="s">
        <v>34</v>
      </c>
      <c r="AC80" s="6" t="s">
        <v>264</v>
      </c>
      <c r="AD80" s="6" t="s">
        <v>265</v>
      </c>
      <c r="AE80" s="6" t="s">
        <v>266</v>
      </c>
      <c r="AF80" s="6"/>
    </row>
    <row r="81" spans="1:32" ht="14.25" customHeight="1">
      <c r="A81" s="4" t="s">
        <v>267</v>
      </c>
      <c r="B81" s="68" t="s">
        <v>940</v>
      </c>
      <c r="C81" s="5" t="s">
        <v>32</v>
      </c>
      <c r="D81" s="6" t="s">
        <v>40</v>
      </c>
      <c r="E81" s="6">
        <v>3</v>
      </c>
      <c r="F81" s="6">
        <v>5</v>
      </c>
      <c r="G81" s="6">
        <v>50</v>
      </c>
      <c r="H81" s="7">
        <v>55</v>
      </c>
      <c r="I81" s="6">
        <f>97*60</f>
        <v>5820</v>
      </c>
      <c r="J81" s="6">
        <f t="shared" si="11"/>
        <v>1.1909745370445796E-4</v>
      </c>
      <c r="K81" s="7">
        <v>50</v>
      </c>
      <c r="L81" s="6">
        <v>0.12</v>
      </c>
      <c r="M81" s="6" t="s">
        <v>34</v>
      </c>
      <c r="N81" s="6" t="s">
        <v>34</v>
      </c>
      <c r="O81" s="6">
        <v>721</v>
      </c>
      <c r="P81" s="6">
        <f t="shared" ref="P81:P82" si="12">O81/L81</f>
        <v>6008.3333333333339</v>
      </c>
      <c r="Q81" s="6">
        <v>102</v>
      </c>
      <c r="R81" s="6" t="s">
        <v>34</v>
      </c>
      <c r="S81" s="6" t="s">
        <v>34</v>
      </c>
      <c r="T81" s="6">
        <v>102</v>
      </c>
      <c r="U81" s="6">
        <f t="shared" ref="U81:U82" si="13">T81/Q81</f>
        <v>1</v>
      </c>
      <c r="V81" s="6" t="s">
        <v>34</v>
      </c>
      <c r="W81" s="6" t="s">
        <v>34</v>
      </c>
      <c r="X81" s="6">
        <v>0.35</v>
      </c>
      <c r="Y81" s="6" t="s">
        <v>34</v>
      </c>
      <c r="Z81" s="6" t="s">
        <v>34</v>
      </c>
      <c r="AA81" s="6" t="s">
        <v>34</v>
      </c>
      <c r="AB81" s="6" t="s">
        <v>34</v>
      </c>
      <c r="AC81" s="6" t="s">
        <v>34</v>
      </c>
      <c r="AD81" s="6" t="s">
        <v>268</v>
      </c>
      <c r="AE81" s="6" t="s">
        <v>34</v>
      </c>
      <c r="AF81" s="6"/>
    </row>
    <row r="82" spans="1:32" ht="14.25" customHeight="1">
      <c r="A82" s="4" t="s">
        <v>269</v>
      </c>
      <c r="B82" s="67" t="s">
        <v>941</v>
      </c>
      <c r="C82" s="5" t="s">
        <v>32</v>
      </c>
      <c r="D82" s="6" t="s">
        <v>40</v>
      </c>
      <c r="E82" s="6">
        <v>3</v>
      </c>
      <c r="F82" s="6">
        <v>5</v>
      </c>
      <c r="G82" s="6">
        <v>50</v>
      </c>
      <c r="H82" s="7" t="s">
        <v>34</v>
      </c>
      <c r="I82" s="6" t="s">
        <v>34</v>
      </c>
      <c r="J82" s="6" t="s">
        <v>34</v>
      </c>
      <c r="K82" s="7">
        <v>50</v>
      </c>
      <c r="L82" s="7">
        <v>9.2999999999999999E-2</v>
      </c>
      <c r="M82" s="7">
        <v>16.399999999999999</v>
      </c>
      <c r="N82" s="6" t="s">
        <v>43</v>
      </c>
      <c r="O82" s="6">
        <f>(1802)/60</f>
        <v>30.033333333333335</v>
      </c>
      <c r="P82" s="6">
        <f t="shared" si="12"/>
        <v>322.93906810035844</v>
      </c>
      <c r="Q82" s="6">
        <v>1.07</v>
      </c>
      <c r="R82" s="7">
        <v>4.2</v>
      </c>
      <c r="S82" s="6" t="s">
        <v>43</v>
      </c>
      <c r="T82" s="6">
        <f>461.5/60</f>
        <v>7.6916666666666664</v>
      </c>
      <c r="U82" s="6">
        <f t="shared" si="13"/>
        <v>7.1884735202492207</v>
      </c>
      <c r="V82" s="6" t="s">
        <v>34</v>
      </c>
      <c r="W82" s="6" t="s">
        <v>34</v>
      </c>
      <c r="X82" s="6">
        <v>2.0499999999999998</v>
      </c>
      <c r="Y82" s="6" t="s">
        <v>34</v>
      </c>
      <c r="Z82" s="6" t="s">
        <v>34</v>
      </c>
      <c r="AA82" s="6">
        <v>110</v>
      </c>
      <c r="AB82" s="6" t="s">
        <v>34</v>
      </c>
      <c r="AC82" s="6" t="s">
        <v>34</v>
      </c>
      <c r="AD82" s="6" t="s">
        <v>270</v>
      </c>
      <c r="AE82" s="6" t="s">
        <v>34</v>
      </c>
      <c r="AF82" s="6"/>
    </row>
    <row r="83" spans="1:32" ht="14.25" customHeight="1">
      <c r="A83" s="21" t="s">
        <v>271</v>
      </c>
      <c r="B83" s="68" t="s">
        <v>942</v>
      </c>
      <c r="C83" s="5" t="s">
        <v>60</v>
      </c>
      <c r="D83" s="6" t="s">
        <v>33</v>
      </c>
      <c r="E83" s="6">
        <v>1</v>
      </c>
      <c r="F83" s="6" t="s">
        <v>34</v>
      </c>
      <c r="G83" s="6" t="s">
        <v>34</v>
      </c>
      <c r="H83" s="6" t="s">
        <v>34</v>
      </c>
      <c r="I83" s="6" t="s">
        <v>34</v>
      </c>
      <c r="J83" s="6" t="s">
        <v>34</v>
      </c>
      <c r="K83" s="7">
        <v>70</v>
      </c>
      <c r="L83" s="6" t="s">
        <v>34</v>
      </c>
      <c r="M83" s="6" t="s">
        <v>34</v>
      </c>
      <c r="N83" s="6" t="s">
        <v>34</v>
      </c>
      <c r="O83" s="6" t="s">
        <v>34</v>
      </c>
      <c r="P83" s="6" t="s">
        <v>34</v>
      </c>
      <c r="Q83" s="6">
        <v>3.5</v>
      </c>
      <c r="R83" s="6" t="s">
        <v>34</v>
      </c>
      <c r="S83" s="6" t="s">
        <v>34</v>
      </c>
      <c r="T83" s="6">
        <v>38.700000000000003</v>
      </c>
      <c r="U83" s="6">
        <v>11.06</v>
      </c>
      <c r="V83" s="6" t="s">
        <v>34</v>
      </c>
      <c r="W83" s="6" t="s">
        <v>34</v>
      </c>
      <c r="X83" s="6" t="s">
        <v>34</v>
      </c>
      <c r="Y83" s="6" t="s">
        <v>34</v>
      </c>
      <c r="Z83" s="6" t="s">
        <v>34</v>
      </c>
      <c r="AA83" s="6">
        <v>53</v>
      </c>
      <c r="AB83" s="6" t="s">
        <v>272</v>
      </c>
      <c r="AC83" s="39" t="s">
        <v>273</v>
      </c>
      <c r="AD83" s="18" t="s">
        <v>274</v>
      </c>
      <c r="AE83" s="6" t="s">
        <v>275</v>
      </c>
      <c r="AF83" s="6"/>
    </row>
    <row r="84" spans="1:32" ht="14.25" customHeight="1">
      <c r="A84" s="21" t="s">
        <v>276</v>
      </c>
      <c r="B84" s="67" t="s">
        <v>943</v>
      </c>
      <c r="C84" s="5" t="s">
        <v>60</v>
      </c>
      <c r="D84" s="6" t="s">
        <v>33</v>
      </c>
      <c r="E84" s="6">
        <v>1</v>
      </c>
      <c r="F84" s="6" t="s">
        <v>34</v>
      </c>
      <c r="G84" s="6" t="s">
        <v>34</v>
      </c>
      <c r="H84" s="6" t="s">
        <v>34</v>
      </c>
      <c r="I84" s="6" t="s">
        <v>34</v>
      </c>
      <c r="J84" s="6" t="s">
        <v>34</v>
      </c>
      <c r="K84" s="7">
        <v>70</v>
      </c>
      <c r="L84" s="6" t="s">
        <v>34</v>
      </c>
      <c r="M84" s="6" t="s">
        <v>34</v>
      </c>
      <c r="N84" s="6" t="s">
        <v>34</v>
      </c>
      <c r="O84" s="6" t="s">
        <v>34</v>
      </c>
      <c r="P84" s="6" t="s">
        <v>34</v>
      </c>
      <c r="Q84" s="6">
        <v>93.2</v>
      </c>
      <c r="R84" s="6" t="s">
        <v>34</v>
      </c>
      <c r="S84" s="6" t="s">
        <v>34</v>
      </c>
      <c r="T84" s="6">
        <v>16.899999999999999</v>
      </c>
      <c r="U84" s="6">
        <v>0.18</v>
      </c>
      <c r="V84" s="6" t="s">
        <v>34</v>
      </c>
      <c r="W84" s="6" t="s">
        <v>34</v>
      </c>
      <c r="X84" s="6" t="s">
        <v>34</v>
      </c>
      <c r="Y84" s="6" t="s">
        <v>34</v>
      </c>
      <c r="Z84" s="6" t="s">
        <v>34</v>
      </c>
      <c r="AA84" s="6">
        <v>53</v>
      </c>
      <c r="AB84" s="6" t="s">
        <v>272</v>
      </c>
      <c r="AC84" s="24" t="s">
        <v>277</v>
      </c>
      <c r="AD84" s="18" t="s">
        <v>274</v>
      </c>
      <c r="AE84" s="6" t="s">
        <v>275</v>
      </c>
      <c r="AF84" s="6"/>
    </row>
    <row r="85" spans="1:32" ht="14.25" customHeight="1">
      <c r="A85" s="21" t="s">
        <v>278</v>
      </c>
      <c r="B85" s="68" t="s">
        <v>944</v>
      </c>
      <c r="C85" s="5" t="s">
        <v>60</v>
      </c>
      <c r="D85" s="6" t="s">
        <v>33</v>
      </c>
      <c r="E85" s="6">
        <v>1</v>
      </c>
      <c r="F85" s="6" t="s">
        <v>34</v>
      </c>
      <c r="G85" s="6" t="s">
        <v>34</v>
      </c>
      <c r="H85" s="6" t="s">
        <v>34</v>
      </c>
      <c r="I85" s="6" t="s">
        <v>34</v>
      </c>
      <c r="J85" s="6" t="s">
        <v>34</v>
      </c>
      <c r="K85" s="7">
        <v>70</v>
      </c>
      <c r="L85" s="6" t="s">
        <v>34</v>
      </c>
      <c r="M85" s="6" t="s">
        <v>34</v>
      </c>
      <c r="N85" s="6" t="s">
        <v>34</v>
      </c>
      <c r="O85" s="6" t="s">
        <v>34</v>
      </c>
      <c r="P85" s="6" t="s">
        <v>34</v>
      </c>
      <c r="Q85" s="6">
        <v>9</v>
      </c>
      <c r="R85" s="6" t="s">
        <v>34</v>
      </c>
      <c r="S85" s="6" t="s">
        <v>34</v>
      </c>
      <c r="T85" s="6">
        <v>16.5</v>
      </c>
      <c r="U85" s="6">
        <v>1.8332999999999999</v>
      </c>
      <c r="V85" s="6" t="s">
        <v>34</v>
      </c>
      <c r="W85" s="6" t="s">
        <v>34</v>
      </c>
      <c r="X85" s="6" t="s">
        <v>34</v>
      </c>
      <c r="Y85" s="6" t="s">
        <v>34</v>
      </c>
      <c r="Z85" s="6" t="s">
        <v>34</v>
      </c>
      <c r="AA85" s="6">
        <v>53</v>
      </c>
      <c r="AB85" s="6" t="s">
        <v>272</v>
      </c>
      <c r="AC85" s="24" t="s">
        <v>279</v>
      </c>
      <c r="AD85" s="18" t="s">
        <v>274</v>
      </c>
      <c r="AE85" s="6" t="s">
        <v>275</v>
      </c>
      <c r="AF85" s="6"/>
    </row>
    <row r="86" spans="1:32" ht="14.25" customHeight="1">
      <c r="A86" s="21" t="s">
        <v>280</v>
      </c>
      <c r="B86" s="67" t="s">
        <v>945</v>
      </c>
      <c r="C86" s="5" t="s">
        <v>60</v>
      </c>
      <c r="D86" s="6" t="s">
        <v>33</v>
      </c>
      <c r="E86" s="6">
        <v>1</v>
      </c>
      <c r="F86" s="6" t="s">
        <v>34</v>
      </c>
      <c r="G86" s="6" t="s">
        <v>34</v>
      </c>
      <c r="H86" s="6" t="s">
        <v>34</v>
      </c>
      <c r="I86" s="6" t="s">
        <v>34</v>
      </c>
      <c r="J86" s="6" t="s">
        <v>34</v>
      </c>
      <c r="K86" s="7">
        <v>70</v>
      </c>
      <c r="L86" s="6" t="s">
        <v>34</v>
      </c>
      <c r="M86" s="6" t="s">
        <v>34</v>
      </c>
      <c r="N86" s="6" t="s">
        <v>34</v>
      </c>
      <c r="O86" s="6" t="s">
        <v>34</v>
      </c>
      <c r="P86" s="6" t="s">
        <v>34</v>
      </c>
      <c r="Q86" s="6">
        <v>20.2</v>
      </c>
      <c r="R86" s="6" t="s">
        <v>34</v>
      </c>
      <c r="S86" s="6" t="s">
        <v>34</v>
      </c>
      <c r="T86" s="6">
        <v>8.5</v>
      </c>
      <c r="U86" s="6">
        <v>0.42</v>
      </c>
      <c r="V86" s="6" t="s">
        <v>34</v>
      </c>
      <c r="W86" s="6" t="s">
        <v>34</v>
      </c>
      <c r="X86" s="6" t="s">
        <v>34</v>
      </c>
      <c r="Y86" s="6" t="s">
        <v>34</v>
      </c>
      <c r="Z86" s="6" t="s">
        <v>34</v>
      </c>
      <c r="AA86" s="40">
        <v>53</v>
      </c>
      <c r="AB86" s="6" t="s">
        <v>272</v>
      </c>
      <c r="AC86" s="24" t="s">
        <v>281</v>
      </c>
      <c r="AD86" s="18" t="s">
        <v>274</v>
      </c>
      <c r="AE86" s="6" t="s">
        <v>275</v>
      </c>
      <c r="AF86" s="6"/>
    </row>
    <row r="87" spans="1:32" ht="14.25" customHeight="1">
      <c r="A87" s="4" t="s">
        <v>282</v>
      </c>
      <c r="B87" s="68" t="s">
        <v>946</v>
      </c>
      <c r="C87" s="5" t="s">
        <v>32</v>
      </c>
      <c r="D87" s="6" t="s">
        <v>33</v>
      </c>
      <c r="E87" s="6" t="s">
        <v>34</v>
      </c>
      <c r="F87" s="6">
        <v>6</v>
      </c>
      <c r="G87" s="6">
        <v>70</v>
      </c>
      <c r="H87" s="7">
        <v>70</v>
      </c>
      <c r="I87" s="6">
        <v>360</v>
      </c>
      <c r="J87" s="6">
        <f>LN(2)/I87</f>
        <v>1.9254088348887369E-3</v>
      </c>
      <c r="K87" s="7">
        <v>30</v>
      </c>
      <c r="L87" s="6" t="s">
        <v>34</v>
      </c>
      <c r="M87" s="6" t="s">
        <v>34</v>
      </c>
      <c r="N87" s="6" t="s">
        <v>34</v>
      </c>
      <c r="O87" s="6" t="s">
        <v>34</v>
      </c>
      <c r="P87" s="6" t="s">
        <v>34</v>
      </c>
      <c r="Q87" s="6">
        <v>25.4</v>
      </c>
      <c r="R87" s="6" t="s">
        <v>34</v>
      </c>
      <c r="S87" s="6" t="s">
        <v>34</v>
      </c>
      <c r="T87" s="6">
        <v>366</v>
      </c>
      <c r="U87" s="6">
        <f t="shared" ref="U87:U89" si="14">T87/Q87</f>
        <v>14.409448818897639</v>
      </c>
      <c r="V87" s="6" t="s">
        <v>34</v>
      </c>
      <c r="W87" s="6" t="s">
        <v>34</v>
      </c>
      <c r="X87" s="6" t="s">
        <v>34</v>
      </c>
      <c r="Y87" s="6" t="s">
        <v>34</v>
      </c>
      <c r="Z87" s="6" t="s">
        <v>34</v>
      </c>
      <c r="AA87" s="6" t="s">
        <v>34</v>
      </c>
      <c r="AB87" s="6" t="s">
        <v>34</v>
      </c>
      <c r="AC87" s="6" t="s">
        <v>283</v>
      </c>
      <c r="AD87" s="6" t="s">
        <v>284</v>
      </c>
      <c r="AE87" s="6" t="s">
        <v>275</v>
      </c>
      <c r="AF87" s="6"/>
    </row>
    <row r="88" spans="1:32" ht="14.25" customHeight="1">
      <c r="A88" s="4" t="s">
        <v>285</v>
      </c>
      <c r="B88" s="67" t="s">
        <v>947</v>
      </c>
      <c r="C88" s="5" t="s">
        <v>32</v>
      </c>
      <c r="D88" s="6" t="s">
        <v>33</v>
      </c>
      <c r="E88" s="6" t="s">
        <v>34</v>
      </c>
      <c r="F88" s="6">
        <v>6</v>
      </c>
      <c r="G88" s="6" t="s">
        <v>34</v>
      </c>
      <c r="H88" s="7" t="s">
        <v>34</v>
      </c>
      <c r="I88" s="6" t="s">
        <v>34</v>
      </c>
      <c r="J88" s="6" t="s">
        <v>34</v>
      </c>
      <c r="K88" s="7">
        <v>30</v>
      </c>
      <c r="L88" s="6" t="s">
        <v>34</v>
      </c>
      <c r="M88" s="6" t="s">
        <v>34</v>
      </c>
      <c r="N88" s="6" t="s">
        <v>34</v>
      </c>
      <c r="O88" s="6" t="s">
        <v>34</v>
      </c>
      <c r="P88" s="6" t="s">
        <v>34</v>
      </c>
      <c r="Q88" s="6">
        <v>27.7</v>
      </c>
      <c r="R88" s="6" t="s">
        <v>34</v>
      </c>
      <c r="S88" s="6" t="s">
        <v>34</v>
      </c>
      <c r="T88" s="6">
        <v>6.8</v>
      </c>
      <c r="U88" s="6">
        <f t="shared" si="14"/>
        <v>0.24548736462093862</v>
      </c>
      <c r="V88" s="6" t="s">
        <v>34</v>
      </c>
      <c r="W88" s="6" t="s">
        <v>34</v>
      </c>
      <c r="X88" s="6" t="s">
        <v>34</v>
      </c>
      <c r="Y88" s="6" t="s">
        <v>34</v>
      </c>
      <c r="Z88" s="6" t="s">
        <v>34</v>
      </c>
      <c r="AA88" s="6" t="s">
        <v>34</v>
      </c>
      <c r="AB88" s="6" t="s">
        <v>34</v>
      </c>
      <c r="AC88" s="41" t="s">
        <v>286</v>
      </c>
      <c r="AD88" s="6" t="s">
        <v>284</v>
      </c>
      <c r="AE88" s="6" t="s">
        <v>275</v>
      </c>
      <c r="AF88" s="6"/>
    </row>
    <row r="89" spans="1:32" ht="14.25" customHeight="1">
      <c r="A89" s="4" t="s">
        <v>287</v>
      </c>
      <c r="B89" s="68" t="s">
        <v>948</v>
      </c>
      <c r="C89" s="5" t="s">
        <v>32</v>
      </c>
      <c r="D89" s="6" t="s">
        <v>33</v>
      </c>
      <c r="E89" s="6" t="s">
        <v>34</v>
      </c>
      <c r="F89" s="6">
        <v>6</v>
      </c>
      <c r="G89" s="6" t="s">
        <v>34</v>
      </c>
      <c r="H89" s="7" t="s">
        <v>34</v>
      </c>
      <c r="I89" s="6" t="s">
        <v>34</v>
      </c>
      <c r="J89" s="6" t="s">
        <v>34</v>
      </c>
      <c r="K89" s="7">
        <v>30</v>
      </c>
      <c r="L89" s="6" t="s">
        <v>34</v>
      </c>
      <c r="M89" s="6" t="s">
        <v>34</v>
      </c>
      <c r="N89" s="6" t="s">
        <v>34</v>
      </c>
      <c r="O89" s="6" t="s">
        <v>34</v>
      </c>
      <c r="P89" s="6" t="s">
        <v>34</v>
      </c>
      <c r="Q89" s="6">
        <v>19.399999999999999</v>
      </c>
      <c r="R89" s="6" t="s">
        <v>34</v>
      </c>
      <c r="S89" s="6" t="s">
        <v>34</v>
      </c>
      <c r="T89" s="6">
        <v>2.4</v>
      </c>
      <c r="U89" s="6">
        <f t="shared" si="14"/>
        <v>0.12371134020618557</v>
      </c>
      <c r="V89" s="6" t="s">
        <v>34</v>
      </c>
      <c r="W89" s="6" t="s">
        <v>34</v>
      </c>
      <c r="X89" s="6" t="s">
        <v>34</v>
      </c>
      <c r="Y89" s="6" t="s">
        <v>34</v>
      </c>
      <c r="Z89" s="6" t="s">
        <v>34</v>
      </c>
      <c r="AA89" s="6" t="s">
        <v>34</v>
      </c>
      <c r="AB89" s="6" t="s">
        <v>34</v>
      </c>
      <c r="AC89" s="41" t="s">
        <v>288</v>
      </c>
      <c r="AD89" s="6" t="s">
        <v>284</v>
      </c>
      <c r="AE89" s="6" t="s">
        <v>275</v>
      </c>
      <c r="AF89" s="6"/>
    </row>
    <row r="90" spans="1:32" ht="14.25" customHeight="1">
      <c r="A90" s="4" t="s">
        <v>289</v>
      </c>
      <c r="B90" s="67" t="s">
        <v>949</v>
      </c>
      <c r="C90" s="5" t="s">
        <v>32</v>
      </c>
      <c r="D90" s="6" t="s">
        <v>290</v>
      </c>
      <c r="E90" s="6">
        <v>1</v>
      </c>
      <c r="F90" s="6">
        <v>6.5</v>
      </c>
      <c r="G90" s="6">
        <v>90</v>
      </c>
      <c r="H90" s="7" t="s">
        <v>34</v>
      </c>
      <c r="I90" s="6" t="s">
        <v>34</v>
      </c>
      <c r="J90" s="6" t="s">
        <v>34</v>
      </c>
      <c r="K90" s="7">
        <v>90</v>
      </c>
      <c r="L90" s="6">
        <v>0.8</v>
      </c>
      <c r="M90" s="6">
        <v>2.1999999999999999E-2</v>
      </c>
      <c r="N90" s="6" t="s">
        <v>35</v>
      </c>
      <c r="O90" s="6">
        <v>19922</v>
      </c>
      <c r="P90" s="6">
        <f>O90/L90</f>
        <v>24902.5</v>
      </c>
      <c r="Q90" s="6" t="s">
        <v>34</v>
      </c>
      <c r="R90" s="6" t="s">
        <v>34</v>
      </c>
      <c r="S90" s="6" t="s">
        <v>34</v>
      </c>
      <c r="T90" s="6" t="s">
        <v>34</v>
      </c>
      <c r="U90" s="6" t="s">
        <v>34</v>
      </c>
      <c r="V90" s="6" t="s">
        <v>34</v>
      </c>
      <c r="W90" s="6" t="s">
        <v>291</v>
      </c>
      <c r="X90" s="6">
        <v>150</v>
      </c>
      <c r="Y90" s="6" t="s">
        <v>34</v>
      </c>
      <c r="Z90" s="6" t="s">
        <v>34</v>
      </c>
      <c r="AA90" s="6">
        <v>57.2</v>
      </c>
      <c r="AB90" s="6" t="s">
        <v>34</v>
      </c>
      <c r="AC90" s="6" t="s">
        <v>292</v>
      </c>
      <c r="AD90" s="6" t="s">
        <v>293</v>
      </c>
      <c r="AE90" s="6" t="s">
        <v>294</v>
      </c>
      <c r="AF90" s="6"/>
    </row>
    <row r="91" spans="1:32" ht="14.25" customHeight="1">
      <c r="A91" s="12" t="s">
        <v>295</v>
      </c>
      <c r="B91" s="68" t="s">
        <v>950</v>
      </c>
      <c r="C91" s="5" t="s">
        <v>32</v>
      </c>
      <c r="D91" s="6" t="s">
        <v>40</v>
      </c>
      <c r="E91" s="6" t="s">
        <v>34</v>
      </c>
      <c r="F91" s="6">
        <v>4</v>
      </c>
      <c r="G91" s="6">
        <v>60</v>
      </c>
      <c r="H91" s="7" t="s">
        <v>34</v>
      </c>
      <c r="I91" s="6" t="s">
        <v>34</v>
      </c>
      <c r="J91" s="6" t="s">
        <v>34</v>
      </c>
      <c r="K91" s="7">
        <v>50</v>
      </c>
      <c r="L91" s="6">
        <v>0.16</v>
      </c>
      <c r="M91" s="6">
        <v>63.7</v>
      </c>
      <c r="N91" s="6" t="s">
        <v>43</v>
      </c>
      <c r="O91" s="6" t="s">
        <v>34</v>
      </c>
      <c r="P91" s="6" t="s">
        <v>34</v>
      </c>
      <c r="Q91" s="6" t="s">
        <v>34</v>
      </c>
      <c r="R91" s="6" t="s">
        <v>34</v>
      </c>
      <c r="S91" s="6" t="s">
        <v>34</v>
      </c>
      <c r="T91" s="6" t="s">
        <v>34</v>
      </c>
      <c r="U91" s="6" t="s">
        <v>34</v>
      </c>
      <c r="V91" s="6" t="s">
        <v>34</v>
      </c>
      <c r="W91" s="6" t="s">
        <v>34</v>
      </c>
      <c r="X91" s="6" t="s">
        <v>34</v>
      </c>
      <c r="Y91" s="6" t="s">
        <v>34</v>
      </c>
      <c r="Z91" s="6" t="s">
        <v>34</v>
      </c>
      <c r="AA91" s="6" t="s">
        <v>34</v>
      </c>
      <c r="AB91" s="6" t="s">
        <v>34</v>
      </c>
      <c r="AC91" s="6" t="s">
        <v>34</v>
      </c>
      <c r="AD91" s="18" t="s">
        <v>296</v>
      </c>
      <c r="AE91" s="6" t="s">
        <v>34</v>
      </c>
      <c r="AF91" s="6"/>
    </row>
    <row r="92" spans="1:32" ht="14.25" customHeight="1">
      <c r="A92" s="12" t="s">
        <v>297</v>
      </c>
      <c r="B92" s="67" t="s">
        <v>951</v>
      </c>
      <c r="C92" s="5" t="s">
        <v>32</v>
      </c>
      <c r="D92" s="6" t="s">
        <v>40</v>
      </c>
      <c r="E92" s="6" t="s">
        <v>34</v>
      </c>
      <c r="F92" s="6">
        <v>6</v>
      </c>
      <c r="G92" s="6">
        <v>60</v>
      </c>
      <c r="H92" s="7" t="s">
        <v>34</v>
      </c>
      <c r="I92" s="6" t="s">
        <v>34</v>
      </c>
      <c r="J92" s="6" t="s">
        <v>34</v>
      </c>
      <c r="K92" s="7">
        <v>50</v>
      </c>
      <c r="L92" s="6">
        <v>0.25</v>
      </c>
      <c r="M92" s="6">
        <v>21.3</v>
      </c>
      <c r="N92" s="6" t="s">
        <v>43</v>
      </c>
      <c r="O92" s="6" t="s">
        <v>34</v>
      </c>
      <c r="P92" s="6" t="s">
        <v>34</v>
      </c>
      <c r="Q92" s="6" t="s">
        <v>34</v>
      </c>
      <c r="R92" s="6" t="s">
        <v>34</v>
      </c>
      <c r="S92" s="6" t="s">
        <v>34</v>
      </c>
      <c r="T92" s="6" t="s">
        <v>34</v>
      </c>
      <c r="U92" s="6" t="s">
        <v>34</v>
      </c>
      <c r="V92" s="6" t="s">
        <v>34</v>
      </c>
      <c r="W92" s="6" t="s">
        <v>34</v>
      </c>
      <c r="X92" s="6" t="s">
        <v>34</v>
      </c>
      <c r="Y92" s="6" t="s">
        <v>34</v>
      </c>
      <c r="Z92" s="6" t="s">
        <v>34</v>
      </c>
      <c r="AA92" s="6" t="s">
        <v>34</v>
      </c>
      <c r="AB92" s="6" t="s">
        <v>34</v>
      </c>
      <c r="AC92" s="6" t="s">
        <v>34</v>
      </c>
      <c r="AD92" s="6" t="s">
        <v>296</v>
      </c>
      <c r="AE92" s="6" t="s">
        <v>34</v>
      </c>
      <c r="AF92" s="6"/>
    </row>
    <row r="93" spans="1:32" ht="14.25" customHeight="1">
      <c r="A93" s="12" t="s">
        <v>298</v>
      </c>
      <c r="B93" s="68" t="s">
        <v>952</v>
      </c>
      <c r="C93" s="5" t="s">
        <v>32</v>
      </c>
      <c r="D93" s="6" t="s">
        <v>40</v>
      </c>
      <c r="E93" s="6" t="s">
        <v>34</v>
      </c>
      <c r="F93" s="6">
        <v>6</v>
      </c>
      <c r="G93" s="6">
        <v>60</v>
      </c>
      <c r="H93" s="7" t="s">
        <v>34</v>
      </c>
      <c r="I93" s="6" t="s">
        <v>34</v>
      </c>
      <c r="J93" s="6" t="s">
        <v>34</v>
      </c>
      <c r="K93" s="7">
        <v>50</v>
      </c>
      <c r="L93" s="6">
        <v>0.22</v>
      </c>
      <c r="M93" s="6">
        <v>22.6</v>
      </c>
      <c r="N93" s="6" t="s">
        <v>43</v>
      </c>
      <c r="O93" s="6" t="s">
        <v>34</v>
      </c>
      <c r="P93" s="6" t="s">
        <v>34</v>
      </c>
      <c r="Q93" s="6" t="s">
        <v>34</v>
      </c>
      <c r="R93" s="6" t="s">
        <v>34</v>
      </c>
      <c r="S93" s="6" t="s">
        <v>34</v>
      </c>
      <c r="T93" s="6" t="s">
        <v>34</v>
      </c>
      <c r="U93" s="6" t="s">
        <v>34</v>
      </c>
      <c r="V93" s="6" t="s">
        <v>34</v>
      </c>
      <c r="W93" s="6" t="s">
        <v>34</v>
      </c>
      <c r="X93" s="6" t="s">
        <v>34</v>
      </c>
      <c r="Y93" s="6" t="s">
        <v>34</v>
      </c>
      <c r="Z93" s="6" t="s">
        <v>34</v>
      </c>
      <c r="AA93" s="6" t="s">
        <v>34</v>
      </c>
      <c r="AB93" s="6" t="s">
        <v>34</v>
      </c>
      <c r="AC93" s="6" t="s">
        <v>34</v>
      </c>
      <c r="AD93" s="6" t="s">
        <v>296</v>
      </c>
      <c r="AE93" s="6" t="s">
        <v>34</v>
      </c>
      <c r="AF93" s="6"/>
    </row>
    <row r="94" spans="1:32" ht="14.25" customHeight="1">
      <c r="A94" s="12" t="s">
        <v>299</v>
      </c>
      <c r="B94" s="67" t="s">
        <v>953</v>
      </c>
      <c r="C94" s="5" t="s">
        <v>32</v>
      </c>
      <c r="D94" s="6" t="s">
        <v>40</v>
      </c>
      <c r="E94" s="6" t="s">
        <v>34</v>
      </c>
      <c r="F94" s="6">
        <v>8</v>
      </c>
      <c r="G94" s="6">
        <v>50</v>
      </c>
      <c r="H94" s="7" t="s">
        <v>34</v>
      </c>
      <c r="I94" s="6" t="s">
        <v>34</v>
      </c>
      <c r="J94" s="6" t="s">
        <v>34</v>
      </c>
      <c r="K94" s="7">
        <v>50</v>
      </c>
      <c r="L94" s="6">
        <v>0.34</v>
      </c>
      <c r="M94" s="6">
        <v>8.6999999999999993</v>
      </c>
      <c r="N94" s="6" t="s">
        <v>43</v>
      </c>
      <c r="O94" s="6" t="s">
        <v>34</v>
      </c>
      <c r="P94" s="6" t="s">
        <v>34</v>
      </c>
      <c r="Q94" s="6" t="s">
        <v>34</v>
      </c>
      <c r="R94" s="6" t="s">
        <v>34</v>
      </c>
      <c r="S94" s="6" t="s">
        <v>34</v>
      </c>
      <c r="T94" s="6" t="s">
        <v>34</v>
      </c>
      <c r="U94" s="6" t="s">
        <v>34</v>
      </c>
      <c r="V94" s="6" t="s">
        <v>34</v>
      </c>
      <c r="W94" s="6" t="s">
        <v>34</v>
      </c>
      <c r="X94" s="6" t="s">
        <v>34</v>
      </c>
      <c r="Y94" s="6" t="s">
        <v>34</v>
      </c>
      <c r="Z94" s="6" t="s">
        <v>34</v>
      </c>
      <c r="AA94" s="6" t="s">
        <v>34</v>
      </c>
      <c r="AB94" s="6" t="s">
        <v>34</v>
      </c>
      <c r="AC94" s="6" t="s">
        <v>34</v>
      </c>
      <c r="AD94" s="6" t="s">
        <v>296</v>
      </c>
      <c r="AE94" s="6" t="s">
        <v>34</v>
      </c>
      <c r="AF94" s="6"/>
    </row>
    <row r="95" spans="1:32" ht="14.25" customHeight="1">
      <c r="A95" s="12" t="s">
        <v>300</v>
      </c>
      <c r="B95" s="68" t="s">
        <v>954</v>
      </c>
      <c r="C95" s="5" t="s">
        <v>32</v>
      </c>
      <c r="D95" s="6" t="s">
        <v>40</v>
      </c>
      <c r="E95" s="6" t="s">
        <v>34</v>
      </c>
      <c r="F95" s="6">
        <v>6</v>
      </c>
      <c r="G95" s="6">
        <v>60</v>
      </c>
      <c r="H95" s="7" t="s">
        <v>34</v>
      </c>
      <c r="I95" s="6" t="s">
        <v>34</v>
      </c>
      <c r="J95" s="6" t="s">
        <v>34</v>
      </c>
      <c r="K95" s="7">
        <v>50</v>
      </c>
      <c r="L95" s="6">
        <v>0.56000000000000005</v>
      </c>
      <c r="M95" s="6">
        <v>17.8</v>
      </c>
      <c r="N95" s="6" t="s">
        <v>43</v>
      </c>
      <c r="O95" s="6" t="s">
        <v>34</v>
      </c>
      <c r="P95" s="6" t="s">
        <v>34</v>
      </c>
      <c r="Q95" s="6" t="s">
        <v>34</v>
      </c>
      <c r="R95" s="6" t="s">
        <v>34</v>
      </c>
      <c r="S95" s="6" t="s">
        <v>34</v>
      </c>
      <c r="T95" s="6" t="s">
        <v>34</v>
      </c>
      <c r="U95" s="6" t="s">
        <v>34</v>
      </c>
      <c r="V95" s="6" t="s">
        <v>34</v>
      </c>
      <c r="W95" s="6" t="s">
        <v>34</v>
      </c>
      <c r="X95" s="6" t="s">
        <v>34</v>
      </c>
      <c r="Y95" s="6" t="s">
        <v>34</v>
      </c>
      <c r="Z95" s="6" t="s">
        <v>34</v>
      </c>
      <c r="AA95" s="6" t="s">
        <v>34</v>
      </c>
      <c r="AB95" s="6" t="s">
        <v>34</v>
      </c>
      <c r="AC95" s="6" t="s">
        <v>34</v>
      </c>
      <c r="AD95" s="6" t="s">
        <v>296</v>
      </c>
      <c r="AE95" s="6" t="s">
        <v>34</v>
      </c>
      <c r="AF95" s="6"/>
    </row>
    <row r="96" spans="1:32" ht="14.25" customHeight="1">
      <c r="A96" s="12" t="s">
        <v>301</v>
      </c>
      <c r="B96" s="67" t="s">
        <v>955</v>
      </c>
      <c r="C96" s="5" t="s">
        <v>32</v>
      </c>
      <c r="D96" s="6" t="s">
        <v>40</v>
      </c>
      <c r="E96" s="6" t="s">
        <v>34</v>
      </c>
      <c r="F96" s="6">
        <v>6</v>
      </c>
      <c r="G96" s="6">
        <v>70</v>
      </c>
      <c r="H96" s="7" t="s">
        <v>34</v>
      </c>
      <c r="I96" s="6" t="s">
        <v>34</v>
      </c>
      <c r="J96" s="6" t="s">
        <v>34</v>
      </c>
      <c r="K96" s="7">
        <v>50</v>
      </c>
      <c r="L96" s="6">
        <v>0.12</v>
      </c>
      <c r="M96" s="6">
        <v>40</v>
      </c>
      <c r="N96" s="6" t="s">
        <v>43</v>
      </c>
      <c r="O96" s="6" t="s">
        <v>34</v>
      </c>
      <c r="P96" s="6" t="s">
        <v>34</v>
      </c>
      <c r="Q96" s="6" t="s">
        <v>34</v>
      </c>
      <c r="R96" s="6" t="s">
        <v>34</v>
      </c>
      <c r="S96" s="6" t="s">
        <v>34</v>
      </c>
      <c r="T96" s="6" t="s">
        <v>34</v>
      </c>
      <c r="U96" s="6" t="s">
        <v>34</v>
      </c>
      <c r="V96" s="6" t="s">
        <v>34</v>
      </c>
      <c r="W96" s="6" t="s">
        <v>34</v>
      </c>
      <c r="X96" s="6" t="s">
        <v>34</v>
      </c>
      <c r="Y96" s="6" t="s">
        <v>34</v>
      </c>
      <c r="Z96" s="6" t="s">
        <v>34</v>
      </c>
      <c r="AA96" s="6" t="s">
        <v>34</v>
      </c>
      <c r="AB96" s="6" t="s">
        <v>34</v>
      </c>
      <c r="AC96" s="6" t="s">
        <v>34</v>
      </c>
      <c r="AD96" s="6" t="s">
        <v>296</v>
      </c>
      <c r="AE96" s="6" t="s">
        <v>34</v>
      </c>
      <c r="AF96" s="6"/>
    </row>
    <row r="97" spans="1:32" ht="14.25" customHeight="1">
      <c r="A97" s="12" t="s">
        <v>302</v>
      </c>
      <c r="B97" s="68" t="s">
        <v>956</v>
      </c>
      <c r="C97" s="5" t="s">
        <v>32</v>
      </c>
      <c r="D97" s="6" t="s">
        <v>40</v>
      </c>
      <c r="E97" s="6" t="s">
        <v>34</v>
      </c>
      <c r="F97" s="6">
        <v>6</v>
      </c>
      <c r="G97" s="6">
        <v>40</v>
      </c>
      <c r="H97" s="7" t="s">
        <v>34</v>
      </c>
      <c r="I97" s="6" t="s">
        <v>34</v>
      </c>
      <c r="J97" s="6" t="s">
        <v>34</v>
      </c>
      <c r="K97" s="7">
        <v>40</v>
      </c>
      <c r="L97" s="6">
        <v>0.16</v>
      </c>
      <c r="M97" s="6">
        <v>6.72</v>
      </c>
      <c r="N97" s="6" t="s">
        <v>43</v>
      </c>
      <c r="O97" s="6" t="s">
        <v>34</v>
      </c>
      <c r="P97" s="6" t="s">
        <v>34</v>
      </c>
      <c r="Q97" s="6" t="s">
        <v>34</v>
      </c>
      <c r="R97" s="6" t="s">
        <v>34</v>
      </c>
      <c r="S97" s="6" t="s">
        <v>34</v>
      </c>
      <c r="T97" s="6" t="s">
        <v>34</v>
      </c>
      <c r="U97" s="6" t="s">
        <v>34</v>
      </c>
      <c r="V97" s="6" t="s">
        <v>34</v>
      </c>
      <c r="W97" s="6" t="s">
        <v>34</v>
      </c>
      <c r="X97" s="6">
        <v>70</v>
      </c>
      <c r="Y97" s="6" t="s">
        <v>52</v>
      </c>
      <c r="Z97" s="6" t="s">
        <v>34</v>
      </c>
      <c r="AA97" s="6">
        <v>57</v>
      </c>
      <c r="AB97" s="6" t="s">
        <v>34</v>
      </c>
      <c r="AC97" s="2" t="s">
        <v>303</v>
      </c>
      <c r="AD97" s="6" t="s">
        <v>304</v>
      </c>
      <c r="AE97" s="27" t="s">
        <v>305</v>
      </c>
      <c r="AF97" s="6"/>
    </row>
    <row r="98" spans="1:32" ht="14.25" customHeight="1">
      <c r="A98" s="12" t="s">
        <v>306</v>
      </c>
      <c r="B98" s="67" t="s">
        <v>957</v>
      </c>
      <c r="C98" s="5" t="s">
        <v>32</v>
      </c>
      <c r="D98" s="6" t="s">
        <v>40</v>
      </c>
      <c r="E98" s="6" t="s">
        <v>34</v>
      </c>
      <c r="F98" s="6">
        <v>6</v>
      </c>
      <c r="G98" s="6">
        <v>55</v>
      </c>
      <c r="H98" s="7" t="s">
        <v>34</v>
      </c>
      <c r="I98" s="6" t="s">
        <v>34</v>
      </c>
      <c r="J98" s="6" t="s">
        <v>34</v>
      </c>
      <c r="K98" s="7">
        <v>55</v>
      </c>
      <c r="L98" s="6">
        <v>0.32</v>
      </c>
      <c r="M98" s="6">
        <v>25</v>
      </c>
      <c r="N98" s="6" t="s">
        <v>43</v>
      </c>
      <c r="O98" s="6" t="s">
        <v>34</v>
      </c>
      <c r="P98" s="6" t="s">
        <v>34</v>
      </c>
      <c r="Q98" s="6" t="s">
        <v>34</v>
      </c>
      <c r="R98" s="6" t="s">
        <v>34</v>
      </c>
      <c r="S98" s="6" t="s">
        <v>34</v>
      </c>
      <c r="T98" s="6" t="s">
        <v>34</v>
      </c>
      <c r="U98" s="6" t="s">
        <v>34</v>
      </c>
      <c r="V98" s="6" t="s">
        <v>34</v>
      </c>
      <c r="W98" s="6" t="s">
        <v>34</v>
      </c>
      <c r="X98" s="6" t="s">
        <v>34</v>
      </c>
      <c r="Y98" s="6" t="s">
        <v>34</v>
      </c>
      <c r="Z98" s="6" t="s">
        <v>34</v>
      </c>
      <c r="AA98" s="6" t="s">
        <v>34</v>
      </c>
      <c r="AB98" s="6" t="s">
        <v>34</v>
      </c>
      <c r="AC98" s="6" t="s">
        <v>303</v>
      </c>
      <c r="AD98" s="6" t="s">
        <v>307</v>
      </c>
      <c r="AE98" s="6" t="s">
        <v>308</v>
      </c>
      <c r="AF98" s="6"/>
    </row>
    <row r="99" spans="1:32" ht="14.25" hidden="1" customHeight="1">
      <c r="A99" s="12" t="s">
        <v>309</v>
      </c>
      <c r="B99" s="68" t="s">
        <v>958</v>
      </c>
      <c r="C99" s="13" t="s">
        <v>32</v>
      </c>
      <c r="D99" s="7" t="s">
        <v>40</v>
      </c>
      <c r="E99" s="7" t="s">
        <v>34</v>
      </c>
      <c r="F99" s="7">
        <v>6</v>
      </c>
      <c r="G99" s="7">
        <v>50</v>
      </c>
      <c r="H99" s="7">
        <v>60</v>
      </c>
      <c r="I99" s="7">
        <v>7</v>
      </c>
      <c r="J99" s="6">
        <f t="shared" ref="J99:J101" si="15">LN(2)/I99</f>
        <v>9.9021025794277892E-2</v>
      </c>
      <c r="K99" s="7">
        <v>50</v>
      </c>
      <c r="L99" s="7">
        <v>0.12</v>
      </c>
      <c r="M99" s="7">
        <v>41.3</v>
      </c>
      <c r="N99" s="6" t="s">
        <v>43</v>
      </c>
      <c r="O99" s="7">
        <v>41.3</v>
      </c>
      <c r="P99" s="7">
        <v>344.4</v>
      </c>
      <c r="Q99" s="7">
        <v>0.27</v>
      </c>
      <c r="R99" s="7">
        <v>28.7</v>
      </c>
      <c r="S99" s="6" t="s">
        <v>43</v>
      </c>
      <c r="T99" s="7">
        <v>28.7</v>
      </c>
      <c r="U99" s="7">
        <v>106.4</v>
      </c>
      <c r="V99" s="7" t="s">
        <v>34</v>
      </c>
      <c r="W99" s="7" t="s">
        <v>34</v>
      </c>
      <c r="X99" s="7" t="s">
        <v>34</v>
      </c>
      <c r="Y99" s="7" t="s">
        <v>34</v>
      </c>
      <c r="Z99" s="7" t="s">
        <v>34</v>
      </c>
      <c r="AA99" s="7">
        <v>60</v>
      </c>
      <c r="AB99" s="7" t="s">
        <v>34</v>
      </c>
      <c r="AC99" s="7" t="s">
        <v>34</v>
      </c>
      <c r="AD99" s="42" t="s">
        <v>310</v>
      </c>
      <c r="AE99" s="7" t="s">
        <v>34</v>
      </c>
      <c r="AF99" s="6"/>
    </row>
    <row r="100" spans="1:32" ht="14.25" customHeight="1">
      <c r="A100" s="21" t="s">
        <v>311</v>
      </c>
      <c r="B100" s="67" t="s">
        <v>959</v>
      </c>
      <c r="C100" s="5" t="s">
        <v>32</v>
      </c>
      <c r="D100" s="6" t="s">
        <v>40</v>
      </c>
      <c r="E100" s="6">
        <v>1</v>
      </c>
      <c r="F100" s="6">
        <v>6</v>
      </c>
      <c r="G100" s="6">
        <v>60</v>
      </c>
      <c r="H100" s="6">
        <v>55</v>
      </c>
      <c r="I100" s="6">
        <v>50.6</v>
      </c>
      <c r="J100" s="6">
        <f t="shared" si="15"/>
        <v>1.3698560880631329E-2</v>
      </c>
      <c r="K100" s="7">
        <v>50</v>
      </c>
      <c r="L100" s="6">
        <v>0.2</v>
      </c>
      <c r="M100" s="6">
        <v>36.4</v>
      </c>
      <c r="N100" s="6" t="s">
        <v>43</v>
      </c>
      <c r="O100" s="6">
        <v>33.86</v>
      </c>
      <c r="P100" s="6">
        <v>169.3</v>
      </c>
      <c r="Q100" s="6">
        <v>0.38</v>
      </c>
      <c r="R100" s="6">
        <v>183.4</v>
      </c>
      <c r="S100" s="6" t="s">
        <v>43</v>
      </c>
      <c r="T100" s="6">
        <v>172.14</v>
      </c>
      <c r="U100" s="6">
        <v>453</v>
      </c>
      <c r="V100" s="6" t="s">
        <v>34</v>
      </c>
      <c r="W100" s="6" t="s">
        <v>34</v>
      </c>
      <c r="X100" s="6">
        <v>70</v>
      </c>
      <c r="Y100" s="6" t="s">
        <v>52</v>
      </c>
      <c r="Z100" s="6" t="s">
        <v>34</v>
      </c>
      <c r="AA100" s="6">
        <v>56.41</v>
      </c>
      <c r="AB100" s="23" t="s">
        <v>34</v>
      </c>
      <c r="AC100" s="2" t="s">
        <v>303</v>
      </c>
      <c r="AD100" s="6" t="s">
        <v>312</v>
      </c>
      <c r="AE100" s="27" t="s">
        <v>313</v>
      </c>
      <c r="AF100" s="6"/>
    </row>
    <row r="101" spans="1:32" ht="14.25" customHeight="1">
      <c r="A101" s="12" t="s">
        <v>314</v>
      </c>
      <c r="B101" s="68" t="s">
        <v>960</v>
      </c>
      <c r="C101" s="13" t="s">
        <v>32</v>
      </c>
      <c r="D101" s="7" t="s">
        <v>40</v>
      </c>
      <c r="E101" s="7" t="s">
        <v>34</v>
      </c>
      <c r="F101" s="7">
        <v>6</v>
      </c>
      <c r="G101" s="7">
        <v>60</v>
      </c>
      <c r="H101" s="7">
        <v>55</v>
      </c>
      <c r="I101" s="7">
        <v>44</v>
      </c>
      <c r="J101" s="6">
        <f t="shared" si="15"/>
        <v>1.575334501272603E-2</v>
      </c>
      <c r="K101" s="7">
        <v>50</v>
      </c>
      <c r="L101" s="7">
        <v>0.16</v>
      </c>
      <c r="M101" s="7">
        <v>18.100000000000001</v>
      </c>
      <c r="N101" s="7" t="s">
        <v>43</v>
      </c>
      <c r="O101" s="7">
        <v>16.600000000000001</v>
      </c>
      <c r="P101" s="7">
        <v>103.7</v>
      </c>
      <c r="Q101" s="7">
        <v>0.51</v>
      </c>
      <c r="R101" s="7">
        <v>86</v>
      </c>
      <c r="S101" s="7" t="s">
        <v>43</v>
      </c>
      <c r="T101" s="7">
        <v>78.8</v>
      </c>
      <c r="U101" s="7">
        <v>154.6</v>
      </c>
      <c r="V101" s="7">
        <v>0.27</v>
      </c>
      <c r="W101" s="7" t="s">
        <v>52</v>
      </c>
      <c r="X101" s="7" t="s">
        <v>34</v>
      </c>
      <c r="Y101" s="7" t="s">
        <v>34</v>
      </c>
      <c r="Z101" s="7" t="s">
        <v>34</v>
      </c>
      <c r="AA101" s="7">
        <v>55</v>
      </c>
      <c r="AB101" s="7" t="s">
        <v>34</v>
      </c>
      <c r="AC101" s="7" t="s">
        <v>34</v>
      </c>
      <c r="AD101" s="43" t="s">
        <v>315</v>
      </c>
      <c r="AE101" s="7" t="s">
        <v>34</v>
      </c>
      <c r="AF101" s="6"/>
    </row>
    <row r="102" spans="1:32" ht="14.25" customHeight="1">
      <c r="A102" s="44" t="s">
        <v>316</v>
      </c>
      <c r="B102" s="67" t="s">
        <v>961</v>
      </c>
      <c r="C102" s="5" t="s">
        <v>32</v>
      </c>
      <c r="D102" s="6" t="s">
        <v>40</v>
      </c>
      <c r="E102" s="6">
        <v>3</v>
      </c>
      <c r="F102" s="6">
        <v>5</v>
      </c>
      <c r="G102" s="6" t="s">
        <v>34</v>
      </c>
      <c r="H102" s="6" t="s">
        <v>34</v>
      </c>
      <c r="I102" s="6" t="s">
        <v>34</v>
      </c>
      <c r="J102" s="6" t="s">
        <v>34</v>
      </c>
      <c r="K102" s="6" t="s">
        <v>34</v>
      </c>
      <c r="L102" s="6" t="s">
        <v>34</v>
      </c>
      <c r="M102" s="6" t="s">
        <v>34</v>
      </c>
      <c r="N102" s="6" t="s">
        <v>34</v>
      </c>
      <c r="O102" s="6" t="s">
        <v>34</v>
      </c>
      <c r="P102" s="6" t="s">
        <v>34</v>
      </c>
      <c r="Q102" s="6">
        <v>0.35</v>
      </c>
      <c r="R102" s="6" t="s">
        <v>34</v>
      </c>
      <c r="S102" s="6" t="s">
        <v>34</v>
      </c>
      <c r="T102" s="6">
        <v>16</v>
      </c>
      <c r="U102" s="6">
        <f>T102/Q102</f>
        <v>45.714285714285715</v>
      </c>
      <c r="V102" s="6" t="s">
        <v>34</v>
      </c>
      <c r="W102" s="6" t="s">
        <v>34</v>
      </c>
      <c r="X102" s="6" t="s">
        <v>34</v>
      </c>
      <c r="Y102" s="6" t="s">
        <v>34</v>
      </c>
      <c r="Z102" s="6" t="s">
        <v>34</v>
      </c>
      <c r="AA102" s="6">
        <v>75.3</v>
      </c>
      <c r="AB102" s="6" t="s">
        <v>317</v>
      </c>
      <c r="AC102" s="6" t="s">
        <v>318</v>
      </c>
      <c r="AD102" s="14" t="s">
        <v>319</v>
      </c>
      <c r="AE102" s="6" t="s">
        <v>320</v>
      </c>
      <c r="AF102" s="6"/>
    </row>
    <row r="103" spans="1:32" ht="14.25" customHeight="1">
      <c r="A103" s="4" t="s">
        <v>321</v>
      </c>
      <c r="B103" s="68" t="s">
        <v>962</v>
      </c>
      <c r="C103" s="5" t="s">
        <v>32</v>
      </c>
      <c r="D103" s="6" t="s">
        <v>33</v>
      </c>
      <c r="E103" s="6">
        <v>1</v>
      </c>
      <c r="F103" s="6">
        <v>7</v>
      </c>
      <c r="G103" s="6">
        <v>65</v>
      </c>
      <c r="H103" s="7">
        <v>65</v>
      </c>
      <c r="I103" s="6">
        <v>35</v>
      </c>
      <c r="J103" s="6">
        <f>LN(2)/I103</f>
        <v>1.980420515885558E-2</v>
      </c>
      <c r="K103" s="7">
        <v>65</v>
      </c>
      <c r="L103" s="6">
        <v>0.5</v>
      </c>
      <c r="M103" s="6">
        <v>39.479999999999997</v>
      </c>
      <c r="N103" s="6" t="s">
        <v>43</v>
      </c>
      <c r="O103" s="6">
        <v>33.93</v>
      </c>
      <c r="P103" s="6">
        <f>O103/L103</f>
        <v>67.86</v>
      </c>
      <c r="Q103" s="6" t="s">
        <v>34</v>
      </c>
      <c r="R103" s="6" t="s">
        <v>34</v>
      </c>
      <c r="S103" s="6" t="s">
        <v>34</v>
      </c>
      <c r="T103" s="6" t="s">
        <v>34</v>
      </c>
      <c r="U103" s="6" t="s">
        <v>34</v>
      </c>
      <c r="V103" s="6" t="s">
        <v>34</v>
      </c>
      <c r="W103" s="6" t="s">
        <v>34</v>
      </c>
      <c r="X103" s="6" t="s">
        <v>34</v>
      </c>
      <c r="Y103" s="6" t="s">
        <v>34</v>
      </c>
      <c r="Z103" s="6" t="s">
        <v>34</v>
      </c>
      <c r="AA103" s="6">
        <v>52</v>
      </c>
      <c r="AB103" s="6" t="s">
        <v>34</v>
      </c>
      <c r="AC103" s="15" t="s">
        <v>34</v>
      </c>
      <c r="AD103" s="6" t="s">
        <v>322</v>
      </c>
      <c r="AE103" s="6" t="s">
        <v>34</v>
      </c>
      <c r="AF103" s="6"/>
    </row>
    <row r="104" spans="1:32" ht="14.25" customHeight="1">
      <c r="A104" s="4" t="s">
        <v>323</v>
      </c>
      <c r="B104" s="67" t="s">
        <v>963</v>
      </c>
      <c r="C104" s="5" t="s">
        <v>32</v>
      </c>
      <c r="D104" s="6" t="s">
        <v>34</v>
      </c>
      <c r="E104" s="6">
        <v>1</v>
      </c>
      <c r="F104" s="6">
        <v>5.5</v>
      </c>
      <c r="G104" s="6">
        <v>45</v>
      </c>
      <c r="H104" s="7" t="s">
        <v>34</v>
      </c>
      <c r="I104" s="6" t="s">
        <v>34</v>
      </c>
      <c r="J104" s="6" t="s">
        <v>34</v>
      </c>
      <c r="K104" s="7">
        <v>45</v>
      </c>
      <c r="L104" s="6">
        <v>7.8E-2</v>
      </c>
      <c r="M104" s="6">
        <v>90.8</v>
      </c>
      <c r="N104" s="6" t="s">
        <v>43</v>
      </c>
      <c r="O104" s="6">
        <v>81</v>
      </c>
      <c r="P104" s="6">
        <v>1045</v>
      </c>
      <c r="Q104" s="6">
        <v>0.35799999999999998</v>
      </c>
      <c r="R104" s="6">
        <v>155</v>
      </c>
      <c r="S104" s="6" t="s">
        <v>43</v>
      </c>
      <c r="T104" s="6">
        <v>138</v>
      </c>
      <c r="U104" s="6">
        <v>386</v>
      </c>
      <c r="V104" s="6" t="s">
        <v>34</v>
      </c>
      <c r="W104" s="6" t="s">
        <v>34</v>
      </c>
      <c r="X104" s="6" t="s">
        <v>34</v>
      </c>
      <c r="Y104" s="6" t="s">
        <v>34</v>
      </c>
      <c r="Z104" s="6" t="s">
        <v>34</v>
      </c>
      <c r="AA104" s="6">
        <v>54</v>
      </c>
      <c r="AB104" s="6" t="s">
        <v>34</v>
      </c>
      <c r="AC104" s="6" t="s">
        <v>324</v>
      </c>
      <c r="AD104" s="6" t="s">
        <v>325</v>
      </c>
      <c r="AE104" s="6" t="s">
        <v>326</v>
      </c>
      <c r="AF104" s="6"/>
    </row>
    <row r="105" spans="1:32" ht="14.25" customHeight="1">
      <c r="A105" s="4" t="s">
        <v>327</v>
      </c>
      <c r="B105" s="68" t="s">
        <v>964</v>
      </c>
      <c r="C105" s="5" t="s">
        <v>32</v>
      </c>
      <c r="D105" s="6" t="s">
        <v>33</v>
      </c>
      <c r="E105" s="6" t="s">
        <v>34</v>
      </c>
      <c r="F105" s="6">
        <v>5.5</v>
      </c>
      <c r="G105" s="6">
        <v>37</v>
      </c>
      <c r="H105" s="6">
        <v>37</v>
      </c>
      <c r="I105" s="6">
        <v>210</v>
      </c>
      <c r="J105" s="6">
        <f t="shared" ref="J105:J107" si="16">LN(2)/I105</f>
        <v>3.3007008598092634E-3</v>
      </c>
      <c r="K105" s="7">
        <v>37</v>
      </c>
      <c r="L105" s="6">
        <v>0.22</v>
      </c>
      <c r="M105" s="6" t="s">
        <v>34</v>
      </c>
      <c r="N105" s="6" t="s">
        <v>34</v>
      </c>
      <c r="O105" s="6" t="s">
        <v>34</v>
      </c>
      <c r="P105" s="6" t="s">
        <v>34</v>
      </c>
      <c r="Q105" s="6" t="s">
        <v>34</v>
      </c>
      <c r="R105" s="6" t="s">
        <v>34</v>
      </c>
      <c r="S105" s="6" t="s">
        <v>34</v>
      </c>
      <c r="T105" s="6" t="s">
        <v>34</v>
      </c>
      <c r="U105" s="6" t="s">
        <v>34</v>
      </c>
      <c r="V105" s="6" t="s">
        <v>34</v>
      </c>
      <c r="W105" s="6" t="s">
        <v>34</v>
      </c>
      <c r="X105" s="6">
        <v>200</v>
      </c>
      <c r="Y105" s="6" t="s">
        <v>34</v>
      </c>
      <c r="Z105" s="6" t="s">
        <v>34</v>
      </c>
      <c r="AA105" s="6">
        <v>80</v>
      </c>
      <c r="AB105" s="23" t="s">
        <v>34</v>
      </c>
      <c r="AC105" s="2" t="s">
        <v>34</v>
      </c>
      <c r="AD105" s="18" t="s">
        <v>328</v>
      </c>
      <c r="AE105" s="6" t="s">
        <v>34</v>
      </c>
      <c r="AF105" s="6"/>
    </row>
    <row r="106" spans="1:32" ht="14.25" customHeight="1">
      <c r="A106" s="4" t="s">
        <v>329</v>
      </c>
      <c r="B106" s="67" t="s">
        <v>965</v>
      </c>
      <c r="C106" s="5" t="s">
        <v>32</v>
      </c>
      <c r="D106" s="6" t="s">
        <v>33</v>
      </c>
      <c r="E106" s="6" t="s">
        <v>34</v>
      </c>
      <c r="F106" s="6">
        <v>5</v>
      </c>
      <c r="G106" s="6">
        <v>45</v>
      </c>
      <c r="H106" s="6">
        <v>50</v>
      </c>
      <c r="I106" s="6">
        <v>5</v>
      </c>
      <c r="J106" s="6">
        <f t="shared" si="16"/>
        <v>0.13862943611198905</v>
      </c>
      <c r="K106" s="7">
        <v>45</v>
      </c>
      <c r="L106" s="6">
        <v>1.82</v>
      </c>
      <c r="M106" s="6">
        <v>4.8899999999999997</v>
      </c>
      <c r="N106" s="6" t="s">
        <v>330</v>
      </c>
      <c r="O106" s="6" t="s">
        <v>34</v>
      </c>
      <c r="P106" s="6" t="s">
        <v>34</v>
      </c>
      <c r="Q106" s="6" t="s">
        <v>34</v>
      </c>
      <c r="R106" s="6" t="s">
        <v>34</v>
      </c>
      <c r="S106" s="6" t="s">
        <v>34</v>
      </c>
      <c r="T106" s="6" t="s">
        <v>34</v>
      </c>
      <c r="U106" s="6" t="s">
        <v>34</v>
      </c>
      <c r="V106" s="6" t="s">
        <v>34</v>
      </c>
      <c r="W106" s="6" t="s">
        <v>34</v>
      </c>
      <c r="X106" s="6" t="s">
        <v>34</v>
      </c>
      <c r="Y106" s="6" t="s">
        <v>34</v>
      </c>
      <c r="Z106" s="6" t="s">
        <v>34</v>
      </c>
      <c r="AA106" s="6">
        <v>40</v>
      </c>
      <c r="AB106" s="23" t="s">
        <v>34</v>
      </c>
      <c r="AC106" s="2" t="s">
        <v>34</v>
      </c>
      <c r="AD106" s="6" t="s">
        <v>331</v>
      </c>
      <c r="AE106" s="6" t="s">
        <v>34</v>
      </c>
      <c r="AF106" s="6"/>
    </row>
    <row r="107" spans="1:32" ht="14.25" customHeight="1">
      <c r="A107" s="4" t="s">
        <v>332</v>
      </c>
      <c r="B107" s="68" t="s">
        <v>966</v>
      </c>
      <c r="C107" s="5" t="s">
        <v>32</v>
      </c>
      <c r="D107" s="6" t="s">
        <v>33</v>
      </c>
      <c r="E107" s="6" t="s">
        <v>34</v>
      </c>
      <c r="F107" s="6">
        <v>6</v>
      </c>
      <c r="G107" s="6">
        <v>30</v>
      </c>
      <c r="H107" s="6">
        <v>45</v>
      </c>
      <c r="I107" s="6">
        <v>15</v>
      </c>
      <c r="J107" s="6">
        <f t="shared" si="16"/>
        <v>4.6209812037329684E-2</v>
      </c>
      <c r="K107" s="7">
        <v>30</v>
      </c>
      <c r="L107" s="6">
        <v>7.0000000000000007E-2</v>
      </c>
      <c r="M107" s="6">
        <v>71.400000000000006</v>
      </c>
      <c r="N107" s="6" t="s">
        <v>43</v>
      </c>
      <c r="O107" s="6">
        <v>104.72</v>
      </c>
      <c r="P107" s="6">
        <v>1496</v>
      </c>
      <c r="Q107" s="6" t="s">
        <v>34</v>
      </c>
      <c r="R107" s="6" t="s">
        <v>34</v>
      </c>
      <c r="S107" s="6" t="s">
        <v>34</v>
      </c>
      <c r="T107" s="6" t="s">
        <v>34</v>
      </c>
      <c r="U107" s="6" t="s">
        <v>34</v>
      </c>
      <c r="V107" s="6" t="s">
        <v>34</v>
      </c>
      <c r="W107" s="6" t="s">
        <v>34</v>
      </c>
      <c r="X107" s="6">
        <v>14.3</v>
      </c>
      <c r="Y107" s="6" t="s">
        <v>52</v>
      </c>
      <c r="Z107" s="6" t="s">
        <v>34</v>
      </c>
      <c r="AA107" s="6">
        <v>88</v>
      </c>
      <c r="AB107" s="23" t="s">
        <v>34</v>
      </c>
      <c r="AC107" s="2" t="s">
        <v>34</v>
      </c>
      <c r="AD107" s="6" t="s">
        <v>333</v>
      </c>
      <c r="AE107" s="6" t="s">
        <v>34</v>
      </c>
      <c r="AF107" s="6"/>
    </row>
    <row r="108" spans="1:32" ht="14.25" customHeight="1">
      <c r="A108" s="4" t="s">
        <v>334</v>
      </c>
      <c r="B108" s="67" t="s">
        <v>967</v>
      </c>
      <c r="C108" s="5" t="s">
        <v>32</v>
      </c>
      <c r="D108" s="6" t="s">
        <v>40</v>
      </c>
      <c r="E108" s="6" t="s">
        <v>34</v>
      </c>
      <c r="F108" s="6">
        <v>5</v>
      </c>
      <c r="G108" s="6">
        <v>50</v>
      </c>
      <c r="H108" s="7" t="s">
        <v>34</v>
      </c>
      <c r="I108" s="6" t="s">
        <v>34</v>
      </c>
      <c r="J108" s="6" t="s">
        <v>34</v>
      </c>
      <c r="K108" s="7">
        <v>50</v>
      </c>
      <c r="L108" s="6" t="s">
        <v>34</v>
      </c>
      <c r="M108" s="6" t="s">
        <v>34</v>
      </c>
      <c r="N108" s="6" t="s">
        <v>34</v>
      </c>
      <c r="O108" s="6" t="s">
        <v>34</v>
      </c>
      <c r="P108" s="6" t="s">
        <v>34</v>
      </c>
      <c r="Q108" s="6">
        <v>1.1000000000000001</v>
      </c>
      <c r="R108" s="6" t="s">
        <v>34</v>
      </c>
      <c r="S108" s="6" t="s">
        <v>34</v>
      </c>
      <c r="T108" s="6" t="s">
        <v>34</v>
      </c>
      <c r="U108" s="6" t="s">
        <v>34</v>
      </c>
      <c r="V108" s="6">
        <v>0.5</v>
      </c>
      <c r="W108" s="6" t="s">
        <v>34</v>
      </c>
      <c r="X108" s="6" t="s">
        <v>34</v>
      </c>
      <c r="Y108" s="6" t="s">
        <v>34</v>
      </c>
      <c r="Z108" s="6" t="s">
        <v>34</v>
      </c>
      <c r="AA108" s="6" t="s">
        <v>34</v>
      </c>
      <c r="AB108" s="6" t="s">
        <v>34</v>
      </c>
      <c r="AC108" s="6" t="s">
        <v>34</v>
      </c>
      <c r="AD108" s="6" t="s">
        <v>335</v>
      </c>
      <c r="AE108" s="6" t="s">
        <v>34</v>
      </c>
      <c r="AF108" s="6"/>
    </row>
    <row r="109" spans="1:32" ht="14.25" customHeight="1">
      <c r="A109" s="4" t="s">
        <v>336</v>
      </c>
      <c r="B109" s="68" t="s">
        <v>968</v>
      </c>
      <c r="C109" s="5" t="s">
        <v>32</v>
      </c>
      <c r="D109" s="6" t="s">
        <v>34</v>
      </c>
      <c r="E109" s="6">
        <v>1</v>
      </c>
      <c r="F109" s="6">
        <v>6</v>
      </c>
      <c r="G109" s="6">
        <v>40</v>
      </c>
      <c r="H109" s="7" t="s">
        <v>34</v>
      </c>
      <c r="I109" s="6" t="s">
        <v>34</v>
      </c>
      <c r="J109" s="6" t="s">
        <v>34</v>
      </c>
      <c r="K109" s="7">
        <v>40</v>
      </c>
      <c r="L109" s="6">
        <v>0.22800000000000001</v>
      </c>
      <c r="M109" s="6">
        <v>0.79800000000000004</v>
      </c>
      <c r="N109" s="6" t="s">
        <v>35</v>
      </c>
      <c r="O109" s="6">
        <v>0.87780000000000002</v>
      </c>
      <c r="P109" s="6">
        <v>3.85</v>
      </c>
      <c r="Q109" s="6" t="s">
        <v>34</v>
      </c>
      <c r="R109" s="6" t="s">
        <v>34</v>
      </c>
      <c r="S109" s="6" t="s">
        <v>34</v>
      </c>
      <c r="T109" s="6" t="s">
        <v>34</v>
      </c>
      <c r="U109" s="6" t="s">
        <v>34</v>
      </c>
      <c r="V109" s="6" t="s">
        <v>34</v>
      </c>
      <c r="W109" s="6" t="s">
        <v>34</v>
      </c>
      <c r="X109" s="6">
        <v>4280</v>
      </c>
      <c r="Y109" s="6" t="s">
        <v>52</v>
      </c>
      <c r="Z109" s="6" t="s">
        <v>34</v>
      </c>
      <c r="AA109" s="6">
        <v>66</v>
      </c>
      <c r="AB109" s="6" t="s">
        <v>34</v>
      </c>
      <c r="AC109" s="6" t="s">
        <v>337</v>
      </c>
      <c r="AD109" s="6" t="s">
        <v>338</v>
      </c>
      <c r="AE109" s="6" t="s">
        <v>339</v>
      </c>
      <c r="AF109" s="6"/>
    </row>
    <row r="110" spans="1:32" ht="14.25" customHeight="1">
      <c r="A110" s="12" t="s">
        <v>340</v>
      </c>
      <c r="B110" s="67" t="s">
        <v>969</v>
      </c>
      <c r="C110" s="5" t="s">
        <v>32</v>
      </c>
      <c r="D110" s="6" t="s">
        <v>34</v>
      </c>
      <c r="E110" s="6">
        <v>1</v>
      </c>
      <c r="F110" s="6">
        <v>6.5</v>
      </c>
      <c r="G110" s="6">
        <v>30</v>
      </c>
      <c r="H110" s="7" t="s">
        <v>34</v>
      </c>
      <c r="I110" s="6" t="s">
        <v>34</v>
      </c>
      <c r="J110" s="6" t="s">
        <v>34</v>
      </c>
      <c r="K110" s="7">
        <v>30</v>
      </c>
      <c r="L110" s="6">
        <v>0.37</v>
      </c>
      <c r="M110" s="6" t="s">
        <v>34</v>
      </c>
      <c r="N110" s="6" t="s">
        <v>34</v>
      </c>
      <c r="O110" s="6">
        <v>22.5</v>
      </c>
      <c r="P110" s="6">
        <f>O110/L110</f>
        <v>60.810810810810814</v>
      </c>
      <c r="Q110" s="6">
        <v>2.76</v>
      </c>
      <c r="R110" s="6" t="s">
        <v>34</v>
      </c>
      <c r="S110" s="6" t="s">
        <v>34</v>
      </c>
      <c r="T110" s="6">
        <v>11.2</v>
      </c>
      <c r="U110" s="6">
        <f>T110/Q110</f>
        <v>4.0579710144927539</v>
      </c>
      <c r="V110" s="6" t="s">
        <v>34</v>
      </c>
      <c r="W110" s="6" t="s">
        <v>34</v>
      </c>
      <c r="X110" s="6">
        <v>30</v>
      </c>
      <c r="Y110" s="6" t="s">
        <v>34</v>
      </c>
      <c r="Z110" s="6" t="s">
        <v>34</v>
      </c>
      <c r="AA110" s="6">
        <v>50</v>
      </c>
      <c r="AB110" s="6" t="s">
        <v>34</v>
      </c>
      <c r="AC110" s="6" t="s">
        <v>34</v>
      </c>
      <c r="AD110" s="6" t="s">
        <v>341</v>
      </c>
      <c r="AE110" s="6" t="s">
        <v>34</v>
      </c>
      <c r="AF110" s="6"/>
    </row>
    <row r="111" spans="1:32" ht="14.25" customHeight="1">
      <c r="A111" s="4" t="s">
        <v>342</v>
      </c>
      <c r="B111" s="68" t="s">
        <v>970</v>
      </c>
      <c r="C111" s="5" t="s">
        <v>32</v>
      </c>
      <c r="D111" s="6" t="s">
        <v>33</v>
      </c>
      <c r="E111" s="6">
        <v>1</v>
      </c>
      <c r="F111" s="6">
        <v>6.5</v>
      </c>
      <c r="G111" s="6">
        <v>25</v>
      </c>
      <c r="H111" s="6">
        <v>30</v>
      </c>
      <c r="I111" s="6">
        <v>30</v>
      </c>
      <c r="J111" s="6">
        <f>LN(2)/I111</f>
        <v>2.3104906018664842E-2</v>
      </c>
      <c r="K111" s="7">
        <v>25</v>
      </c>
      <c r="L111" s="6">
        <v>7</v>
      </c>
      <c r="M111" s="6">
        <v>10000</v>
      </c>
      <c r="N111" s="6" t="s">
        <v>43</v>
      </c>
      <c r="O111" s="6">
        <v>7850</v>
      </c>
      <c r="P111" s="6">
        <v>1121</v>
      </c>
      <c r="Q111" s="6" t="s">
        <v>34</v>
      </c>
      <c r="R111" s="6" t="s">
        <v>34</v>
      </c>
      <c r="S111" s="6" t="s">
        <v>34</v>
      </c>
      <c r="T111" s="6" t="s">
        <v>34</v>
      </c>
      <c r="U111" s="6" t="s">
        <v>34</v>
      </c>
      <c r="V111" s="6" t="s">
        <v>34</v>
      </c>
      <c r="W111" s="6" t="s">
        <v>34</v>
      </c>
      <c r="X111" s="6">
        <v>38.5</v>
      </c>
      <c r="Y111" s="6" t="s">
        <v>52</v>
      </c>
      <c r="Z111" s="6" t="s">
        <v>34</v>
      </c>
      <c r="AA111" s="6">
        <v>48</v>
      </c>
      <c r="AB111" s="23" t="s">
        <v>34</v>
      </c>
      <c r="AC111" s="2" t="s">
        <v>343</v>
      </c>
      <c r="AD111" s="6" t="s">
        <v>344</v>
      </c>
      <c r="AE111" s="27" t="s">
        <v>345</v>
      </c>
      <c r="AF111" s="6"/>
    </row>
    <row r="112" spans="1:32" ht="14.25" customHeight="1">
      <c r="A112" s="4" t="s">
        <v>346</v>
      </c>
      <c r="B112" s="67" t="s">
        <v>971</v>
      </c>
      <c r="C112" s="5" t="s">
        <v>32</v>
      </c>
      <c r="D112" s="6" t="s">
        <v>40</v>
      </c>
      <c r="E112" s="6" t="s">
        <v>34</v>
      </c>
      <c r="F112" s="6">
        <v>4</v>
      </c>
      <c r="G112" s="6">
        <v>50</v>
      </c>
      <c r="H112" s="6" t="s">
        <v>34</v>
      </c>
      <c r="I112" s="6" t="s">
        <v>34</v>
      </c>
      <c r="J112" s="6" t="s">
        <v>34</v>
      </c>
      <c r="K112" s="7">
        <v>40</v>
      </c>
      <c r="L112" s="6">
        <v>0.89</v>
      </c>
      <c r="M112" s="6">
        <v>7.56</v>
      </c>
      <c r="N112" s="6" t="s">
        <v>43</v>
      </c>
      <c r="O112" s="6">
        <v>8.0099999999999998E-3</v>
      </c>
      <c r="P112" s="6">
        <v>8.9999999999999993E-3</v>
      </c>
      <c r="Q112" s="6" t="s">
        <v>34</v>
      </c>
      <c r="R112" s="6" t="s">
        <v>34</v>
      </c>
      <c r="S112" s="6" t="s">
        <v>34</v>
      </c>
      <c r="T112" s="6" t="s">
        <v>34</v>
      </c>
      <c r="U112" s="6" t="s">
        <v>34</v>
      </c>
      <c r="V112" s="6" t="s">
        <v>34</v>
      </c>
      <c r="W112" s="6" t="s">
        <v>34</v>
      </c>
      <c r="X112" s="6" t="s">
        <v>34</v>
      </c>
      <c r="Y112" s="6" t="s">
        <v>52</v>
      </c>
      <c r="Z112" s="6" t="s">
        <v>34</v>
      </c>
      <c r="AA112" s="6">
        <v>66</v>
      </c>
      <c r="AB112" s="23" t="s">
        <v>34</v>
      </c>
      <c r="AC112" s="2" t="s">
        <v>34</v>
      </c>
      <c r="AD112" s="6" t="s">
        <v>347</v>
      </c>
      <c r="AE112" s="6" t="s">
        <v>34</v>
      </c>
      <c r="AF112" s="6"/>
    </row>
    <row r="113" spans="1:32" ht="14.25" customHeight="1">
      <c r="A113" s="4" t="s">
        <v>348</v>
      </c>
      <c r="B113" s="68" t="s">
        <v>972</v>
      </c>
      <c r="C113" s="5" t="s">
        <v>32</v>
      </c>
      <c r="D113" s="6" t="s">
        <v>40</v>
      </c>
      <c r="E113" s="6">
        <v>3</v>
      </c>
      <c r="F113" s="6">
        <v>5</v>
      </c>
      <c r="G113" s="6">
        <v>50</v>
      </c>
      <c r="H113" s="6" t="s">
        <v>34</v>
      </c>
      <c r="I113" s="6" t="s">
        <v>34</v>
      </c>
      <c r="J113" s="6" t="s">
        <v>34</v>
      </c>
      <c r="K113" s="7">
        <v>50</v>
      </c>
      <c r="L113" s="6">
        <v>0.2</v>
      </c>
      <c r="M113" s="6">
        <v>2.41</v>
      </c>
      <c r="N113" s="6" t="s">
        <v>43</v>
      </c>
      <c r="O113" s="6">
        <v>3.14</v>
      </c>
      <c r="P113" s="6">
        <v>15.7</v>
      </c>
      <c r="Q113" s="6">
        <v>4.55</v>
      </c>
      <c r="R113" s="6" t="s">
        <v>34</v>
      </c>
      <c r="S113" s="6" t="s">
        <v>34</v>
      </c>
      <c r="T113" s="6">
        <v>3.1850000000000001</v>
      </c>
      <c r="U113" s="6">
        <v>0.7</v>
      </c>
      <c r="V113" s="6" t="s">
        <v>34</v>
      </c>
      <c r="W113" s="6" t="s">
        <v>34</v>
      </c>
      <c r="X113" s="6" t="s">
        <v>34</v>
      </c>
      <c r="Y113" s="6" t="s">
        <v>34</v>
      </c>
      <c r="Z113" s="6" t="s">
        <v>34</v>
      </c>
      <c r="AA113" s="6">
        <v>78.2</v>
      </c>
      <c r="AB113" s="23" t="s">
        <v>34</v>
      </c>
      <c r="AC113" s="2" t="s">
        <v>34</v>
      </c>
      <c r="AD113" s="6" t="s">
        <v>349</v>
      </c>
      <c r="AE113" s="6" t="s">
        <v>34</v>
      </c>
      <c r="AF113" s="6"/>
    </row>
    <row r="114" spans="1:32" ht="14.25" customHeight="1">
      <c r="A114" s="4" t="s">
        <v>350</v>
      </c>
      <c r="B114" s="67" t="s">
        <v>973</v>
      </c>
      <c r="C114" s="5" t="s">
        <v>32</v>
      </c>
      <c r="D114" s="6" t="s">
        <v>351</v>
      </c>
      <c r="E114" s="6">
        <v>1</v>
      </c>
      <c r="F114" s="6">
        <v>8</v>
      </c>
      <c r="G114" s="6">
        <v>50</v>
      </c>
      <c r="H114" s="6" t="s">
        <v>34</v>
      </c>
      <c r="I114" s="6" t="s">
        <v>34</v>
      </c>
      <c r="J114" s="6" t="s">
        <v>34</v>
      </c>
      <c r="K114" s="6">
        <v>50</v>
      </c>
      <c r="L114" s="6">
        <v>0.1</v>
      </c>
      <c r="M114" s="6">
        <v>40.1</v>
      </c>
      <c r="N114" s="6" t="s">
        <v>43</v>
      </c>
      <c r="O114" s="45">
        <v>126000</v>
      </c>
      <c r="P114" s="6">
        <f t="shared" ref="P114:P115" si="17">O114/L114</f>
        <v>1260000</v>
      </c>
      <c r="Q114" s="6" t="s">
        <v>34</v>
      </c>
      <c r="R114" s="6" t="s">
        <v>34</v>
      </c>
      <c r="S114" s="6" t="s">
        <v>34</v>
      </c>
      <c r="T114" s="6" t="s">
        <v>34</v>
      </c>
      <c r="U114" s="6" t="s">
        <v>34</v>
      </c>
      <c r="V114" s="6" t="s">
        <v>34</v>
      </c>
      <c r="W114" s="6" t="s">
        <v>34</v>
      </c>
      <c r="X114" s="6" t="s">
        <v>34</v>
      </c>
      <c r="Y114" s="6" t="s">
        <v>34</v>
      </c>
      <c r="Z114" s="6" t="s">
        <v>34</v>
      </c>
      <c r="AA114" s="6">
        <v>65</v>
      </c>
      <c r="AB114" s="6" t="s">
        <v>34</v>
      </c>
      <c r="AC114" s="6" t="s">
        <v>352</v>
      </c>
      <c r="AD114" s="6" t="s">
        <v>353</v>
      </c>
      <c r="AE114" s="6" t="s">
        <v>354</v>
      </c>
      <c r="AF114" s="6"/>
    </row>
    <row r="115" spans="1:32" ht="14.25" customHeight="1">
      <c r="A115" s="4" t="s">
        <v>355</v>
      </c>
      <c r="B115" s="68" t="s">
        <v>974</v>
      </c>
      <c r="C115" s="5" t="s">
        <v>32</v>
      </c>
      <c r="D115" s="6" t="s">
        <v>40</v>
      </c>
      <c r="E115" s="6">
        <v>3</v>
      </c>
      <c r="F115" s="6">
        <v>5</v>
      </c>
      <c r="G115" s="6">
        <v>40</v>
      </c>
      <c r="H115" s="7">
        <v>50</v>
      </c>
      <c r="I115" s="6">
        <v>274</v>
      </c>
      <c r="J115" s="6">
        <f>LN(2)/I115</f>
        <v>2.5297342356202382E-3</v>
      </c>
      <c r="K115" s="7">
        <v>50</v>
      </c>
      <c r="L115" s="6">
        <v>0.39</v>
      </c>
      <c r="M115" s="6" t="s">
        <v>34</v>
      </c>
      <c r="N115" s="6" t="s">
        <v>34</v>
      </c>
      <c r="O115" s="6">
        <v>147</v>
      </c>
      <c r="P115" s="6">
        <f t="shared" si="17"/>
        <v>376.92307692307691</v>
      </c>
      <c r="Q115" s="6">
        <v>2.64</v>
      </c>
      <c r="R115" s="6" t="s">
        <v>34</v>
      </c>
      <c r="S115" s="6" t="s">
        <v>34</v>
      </c>
      <c r="T115" s="6">
        <v>46</v>
      </c>
      <c r="U115" s="6">
        <f>T115/Q115</f>
        <v>17.424242424242422</v>
      </c>
      <c r="V115" s="6" t="s">
        <v>34</v>
      </c>
      <c r="W115" s="6" t="s">
        <v>34</v>
      </c>
      <c r="X115" s="6">
        <v>0.28000000000000003</v>
      </c>
      <c r="Y115" s="6" t="s">
        <v>52</v>
      </c>
      <c r="Z115" s="6" t="s">
        <v>34</v>
      </c>
      <c r="AA115" s="6">
        <v>90</v>
      </c>
      <c r="AB115" s="6" t="s">
        <v>34</v>
      </c>
      <c r="AC115" s="6" t="s">
        <v>34</v>
      </c>
      <c r="AD115" s="6" t="s">
        <v>356</v>
      </c>
      <c r="AE115" s="6" t="s">
        <v>34</v>
      </c>
      <c r="AF115" s="6"/>
    </row>
    <row r="116" spans="1:32" ht="14.25" customHeight="1">
      <c r="A116" s="4" t="s">
        <v>357</v>
      </c>
      <c r="B116" s="67" t="s">
        <v>975</v>
      </c>
      <c r="C116" s="5" t="s">
        <v>32</v>
      </c>
      <c r="D116" s="7" t="s">
        <v>351</v>
      </c>
      <c r="E116" s="6">
        <v>1</v>
      </c>
      <c r="F116" s="6">
        <v>5.5</v>
      </c>
      <c r="G116" s="6">
        <v>65</v>
      </c>
      <c r="H116" s="7" t="s">
        <v>34</v>
      </c>
      <c r="I116" s="6" t="s">
        <v>34</v>
      </c>
      <c r="J116" s="6" t="s">
        <v>34</v>
      </c>
      <c r="K116" s="7" t="s">
        <v>34</v>
      </c>
      <c r="L116" s="6">
        <v>0.67</v>
      </c>
      <c r="M116" s="6">
        <v>8</v>
      </c>
      <c r="N116" s="6" t="s">
        <v>43</v>
      </c>
      <c r="O116" s="6" t="s">
        <v>34</v>
      </c>
      <c r="P116" s="6" t="s">
        <v>34</v>
      </c>
      <c r="Q116" s="6" t="s">
        <v>34</v>
      </c>
      <c r="R116" s="6" t="s">
        <v>34</v>
      </c>
      <c r="S116" s="6" t="s">
        <v>34</v>
      </c>
      <c r="T116" s="6" t="s">
        <v>34</v>
      </c>
      <c r="U116" s="6" t="s">
        <v>34</v>
      </c>
      <c r="V116" s="6" t="s">
        <v>34</v>
      </c>
      <c r="W116" s="6" t="s">
        <v>34</v>
      </c>
      <c r="X116" s="6">
        <v>600</v>
      </c>
      <c r="Y116" s="6" t="s">
        <v>52</v>
      </c>
      <c r="Z116" s="6" t="s">
        <v>34</v>
      </c>
      <c r="AA116" s="6">
        <v>169.5</v>
      </c>
      <c r="AB116" s="6" t="s">
        <v>34</v>
      </c>
      <c r="AC116" s="2" t="s">
        <v>358</v>
      </c>
      <c r="AD116" s="6" t="s">
        <v>359</v>
      </c>
      <c r="AE116" s="46" t="s">
        <v>360</v>
      </c>
      <c r="AF116" s="6"/>
    </row>
    <row r="117" spans="1:32" ht="14.25" customHeight="1">
      <c r="A117" s="4" t="s">
        <v>361</v>
      </c>
      <c r="B117" s="68" t="s">
        <v>976</v>
      </c>
      <c r="C117" s="5" t="s">
        <v>32</v>
      </c>
      <c r="D117" s="6" t="s">
        <v>40</v>
      </c>
      <c r="E117" s="6">
        <v>1</v>
      </c>
      <c r="F117" s="6">
        <v>6</v>
      </c>
      <c r="G117" s="6">
        <v>40</v>
      </c>
      <c r="H117" s="7" t="s">
        <v>34</v>
      </c>
      <c r="I117" s="6" t="s">
        <v>34</v>
      </c>
      <c r="J117" s="6" t="s">
        <v>34</v>
      </c>
      <c r="K117" s="7">
        <v>40</v>
      </c>
      <c r="L117" s="6">
        <v>2.8</v>
      </c>
      <c r="M117" s="6">
        <v>1693</v>
      </c>
      <c r="N117" s="6" t="s">
        <v>43</v>
      </c>
      <c r="O117" s="6">
        <v>98190</v>
      </c>
      <c r="P117" s="6">
        <v>35060</v>
      </c>
      <c r="Q117" s="6" t="s">
        <v>34</v>
      </c>
      <c r="R117" s="6" t="s">
        <v>34</v>
      </c>
      <c r="S117" s="6" t="s">
        <v>34</v>
      </c>
      <c r="T117" s="6" t="s">
        <v>34</v>
      </c>
      <c r="U117" s="6" t="s">
        <v>34</v>
      </c>
      <c r="V117" s="6" t="s">
        <v>34</v>
      </c>
      <c r="W117" s="6" t="s">
        <v>34</v>
      </c>
      <c r="X117" s="6">
        <v>415</v>
      </c>
      <c r="Y117" s="6" t="s">
        <v>34</v>
      </c>
      <c r="Z117" s="6" t="s">
        <v>34</v>
      </c>
      <c r="AA117" s="6">
        <v>60.2</v>
      </c>
      <c r="AB117" s="6" t="s">
        <v>34</v>
      </c>
      <c r="AC117" s="2" t="s">
        <v>362</v>
      </c>
      <c r="AD117" s="6" t="s">
        <v>363</v>
      </c>
      <c r="AE117" s="27" t="s">
        <v>364</v>
      </c>
      <c r="AF117" s="6"/>
    </row>
    <row r="118" spans="1:32" ht="14.25" customHeight="1">
      <c r="A118" s="4" t="s">
        <v>365</v>
      </c>
      <c r="B118" s="67" t="s">
        <v>977</v>
      </c>
      <c r="C118" s="5" t="s">
        <v>32</v>
      </c>
      <c r="D118" s="7" t="s">
        <v>351</v>
      </c>
      <c r="E118" s="6">
        <v>1</v>
      </c>
      <c r="F118" s="6">
        <v>5</v>
      </c>
      <c r="G118" s="6">
        <v>50</v>
      </c>
      <c r="H118" s="7" t="s">
        <v>34</v>
      </c>
      <c r="I118" s="6" t="s">
        <v>34</v>
      </c>
      <c r="J118" s="22" t="s">
        <v>34</v>
      </c>
      <c r="K118" s="47">
        <v>45</v>
      </c>
      <c r="L118" s="6">
        <v>0.77</v>
      </c>
      <c r="M118" s="6">
        <v>16</v>
      </c>
      <c r="N118" s="6" t="s">
        <v>366</v>
      </c>
      <c r="O118" s="6" t="s">
        <v>34</v>
      </c>
      <c r="P118" s="6" t="s">
        <v>34</v>
      </c>
      <c r="Q118" s="6" t="s">
        <v>34</v>
      </c>
      <c r="R118" s="6" t="s">
        <v>34</v>
      </c>
      <c r="S118" s="6" t="s">
        <v>34</v>
      </c>
      <c r="T118" s="6" t="s">
        <v>34</v>
      </c>
      <c r="U118" s="6" t="s">
        <v>34</v>
      </c>
      <c r="V118" s="6" t="s">
        <v>34</v>
      </c>
      <c r="W118" s="6" t="s">
        <v>34</v>
      </c>
      <c r="X118" s="6" t="s">
        <v>34</v>
      </c>
      <c r="Y118" s="6" t="s">
        <v>34</v>
      </c>
      <c r="Z118" s="6" t="s">
        <v>34</v>
      </c>
      <c r="AA118" s="6">
        <v>60</v>
      </c>
      <c r="AB118" s="6" t="s">
        <v>34</v>
      </c>
      <c r="AC118" s="6" t="s">
        <v>367</v>
      </c>
      <c r="AD118" s="6" t="s">
        <v>368</v>
      </c>
      <c r="AE118" s="6" t="s">
        <v>369</v>
      </c>
      <c r="AF118" s="6"/>
    </row>
    <row r="119" spans="1:32" ht="14.25" customHeight="1">
      <c r="A119" s="4" t="s">
        <v>370</v>
      </c>
      <c r="B119" s="68" t="s">
        <v>978</v>
      </c>
      <c r="C119" s="5" t="s">
        <v>32</v>
      </c>
      <c r="D119" s="6" t="s">
        <v>40</v>
      </c>
      <c r="E119" s="6">
        <v>3</v>
      </c>
      <c r="F119" s="6">
        <v>5</v>
      </c>
      <c r="G119" s="6" t="s">
        <v>34</v>
      </c>
      <c r="H119" s="6" t="s">
        <v>34</v>
      </c>
      <c r="I119" s="6" t="s">
        <v>34</v>
      </c>
      <c r="J119" s="6" t="s">
        <v>34</v>
      </c>
      <c r="K119" s="6">
        <v>50</v>
      </c>
      <c r="L119" s="6">
        <v>2.54</v>
      </c>
      <c r="M119" s="6" t="s">
        <v>34</v>
      </c>
      <c r="N119" s="6" t="s">
        <v>34</v>
      </c>
      <c r="O119" s="6">
        <v>640</v>
      </c>
      <c r="P119" s="6">
        <f>O119/L119</f>
        <v>251.96850393700788</v>
      </c>
      <c r="Q119" s="6">
        <v>2.95</v>
      </c>
      <c r="R119" s="6" t="s">
        <v>34</v>
      </c>
      <c r="S119" s="6" t="s">
        <v>34</v>
      </c>
      <c r="T119" s="6">
        <v>423</v>
      </c>
      <c r="U119" s="6">
        <f>T119/Q119</f>
        <v>143.38983050847457</v>
      </c>
      <c r="V119" s="6">
        <v>10.1</v>
      </c>
      <c r="W119" s="6" t="s">
        <v>88</v>
      </c>
      <c r="X119" s="6">
        <v>3.42</v>
      </c>
      <c r="Y119" s="6" t="s">
        <v>106</v>
      </c>
      <c r="Z119" s="6" t="s">
        <v>34</v>
      </c>
      <c r="AA119" s="6" t="s">
        <v>34</v>
      </c>
      <c r="AB119" s="6" t="s">
        <v>34</v>
      </c>
      <c r="AC119" s="6" t="s">
        <v>371</v>
      </c>
      <c r="AD119" s="6" t="s">
        <v>90</v>
      </c>
      <c r="AE119" s="6" t="s">
        <v>372</v>
      </c>
      <c r="AF119" s="6"/>
    </row>
    <row r="120" spans="1:32" ht="14.25" customHeight="1">
      <c r="A120" s="12" t="s">
        <v>373</v>
      </c>
      <c r="B120" s="67" t="s">
        <v>979</v>
      </c>
      <c r="C120" s="13" t="s">
        <v>32</v>
      </c>
      <c r="D120" s="48" t="s">
        <v>40</v>
      </c>
      <c r="E120" s="7">
        <v>1</v>
      </c>
      <c r="F120" s="7">
        <v>5.5</v>
      </c>
      <c r="G120" s="7">
        <v>40</v>
      </c>
      <c r="H120" s="7">
        <v>40</v>
      </c>
      <c r="I120" s="7">
        <v>70</v>
      </c>
      <c r="J120" s="6">
        <f>LN(2)/I120</f>
        <v>9.9021025794277899E-3</v>
      </c>
      <c r="K120" s="7">
        <v>40</v>
      </c>
      <c r="L120" s="7">
        <v>0.38</v>
      </c>
      <c r="M120" s="7">
        <v>16.100000000000001</v>
      </c>
      <c r="N120" s="6" t="s">
        <v>43</v>
      </c>
      <c r="O120" s="7">
        <v>14.5</v>
      </c>
      <c r="P120" s="7">
        <v>51.8</v>
      </c>
      <c r="Q120" s="7">
        <v>0.21</v>
      </c>
      <c r="R120" s="7">
        <v>52</v>
      </c>
      <c r="S120" s="6" t="s">
        <v>43</v>
      </c>
      <c r="T120" s="7">
        <v>47</v>
      </c>
      <c r="U120" s="7">
        <v>223.8</v>
      </c>
      <c r="V120" s="7" t="s">
        <v>34</v>
      </c>
      <c r="W120" s="7" t="s">
        <v>34</v>
      </c>
      <c r="X120" s="7" t="s">
        <v>34</v>
      </c>
      <c r="Y120" s="7" t="s">
        <v>34</v>
      </c>
      <c r="Z120" s="7" t="s">
        <v>34</v>
      </c>
      <c r="AA120" s="7">
        <v>54.2</v>
      </c>
      <c r="AB120" s="7" t="s">
        <v>34</v>
      </c>
      <c r="AC120" s="7" t="s">
        <v>34</v>
      </c>
      <c r="AD120" s="14" t="s">
        <v>374</v>
      </c>
      <c r="AE120" s="7" t="s">
        <v>34</v>
      </c>
      <c r="AF120" s="6"/>
    </row>
    <row r="121" spans="1:32" ht="14.25" customHeight="1">
      <c r="A121" s="4" t="s">
        <v>375</v>
      </c>
      <c r="B121" s="68" t="s">
        <v>980</v>
      </c>
      <c r="C121" s="5" t="s">
        <v>290</v>
      </c>
      <c r="D121" s="6" t="s">
        <v>40</v>
      </c>
      <c r="E121" s="6" t="s">
        <v>34</v>
      </c>
      <c r="F121" s="6">
        <v>4.5</v>
      </c>
      <c r="G121" s="6">
        <v>65</v>
      </c>
      <c r="H121" s="7">
        <v>50</v>
      </c>
      <c r="I121" s="6">
        <f>LN(2)/J121</f>
        <v>3296.0625398252905</v>
      </c>
      <c r="J121" s="49">
        <f>LN(1/0.22)/(120*60)</f>
        <v>2.1029551842080216E-4</v>
      </c>
      <c r="K121" s="50">
        <v>50</v>
      </c>
      <c r="L121" s="6">
        <v>1.03</v>
      </c>
      <c r="M121" s="6">
        <v>3.76</v>
      </c>
      <c r="N121" s="6" t="s">
        <v>43</v>
      </c>
      <c r="O121" s="6" t="s">
        <v>34</v>
      </c>
      <c r="P121" s="6" t="s">
        <v>34</v>
      </c>
      <c r="Q121" s="6">
        <v>5.63</v>
      </c>
      <c r="R121" s="6">
        <v>33.74</v>
      </c>
      <c r="S121" s="6" t="s">
        <v>43</v>
      </c>
      <c r="T121" s="6" t="s">
        <v>34</v>
      </c>
      <c r="U121" s="6" t="s">
        <v>34</v>
      </c>
      <c r="V121" s="6" t="s">
        <v>34</v>
      </c>
      <c r="W121" s="6" t="s">
        <v>34</v>
      </c>
      <c r="X121" s="6">
        <v>3</v>
      </c>
      <c r="Y121" s="6" t="s">
        <v>52</v>
      </c>
      <c r="Z121" s="7" t="s">
        <v>34</v>
      </c>
      <c r="AA121" s="6" t="s">
        <v>34</v>
      </c>
      <c r="AB121" s="6" t="s">
        <v>34</v>
      </c>
      <c r="AC121" s="6" t="s">
        <v>34</v>
      </c>
      <c r="AD121" s="6" t="s">
        <v>376</v>
      </c>
      <c r="AE121" s="6" t="s">
        <v>34</v>
      </c>
      <c r="AF121" s="6"/>
    </row>
    <row r="122" spans="1:32" ht="14.25" customHeight="1">
      <c r="A122" s="4" t="s">
        <v>377</v>
      </c>
      <c r="B122" s="67" t="s">
        <v>981</v>
      </c>
      <c r="C122" s="5" t="s">
        <v>290</v>
      </c>
      <c r="D122" s="6" t="s">
        <v>40</v>
      </c>
      <c r="E122" s="6" t="s">
        <v>34</v>
      </c>
      <c r="F122" s="6">
        <v>4.8</v>
      </c>
      <c r="G122" s="6">
        <v>50</v>
      </c>
      <c r="H122" s="7" t="s">
        <v>34</v>
      </c>
      <c r="I122" s="7" t="s">
        <v>34</v>
      </c>
      <c r="J122" s="7" t="s">
        <v>34</v>
      </c>
      <c r="K122" s="7">
        <v>50</v>
      </c>
      <c r="L122" s="6">
        <v>0.56999999999999995</v>
      </c>
      <c r="M122" s="6" t="s">
        <v>34</v>
      </c>
      <c r="N122" s="6" t="s">
        <v>34</v>
      </c>
      <c r="O122" s="6">
        <f>1582/60</f>
        <v>26.366666666666667</v>
      </c>
      <c r="P122" s="6">
        <f>O122/L122</f>
        <v>46.257309941520475</v>
      </c>
      <c r="Q122" s="6">
        <v>0.88</v>
      </c>
      <c r="R122" s="6" t="s">
        <v>34</v>
      </c>
      <c r="S122" s="6" t="s">
        <v>34</v>
      </c>
      <c r="T122" s="6">
        <f>1897/60</f>
        <v>31.616666666666667</v>
      </c>
      <c r="U122" s="6">
        <f>T122/Q122</f>
        <v>35.928030303030305</v>
      </c>
      <c r="V122" s="6" t="s">
        <v>34</v>
      </c>
      <c r="W122" s="6" t="s">
        <v>34</v>
      </c>
      <c r="X122" s="6">
        <v>2.7</v>
      </c>
      <c r="Y122" s="6" t="s">
        <v>34</v>
      </c>
      <c r="Z122" s="7" t="s">
        <v>34</v>
      </c>
      <c r="AA122" s="6">
        <v>117</v>
      </c>
      <c r="AB122" s="6" t="s">
        <v>34</v>
      </c>
      <c r="AC122" s="6" t="s">
        <v>34</v>
      </c>
      <c r="AD122" s="14" t="s">
        <v>130</v>
      </c>
      <c r="AE122" s="6" t="s">
        <v>34</v>
      </c>
      <c r="AF122" s="6"/>
    </row>
    <row r="123" spans="1:32" ht="14.25" customHeight="1">
      <c r="A123" s="12" t="s">
        <v>378</v>
      </c>
      <c r="B123" s="68" t="s">
        <v>982</v>
      </c>
      <c r="C123" s="13" t="s">
        <v>32</v>
      </c>
      <c r="D123" s="7" t="s">
        <v>40</v>
      </c>
      <c r="E123" s="7" t="s">
        <v>34</v>
      </c>
      <c r="F123" s="7">
        <v>6.2</v>
      </c>
      <c r="G123" s="7">
        <v>50</v>
      </c>
      <c r="H123" s="7">
        <v>50</v>
      </c>
      <c r="I123" s="7">
        <f>24*2</f>
        <v>48</v>
      </c>
      <c r="J123" s="6">
        <f>LN(2)/I123</f>
        <v>1.4440566261665526E-2</v>
      </c>
      <c r="K123" s="7">
        <v>30</v>
      </c>
      <c r="L123" s="7">
        <v>0.39</v>
      </c>
      <c r="M123" s="7">
        <v>47.5</v>
      </c>
      <c r="N123" s="6" t="s">
        <v>43</v>
      </c>
      <c r="O123" s="7" t="s">
        <v>34</v>
      </c>
      <c r="P123" s="7" t="s">
        <v>34</v>
      </c>
      <c r="Q123" s="7">
        <v>0.28000000000000003</v>
      </c>
      <c r="R123" s="7">
        <v>46.2</v>
      </c>
      <c r="S123" s="6" t="s">
        <v>43</v>
      </c>
      <c r="T123" s="7" t="s">
        <v>34</v>
      </c>
      <c r="U123" s="7" t="s">
        <v>34</v>
      </c>
      <c r="V123" s="7" t="s">
        <v>34</v>
      </c>
      <c r="W123" s="7" t="s">
        <v>34</v>
      </c>
      <c r="X123" s="7">
        <v>9.73</v>
      </c>
      <c r="Y123" s="7" t="s">
        <v>52</v>
      </c>
      <c r="Z123" s="7" t="s">
        <v>34</v>
      </c>
      <c r="AA123" s="7" t="s">
        <v>34</v>
      </c>
      <c r="AB123" s="7" t="s">
        <v>34</v>
      </c>
      <c r="AC123" s="7" t="s">
        <v>34</v>
      </c>
      <c r="AD123" s="51" t="s">
        <v>379</v>
      </c>
      <c r="AE123" s="7" t="s">
        <v>34</v>
      </c>
      <c r="AF123" s="6"/>
    </row>
    <row r="124" spans="1:32" ht="14.25" customHeight="1">
      <c r="A124" s="4" t="s">
        <v>380</v>
      </c>
      <c r="B124" s="67" t="s">
        <v>983</v>
      </c>
      <c r="C124" s="5" t="s">
        <v>32</v>
      </c>
      <c r="D124" s="6" t="s">
        <v>381</v>
      </c>
      <c r="E124" s="6">
        <v>1</v>
      </c>
      <c r="F124" s="6">
        <v>4.5</v>
      </c>
      <c r="G124" s="6" t="s">
        <v>34</v>
      </c>
      <c r="H124" s="6" t="s">
        <v>34</v>
      </c>
      <c r="I124" s="6" t="s">
        <v>34</v>
      </c>
      <c r="J124" s="6" t="s">
        <v>34</v>
      </c>
      <c r="K124" s="7">
        <v>30</v>
      </c>
      <c r="L124" s="6">
        <v>6.3</v>
      </c>
      <c r="M124" s="6" t="s">
        <v>34</v>
      </c>
      <c r="N124" s="6" t="s">
        <v>34</v>
      </c>
      <c r="O124" s="6">
        <v>39.06</v>
      </c>
      <c r="P124" s="6">
        <v>6.2</v>
      </c>
      <c r="Q124" s="6">
        <v>15.3</v>
      </c>
      <c r="R124" s="6" t="s">
        <v>34</v>
      </c>
      <c r="S124" s="6" t="s">
        <v>34</v>
      </c>
      <c r="T124" s="6">
        <v>0.13005</v>
      </c>
      <c r="U124" s="6">
        <v>8.5000000000000006E-3</v>
      </c>
      <c r="V124" s="6" t="s">
        <v>34</v>
      </c>
      <c r="W124" s="6" t="s">
        <v>34</v>
      </c>
      <c r="X124" s="6" t="s">
        <v>34</v>
      </c>
      <c r="Y124" s="6" t="s">
        <v>34</v>
      </c>
      <c r="Z124" s="6" t="s">
        <v>34</v>
      </c>
      <c r="AA124" s="6" t="s">
        <v>34</v>
      </c>
      <c r="AB124" s="23" t="s">
        <v>34</v>
      </c>
      <c r="AC124" s="2" t="s">
        <v>382</v>
      </c>
      <c r="AD124" s="6" t="s">
        <v>383</v>
      </c>
      <c r="AE124" s="27" t="s">
        <v>384</v>
      </c>
      <c r="AF124" s="6"/>
    </row>
    <row r="125" spans="1:32" ht="14.25" customHeight="1">
      <c r="A125" s="21" t="s">
        <v>385</v>
      </c>
      <c r="B125" s="68" t="s">
        <v>984</v>
      </c>
      <c r="C125" s="5" t="s">
        <v>60</v>
      </c>
      <c r="D125" s="6" t="s">
        <v>40</v>
      </c>
      <c r="E125" s="6">
        <v>1</v>
      </c>
      <c r="F125" s="6">
        <v>5.5</v>
      </c>
      <c r="G125" s="6" t="s">
        <v>34</v>
      </c>
      <c r="H125" s="6" t="s">
        <v>34</v>
      </c>
      <c r="I125" s="6" t="s">
        <v>34</v>
      </c>
      <c r="J125" s="6" t="s">
        <v>34</v>
      </c>
      <c r="K125" s="7" t="s">
        <v>34</v>
      </c>
      <c r="L125" s="6" t="s">
        <v>34</v>
      </c>
      <c r="M125" s="6" t="s">
        <v>34</v>
      </c>
      <c r="N125" s="6" t="s">
        <v>34</v>
      </c>
      <c r="O125" s="6" t="s">
        <v>34</v>
      </c>
      <c r="P125" s="6" t="s">
        <v>34</v>
      </c>
      <c r="Q125" s="6">
        <v>114</v>
      </c>
      <c r="R125" s="6" t="s">
        <v>34</v>
      </c>
      <c r="S125" s="6" t="s">
        <v>34</v>
      </c>
      <c r="T125" s="6">
        <v>3.23</v>
      </c>
      <c r="U125" s="6">
        <v>2.8299999999999999E-2</v>
      </c>
      <c r="V125" s="6" t="s">
        <v>34</v>
      </c>
      <c r="W125" s="6" t="s">
        <v>34</v>
      </c>
      <c r="X125" s="6" t="s">
        <v>34</v>
      </c>
      <c r="Y125" s="6" t="s">
        <v>34</v>
      </c>
      <c r="Z125" s="6" t="s">
        <v>34</v>
      </c>
      <c r="AA125" s="6">
        <v>52.61</v>
      </c>
      <c r="AB125" s="23" t="s">
        <v>386</v>
      </c>
      <c r="AC125" s="24" t="s">
        <v>387</v>
      </c>
      <c r="AD125" s="18" t="s">
        <v>388</v>
      </c>
      <c r="AE125" s="52" t="s">
        <v>389</v>
      </c>
      <c r="AF125" s="6"/>
    </row>
    <row r="126" spans="1:32" ht="14.25" customHeight="1">
      <c r="A126" s="21" t="s">
        <v>390</v>
      </c>
      <c r="B126" s="67" t="s">
        <v>985</v>
      </c>
      <c r="C126" s="5" t="s">
        <v>60</v>
      </c>
      <c r="D126" s="6" t="s">
        <v>40</v>
      </c>
      <c r="E126" s="6">
        <v>1</v>
      </c>
      <c r="F126" s="6">
        <v>6</v>
      </c>
      <c r="G126" s="6" t="s">
        <v>34</v>
      </c>
      <c r="H126" s="6" t="s">
        <v>34</v>
      </c>
      <c r="I126" s="6" t="s">
        <v>34</v>
      </c>
      <c r="J126" s="6" t="s">
        <v>34</v>
      </c>
      <c r="K126" s="7" t="s">
        <v>34</v>
      </c>
      <c r="L126" s="6" t="s">
        <v>34</v>
      </c>
      <c r="M126" s="6" t="s">
        <v>34</v>
      </c>
      <c r="N126" s="6" t="s">
        <v>34</v>
      </c>
      <c r="O126" s="6" t="s">
        <v>34</v>
      </c>
      <c r="P126" s="6" t="s">
        <v>34</v>
      </c>
      <c r="Q126" s="6" t="s">
        <v>34</v>
      </c>
      <c r="R126" s="6" t="s">
        <v>34</v>
      </c>
      <c r="S126" s="6" t="s">
        <v>34</v>
      </c>
      <c r="T126" s="6" t="s">
        <v>34</v>
      </c>
      <c r="U126" s="6" t="s">
        <v>34</v>
      </c>
      <c r="V126" s="6" t="s">
        <v>34</v>
      </c>
      <c r="W126" s="6" t="s">
        <v>34</v>
      </c>
      <c r="X126" s="6" t="s">
        <v>34</v>
      </c>
      <c r="Y126" s="6" t="s">
        <v>106</v>
      </c>
      <c r="Z126" s="6" t="s">
        <v>34</v>
      </c>
      <c r="AA126" s="6">
        <v>52.61</v>
      </c>
      <c r="AB126" s="23" t="s">
        <v>386</v>
      </c>
      <c r="AC126" s="24" t="s">
        <v>391</v>
      </c>
      <c r="AD126" s="18" t="s">
        <v>388</v>
      </c>
      <c r="AE126" s="52" t="s">
        <v>389</v>
      </c>
      <c r="AF126" s="6"/>
    </row>
    <row r="127" spans="1:32" ht="14.25" customHeight="1">
      <c r="A127" s="21" t="s">
        <v>392</v>
      </c>
      <c r="B127" s="68" t="s">
        <v>986</v>
      </c>
      <c r="C127" s="5" t="s">
        <v>60</v>
      </c>
      <c r="D127" s="6" t="s">
        <v>40</v>
      </c>
      <c r="E127" s="6">
        <v>1</v>
      </c>
      <c r="F127" s="6">
        <v>6.5</v>
      </c>
      <c r="G127" s="6" t="s">
        <v>34</v>
      </c>
      <c r="H127" s="6" t="s">
        <v>34</v>
      </c>
      <c r="I127" s="6" t="s">
        <v>34</v>
      </c>
      <c r="J127" s="6" t="s">
        <v>34</v>
      </c>
      <c r="K127" s="7" t="s">
        <v>34</v>
      </c>
      <c r="L127" s="6" t="s">
        <v>34</v>
      </c>
      <c r="M127" s="6" t="s">
        <v>34</v>
      </c>
      <c r="N127" s="6" t="s">
        <v>34</v>
      </c>
      <c r="O127" s="6" t="s">
        <v>34</v>
      </c>
      <c r="P127" s="6" t="s">
        <v>34</v>
      </c>
      <c r="Q127" s="6">
        <v>21</v>
      </c>
      <c r="R127" s="6" t="s">
        <v>34</v>
      </c>
      <c r="S127" s="6" t="s">
        <v>34</v>
      </c>
      <c r="T127" s="6">
        <v>3.94</v>
      </c>
      <c r="U127" s="6">
        <v>0.18759999999999999</v>
      </c>
      <c r="V127" s="6" t="s">
        <v>34</v>
      </c>
      <c r="W127" s="6" t="s">
        <v>34</v>
      </c>
      <c r="X127" s="6" t="s">
        <v>34</v>
      </c>
      <c r="Y127" s="6" t="s">
        <v>34</v>
      </c>
      <c r="Z127" s="6" t="s">
        <v>34</v>
      </c>
      <c r="AA127" s="6">
        <v>52.61</v>
      </c>
      <c r="AB127" s="23" t="s">
        <v>386</v>
      </c>
      <c r="AC127" s="24" t="s">
        <v>393</v>
      </c>
      <c r="AD127" s="18" t="s">
        <v>388</v>
      </c>
      <c r="AE127" s="52" t="s">
        <v>389</v>
      </c>
      <c r="AF127" s="6"/>
    </row>
    <row r="128" spans="1:32" ht="14.25" customHeight="1">
      <c r="A128" s="21" t="s">
        <v>394</v>
      </c>
      <c r="B128" s="67" t="s">
        <v>987</v>
      </c>
      <c r="C128" s="5" t="s">
        <v>60</v>
      </c>
      <c r="D128" s="6" t="s">
        <v>40</v>
      </c>
      <c r="E128" s="6">
        <v>1</v>
      </c>
      <c r="F128" s="6">
        <v>6.5</v>
      </c>
      <c r="G128" s="6" t="s">
        <v>34</v>
      </c>
      <c r="H128" s="6" t="s">
        <v>34</v>
      </c>
      <c r="I128" s="6" t="s">
        <v>34</v>
      </c>
      <c r="J128" s="6" t="s">
        <v>34</v>
      </c>
      <c r="K128" s="7" t="s">
        <v>34</v>
      </c>
      <c r="L128" s="6" t="s">
        <v>34</v>
      </c>
      <c r="M128" s="6" t="s">
        <v>34</v>
      </c>
      <c r="N128" s="6" t="s">
        <v>34</v>
      </c>
      <c r="O128" s="6" t="s">
        <v>34</v>
      </c>
      <c r="P128" s="6" t="s">
        <v>34</v>
      </c>
      <c r="Q128" s="6">
        <v>46.5</v>
      </c>
      <c r="R128" s="6" t="s">
        <v>34</v>
      </c>
      <c r="S128" s="6" t="s">
        <v>34</v>
      </c>
      <c r="T128" s="6">
        <v>4.47</v>
      </c>
      <c r="U128" s="6">
        <v>9.6000000000000002E-2</v>
      </c>
      <c r="V128" s="6" t="s">
        <v>34</v>
      </c>
      <c r="W128" s="6" t="s">
        <v>34</v>
      </c>
      <c r="X128" s="6" t="s">
        <v>34</v>
      </c>
      <c r="Y128" s="6" t="s">
        <v>34</v>
      </c>
      <c r="Z128" s="6" t="s">
        <v>34</v>
      </c>
      <c r="AA128" s="6">
        <v>52.61</v>
      </c>
      <c r="AB128" s="23" t="s">
        <v>386</v>
      </c>
      <c r="AC128" s="24" t="s">
        <v>395</v>
      </c>
      <c r="AD128" s="6" t="s">
        <v>388</v>
      </c>
      <c r="AE128" s="52" t="s">
        <v>389</v>
      </c>
      <c r="AF128" s="6"/>
    </row>
    <row r="129" spans="1:32" ht="14.25" customHeight="1">
      <c r="A129" s="21" t="s">
        <v>396</v>
      </c>
      <c r="B129" s="68" t="s">
        <v>988</v>
      </c>
      <c r="C129" s="5" t="s">
        <v>60</v>
      </c>
      <c r="D129" s="6" t="s">
        <v>40</v>
      </c>
      <c r="E129" s="6">
        <v>1</v>
      </c>
      <c r="F129" s="6">
        <v>6.5</v>
      </c>
      <c r="G129" s="6" t="s">
        <v>34</v>
      </c>
      <c r="H129" s="6" t="s">
        <v>34</v>
      </c>
      <c r="I129" s="6" t="s">
        <v>34</v>
      </c>
      <c r="J129" s="6" t="s">
        <v>34</v>
      </c>
      <c r="K129" s="7" t="s">
        <v>34</v>
      </c>
      <c r="L129" s="6" t="s">
        <v>34</v>
      </c>
      <c r="M129" s="6" t="s">
        <v>34</v>
      </c>
      <c r="N129" s="6" t="s">
        <v>34</v>
      </c>
      <c r="O129" s="6" t="s">
        <v>34</v>
      </c>
      <c r="P129" s="6" t="s">
        <v>34</v>
      </c>
      <c r="Q129" s="6">
        <v>9.2200000000000006</v>
      </c>
      <c r="R129" s="6" t="s">
        <v>34</v>
      </c>
      <c r="S129" s="6" t="s">
        <v>34</v>
      </c>
      <c r="T129" s="6">
        <v>2.5299999999999998</v>
      </c>
      <c r="U129" s="6">
        <v>0.27439999999999998</v>
      </c>
      <c r="V129" s="6" t="s">
        <v>34</v>
      </c>
      <c r="W129" s="6" t="s">
        <v>34</v>
      </c>
      <c r="X129" s="6" t="s">
        <v>34</v>
      </c>
      <c r="Y129" s="6" t="s">
        <v>34</v>
      </c>
      <c r="Z129" s="6" t="s">
        <v>34</v>
      </c>
      <c r="AA129" s="6">
        <v>52.61</v>
      </c>
      <c r="AB129" s="23" t="s">
        <v>386</v>
      </c>
      <c r="AC129" s="24" t="s">
        <v>397</v>
      </c>
      <c r="AD129" s="6" t="s">
        <v>388</v>
      </c>
      <c r="AE129" s="52" t="s">
        <v>389</v>
      </c>
      <c r="AF129" s="6"/>
    </row>
    <row r="130" spans="1:32" ht="14.25" customHeight="1">
      <c r="A130" s="21" t="s">
        <v>398</v>
      </c>
      <c r="B130" s="67" t="s">
        <v>989</v>
      </c>
      <c r="C130" s="5" t="s">
        <v>32</v>
      </c>
      <c r="D130" s="6" t="s">
        <v>40</v>
      </c>
      <c r="E130" s="6">
        <v>1</v>
      </c>
      <c r="F130" s="6">
        <v>6.5</v>
      </c>
      <c r="G130" s="6" t="s">
        <v>34</v>
      </c>
      <c r="H130" s="6" t="s">
        <v>34</v>
      </c>
      <c r="I130" s="6" t="s">
        <v>34</v>
      </c>
      <c r="J130" s="6" t="s">
        <v>34</v>
      </c>
      <c r="K130" s="7" t="s">
        <v>34</v>
      </c>
      <c r="L130" s="6">
        <v>0.22900000000000001</v>
      </c>
      <c r="M130" s="6" t="s">
        <v>34</v>
      </c>
      <c r="N130" s="6" t="s">
        <v>34</v>
      </c>
      <c r="O130" s="6">
        <v>0.22900000000000001</v>
      </c>
      <c r="P130" s="6">
        <v>91</v>
      </c>
      <c r="Q130" s="6">
        <v>6.8</v>
      </c>
      <c r="R130" s="6" t="s">
        <v>34</v>
      </c>
      <c r="S130" s="6" t="s">
        <v>34</v>
      </c>
      <c r="T130" s="6">
        <v>181</v>
      </c>
      <c r="U130" s="6">
        <v>26.6</v>
      </c>
      <c r="V130" s="6" t="s">
        <v>34</v>
      </c>
      <c r="W130" s="6" t="s">
        <v>34</v>
      </c>
      <c r="X130" s="6" t="s">
        <v>34</v>
      </c>
      <c r="Y130" s="6" t="s">
        <v>34</v>
      </c>
      <c r="Z130" s="6" t="s">
        <v>34</v>
      </c>
      <c r="AA130" s="6">
        <v>53</v>
      </c>
      <c r="AB130" s="23" t="s">
        <v>386</v>
      </c>
      <c r="AC130" s="2" t="s">
        <v>399</v>
      </c>
      <c r="AD130" s="18" t="s">
        <v>388</v>
      </c>
      <c r="AE130" s="52" t="s">
        <v>389</v>
      </c>
      <c r="AF130" s="6"/>
    </row>
    <row r="131" spans="1:32" ht="14.25" customHeight="1">
      <c r="A131" s="21" t="s">
        <v>400</v>
      </c>
      <c r="B131" s="68" t="s">
        <v>990</v>
      </c>
      <c r="C131" s="5" t="s">
        <v>60</v>
      </c>
      <c r="D131" s="6" t="s">
        <v>40</v>
      </c>
      <c r="E131" s="6">
        <v>1</v>
      </c>
      <c r="F131" s="6">
        <v>6</v>
      </c>
      <c r="G131" s="6" t="s">
        <v>34</v>
      </c>
      <c r="H131" s="6" t="s">
        <v>34</v>
      </c>
      <c r="I131" s="6" t="s">
        <v>34</v>
      </c>
      <c r="J131" s="6" t="s">
        <v>34</v>
      </c>
      <c r="K131" s="7" t="s">
        <v>34</v>
      </c>
      <c r="L131" s="6" t="s">
        <v>34</v>
      </c>
      <c r="M131" s="6" t="s">
        <v>34</v>
      </c>
      <c r="N131" s="6" t="s">
        <v>34</v>
      </c>
      <c r="O131" s="6" t="s">
        <v>34</v>
      </c>
      <c r="P131" s="6" t="s">
        <v>34</v>
      </c>
      <c r="Q131" s="6">
        <v>13.3</v>
      </c>
      <c r="R131" s="6" t="s">
        <v>34</v>
      </c>
      <c r="S131" s="6" t="s">
        <v>34</v>
      </c>
      <c r="T131" s="6">
        <v>4.3499999999999996</v>
      </c>
      <c r="U131" s="6">
        <v>0.32700000000000001</v>
      </c>
      <c r="V131" s="6" t="s">
        <v>34</v>
      </c>
      <c r="W131" s="6" t="s">
        <v>34</v>
      </c>
      <c r="X131" s="6" t="s">
        <v>34</v>
      </c>
      <c r="Y131" s="6" t="s">
        <v>34</v>
      </c>
      <c r="Z131" s="6" t="s">
        <v>34</v>
      </c>
      <c r="AA131" s="6">
        <v>52.61</v>
      </c>
      <c r="AB131" s="23" t="s">
        <v>386</v>
      </c>
      <c r="AC131" s="24" t="s">
        <v>401</v>
      </c>
      <c r="AD131" s="6" t="s">
        <v>388</v>
      </c>
      <c r="AE131" s="52" t="s">
        <v>389</v>
      </c>
      <c r="AF131" s="6"/>
    </row>
    <row r="132" spans="1:32" ht="14.25" customHeight="1">
      <c r="A132" s="53" t="s">
        <v>402</v>
      </c>
      <c r="B132" s="67" t="s">
        <v>991</v>
      </c>
      <c r="C132" s="13" t="s">
        <v>32</v>
      </c>
      <c r="D132" s="7" t="s">
        <v>33</v>
      </c>
      <c r="E132" s="7">
        <v>1</v>
      </c>
      <c r="F132" s="7" t="s">
        <v>34</v>
      </c>
      <c r="G132" s="7" t="s">
        <v>34</v>
      </c>
      <c r="H132" s="7">
        <v>50</v>
      </c>
      <c r="I132" s="7">
        <v>1</v>
      </c>
      <c r="J132" s="6">
        <f t="shared" ref="J132:J135" si="18">LN(2)/I132</f>
        <v>0.69314718055994529</v>
      </c>
      <c r="K132" s="7">
        <v>37</v>
      </c>
      <c r="L132" s="7" t="s">
        <v>34</v>
      </c>
      <c r="M132" s="7" t="s">
        <v>34</v>
      </c>
      <c r="N132" s="7" t="s">
        <v>34</v>
      </c>
      <c r="O132" s="7" t="s">
        <v>34</v>
      </c>
      <c r="P132" s="7" t="s">
        <v>34</v>
      </c>
      <c r="Q132" s="7">
        <v>12</v>
      </c>
      <c r="R132" s="6" t="s">
        <v>34</v>
      </c>
      <c r="S132" s="6" t="s">
        <v>34</v>
      </c>
      <c r="T132" s="7">
        <v>12.3</v>
      </c>
      <c r="U132" s="7">
        <v>1</v>
      </c>
      <c r="V132" s="7" t="s">
        <v>34</v>
      </c>
      <c r="W132" s="7" t="s">
        <v>34</v>
      </c>
      <c r="X132" s="7" t="s">
        <v>34</v>
      </c>
      <c r="Y132" s="7" t="s">
        <v>34</v>
      </c>
      <c r="Z132" s="7" t="s">
        <v>34</v>
      </c>
      <c r="AA132" s="7">
        <v>51.6</v>
      </c>
      <c r="AB132" s="7" t="s">
        <v>403</v>
      </c>
      <c r="AC132" s="7" t="s">
        <v>404</v>
      </c>
      <c r="AD132" s="54" t="s">
        <v>405</v>
      </c>
      <c r="AE132" s="14" t="s">
        <v>406</v>
      </c>
      <c r="AF132" s="6"/>
    </row>
    <row r="133" spans="1:32" ht="14.25" customHeight="1">
      <c r="A133" s="53" t="s">
        <v>407</v>
      </c>
      <c r="B133" s="68" t="s">
        <v>992</v>
      </c>
      <c r="C133" s="13" t="s">
        <v>60</v>
      </c>
      <c r="D133" s="7" t="s">
        <v>33</v>
      </c>
      <c r="E133" s="7">
        <v>1</v>
      </c>
      <c r="F133" s="7" t="s">
        <v>34</v>
      </c>
      <c r="G133" s="7" t="s">
        <v>34</v>
      </c>
      <c r="H133" s="7">
        <v>50</v>
      </c>
      <c r="I133" s="7">
        <v>1.5</v>
      </c>
      <c r="J133" s="6">
        <f t="shared" si="18"/>
        <v>0.46209812037329684</v>
      </c>
      <c r="K133" s="7">
        <v>37</v>
      </c>
      <c r="L133" s="7" t="s">
        <v>34</v>
      </c>
      <c r="M133" s="7" t="s">
        <v>34</v>
      </c>
      <c r="N133" s="7" t="s">
        <v>34</v>
      </c>
      <c r="O133" s="7" t="s">
        <v>34</v>
      </c>
      <c r="P133" s="7" t="s">
        <v>34</v>
      </c>
      <c r="Q133" s="7">
        <v>4.8</v>
      </c>
      <c r="R133" s="6" t="s">
        <v>34</v>
      </c>
      <c r="S133" s="6" t="s">
        <v>34</v>
      </c>
      <c r="T133" s="7">
        <v>7.8</v>
      </c>
      <c r="U133" s="7">
        <v>1.6</v>
      </c>
      <c r="V133" s="7" t="s">
        <v>34</v>
      </c>
      <c r="W133" s="7" t="s">
        <v>34</v>
      </c>
      <c r="X133" s="7" t="s">
        <v>34</v>
      </c>
      <c r="Y133" s="7" t="s">
        <v>34</v>
      </c>
      <c r="Z133" s="7" t="s">
        <v>34</v>
      </c>
      <c r="AA133" s="7">
        <v>51.6</v>
      </c>
      <c r="AB133" s="7" t="s">
        <v>34</v>
      </c>
      <c r="AC133" s="7" t="s">
        <v>408</v>
      </c>
      <c r="AD133" s="54" t="s">
        <v>405</v>
      </c>
      <c r="AE133" s="14" t="s">
        <v>406</v>
      </c>
      <c r="AF133" s="6"/>
    </row>
    <row r="134" spans="1:32" ht="14.25" customHeight="1">
      <c r="A134" s="53" t="s">
        <v>409</v>
      </c>
      <c r="B134" s="67" t="s">
        <v>993</v>
      </c>
      <c r="C134" s="13" t="s">
        <v>60</v>
      </c>
      <c r="D134" s="7" t="s">
        <v>33</v>
      </c>
      <c r="E134" s="7">
        <v>1</v>
      </c>
      <c r="F134" s="7" t="s">
        <v>34</v>
      </c>
      <c r="G134" s="7" t="s">
        <v>34</v>
      </c>
      <c r="H134" s="7">
        <v>50</v>
      </c>
      <c r="I134" s="7">
        <v>2.8</v>
      </c>
      <c r="J134" s="6">
        <f t="shared" si="18"/>
        <v>0.24755256448569476</v>
      </c>
      <c r="K134" s="7">
        <v>37</v>
      </c>
      <c r="L134" s="7" t="s">
        <v>34</v>
      </c>
      <c r="M134" s="7" t="s">
        <v>34</v>
      </c>
      <c r="N134" s="7" t="s">
        <v>34</v>
      </c>
      <c r="O134" s="7" t="s">
        <v>34</v>
      </c>
      <c r="P134" s="7" t="s">
        <v>34</v>
      </c>
      <c r="Q134" s="7">
        <v>10.9</v>
      </c>
      <c r="R134" s="6" t="s">
        <v>34</v>
      </c>
      <c r="S134" s="6" t="s">
        <v>34</v>
      </c>
      <c r="T134" s="7">
        <v>11.1</v>
      </c>
      <c r="U134" s="7">
        <v>1</v>
      </c>
      <c r="V134" s="7" t="s">
        <v>34</v>
      </c>
      <c r="W134" s="7" t="s">
        <v>34</v>
      </c>
      <c r="X134" s="7" t="s">
        <v>34</v>
      </c>
      <c r="Y134" s="7" t="s">
        <v>34</v>
      </c>
      <c r="Z134" s="7" t="s">
        <v>34</v>
      </c>
      <c r="AA134" s="7">
        <v>51.6</v>
      </c>
      <c r="AB134" s="7" t="s">
        <v>34</v>
      </c>
      <c r="AC134" s="7" t="s">
        <v>410</v>
      </c>
      <c r="AD134" s="54" t="s">
        <v>405</v>
      </c>
      <c r="AE134" s="14" t="s">
        <v>406</v>
      </c>
      <c r="AF134" s="6"/>
    </row>
    <row r="135" spans="1:32" ht="14.25" customHeight="1">
      <c r="A135" s="53" t="s">
        <v>411</v>
      </c>
      <c r="B135" s="68" t="s">
        <v>994</v>
      </c>
      <c r="C135" s="13" t="s">
        <v>60</v>
      </c>
      <c r="D135" s="7" t="s">
        <v>33</v>
      </c>
      <c r="E135" s="7">
        <v>1</v>
      </c>
      <c r="F135" s="7" t="s">
        <v>34</v>
      </c>
      <c r="G135" s="7" t="s">
        <v>34</v>
      </c>
      <c r="H135" s="7">
        <v>50</v>
      </c>
      <c r="I135" s="7">
        <v>10.9</v>
      </c>
      <c r="J135" s="6">
        <f t="shared" si="18"/>
        <v>6.3591484455040856E-2</v>
      </c>
      <c r="K135" s="7">
        <v>37</v>
      </c>
      <c r="L135" s="7" t="s">
        <v>34</v>
      </c>
      <c r="M135" s="7" t="s">
        <v>34</v>
      </c>
      <c r="N135" s="7" t="s">
        <v>34</v>
      </c>
      <c r="O135" s="7" t="s">
        <v>34</v>
      </c>
      <c r="P135" s="7" t="s">
        <v>34</v>
      </c>
      <c r="Q135" s="7">
        <v>7</v>
      </c>
      <c r="R135" s="6" t="s">
        <v>34</v>
      </c>
      <c r="S135" s="6" t="s">
        <v>34</v>
      </c>
      <c r="T135" s="7">
        <v>14.6</v>
      </c>
      <c r="U135" s="7">
        <v>2.1</v>
      </c>
      <c r="V135" s="7" t="s">
        <v>34</v>
      </c>
      <c r="W135" s="7" t="s">
        <v>34</v>
      </c>
      <c r="X135" s="7" t="s">
        <v>34</v>
      </c>
      <c r="Y135" s="7" t="s">
        <v>34</v>
      </c>
      <c r="Z135" s="7" t="s">
        <v>34</v>
      </c>
      <c r="AA135" s="7">
        <v>51.6</v>
      </c>
      <c r="AB135" s="7" t="s">
        <v>34</v>
      </c>
      <c r="AC135" s="7" t="s">
        <v>412</v>
      </c>
      <c r="AD135" s="54" t="s">
        <v>405</v>
      </c>
      <c r="AE135" s="14" t="s">
        <v>406</v>
      </c>
      <c r="AF135" s="6"/>
    </row>
    <row r="136" spans="1:32" ht="14.25" customHeight="1">
      <c r="A136" s="4" t="s">
        <v>413</v>
      </c>
      <c r="B136" s="67" t="s">
        <v>995</v>
      </c>
      <c r="C136" s="5" t="s">
        <v>60</v>
      </c>
      <c r="D136" s="6" t="s">
        <v>33</v>
      </c>
      <c r="E136" s="6">
        <v>1</v>
      </c>
      <c r="F136" s="6" t="s">
        <v>34</v>
      </c>
      <c r="G136" s="6" t="s">
        <v>34</v>
      </c>
      <c r="H136" s="6" t="s">
        <v>34</v>
      </c>
      <c r="I136" s="6" t="s">
        <v>34</v>
      </c>
      <c r="J136" s="6" t="s">
        <v>34</v>
      </c>
      <c r="K136" s="7">
        <v>20</v>
      </c>
      <c r="L136" s="6">
        <v>5.09</v>
      </c>
      <c r="M136" s="6" t="s">
        <v>34</v>
      </c>
      <c r="N136" s="6" t="s">
        <v>34</v>
      </c>
      <c r="O136" s="45">
        <v>15.766666666666667</v>
      </c>
      <c r="P136" s="45">
        <v>3.0974666666666666</v>
      </c>
      <c r="Q136" s="6" t="s">
        <v>34</v>
      </c>
      <c r="R136" s="6" t="s">
        <v>34</v>
      </c>
      <c r="S136" s="6" t="s">
        <v>34</v>
      </c>
      <c r="T136" s="6" t="s">
        <v>34</v>
      </c>
      <c r="U136" s="6" t="s">
        <v>34</v>
      </c>
      <c r="V136" s="6" t="s">
        <v>34</v>
      </c>
      <c r="W136" s="6" t="s">
        <v>34</v>
      </c>
      <c r="X136" s="6" t="s">
        <v>34</v>
      </c>
      <c r="Y136" s="6" t="s">
        <v>34</v>
      </c>
      <c r="Z136" s="6" t="s">
        <v>34</v>
      </c>
      <c r="AA136" s="6">
        <v>51.6</v>
      </c>
      <c r="AB136" s="6" t="s">
        <v>34</v>
      </c>
      <c r="AC136" s="7" t="s">
        <v>414</v>
      </c>
      <c r="AD136" s="6" t="s">
        <v>415</v>
      </c>
      <c r="AE136" s="6" t="s">
        <v>416</v>
      </c>
      <c r="AF136" s="6"/>
    </row>
    <row r="137" spans="1:32" ht="14.25" customHeight="1">
      <c r="A137" s="4" t="s">
        <v>417</v>
      </c>
      <c r="B137" s="68" t="s">
        <v>996</v>
      </c>
      <c r="C137" s="5" t="s">
        <v>32</v>
      </c>
      <c r="D137" s="6" t="s">
        <v>33</v>
      </c>
      <c r="E137" s="6">
        <v>1</v>
      </c>
      <c r="F137" s="6" t="s">
        <v>34</v>
      </c>
      <c r="G137" s="6" t="s">
        <v>34</v>
      </c>
      <c r="H137" s="6" t="s">
        <v>34</v>
      </c>
      <c r="I137" s="6" t="s">
        <v>34</v>
      </c>
      <c r="J137" s="6" t="s">
        <v>34</v>
      </c>
      <c r="K137" s="7">
        <v>20</v>
      </c>
      <c r="L137" s="6">
        <v>5</v>
      </c>
      <c r="M137" s="6" t="s">
        <v>34</v>
      </c>
      <c r="N137" s="6" t="s">
        <v>34</v>
      </c>
      <c r="O137" s="45">
        <v>14.666666666666666</v>
      </c>
      <c r="P137" s="45">
        <v>2.9333333333333336</v>
      </c>
      <c r="Q137" s="6" t="s">
        <v>34</v>
      </c>
      <c r="R137" s="6" t="s">
        <v>34</v>
      </c>
      <c r="S137" s="6" t="s">
        <v>34</v>
      </c>
      <c r="T137" s="6" t="s">
        <v>34</v>
      </c>
      <c r="U137" s="6" t="s">
        <v>34</v>
      </c>
      <c r="V137" s="6" t="s">
        <v>34</v>
      </c>
      <c r="W137" s="6" t="s">
        <v>34</v>
      </c>
      <c r="X137" s="6" t="s">
        <v>34</v>
      </c>
      <c r="Y137" s="6" t="s">
        <v>34</v>
      </c>
      <c r="Z137" s="6" t="s">
        <v>34</v>
      </c>
      <c r="AA137" s="6">
        <v>51.6</v>
      </c>
      <c r="AB137" s="6" t="s">
        <v>418</v>
      </c>
      <c r="AC137" s="7" t="s">
        <v>419</v>
      </c>
      <c r="AD137" s="6" t="s">
        <v>415</v>
      </c>
      <c r="AE137" s="6" t="s">
        <v>416</v>
      </c>
      <c r="AF137" s="6"/>
    </row>
    <row r="138" spans="1:32" ht="14.25" customHeight="1">
      <c r="A138" s="4" t="s">
        <v>420</v>
      </c>
      <c r="B138" s="67" t="s">
        <v>997</v>
      </c>
      <c r="C138" s="5" t="s">
        <v>60</v>
      </c>
      <c r="D138" s="6" t="s">
        <v>33</v>
      </c>
      <c r="E138" s="6">
        <v>1</v>
      </c>
      <c r="F138" s="6" t="s">
        <v>34</v>
      </c>
      <c r="G138" s="6" t="s">
        <v>34</v>
      </c>
      <c r="H138" s="6" t="s">
        <v>34</v>
      </c>
      <c r="I138" s="6" t="s">
        <v>34</v>
      </c>
      <c r="J138" s="6" t="s">
        <v>34</v>
      </c>
      <c r="K138" s="7">
        <v>20</v>
      </c>
      <c r="L138" s="6">
        <v>14.56</v>
      </c>
      <c r="M138" s="6" t="s">
        <v>34</v>
      </c>
      <c r="N138" s="6" t="s">
        <v>34</v>
      </c>
      <c r="O138" s="45">
        <v>7.9833333333333334</v>
      </c>
      <c r="P138" s="45">
        <v>0.5480666666666667</v>
      </c>
      <c r="Q138" s="6" t="s">
        <v>34</v>
      </c>
      <c r="R138" s="6" t="s">
        <v>34</v>
      </c>
      <c r="S138" s="6" t="s">
        <v>34</v>
      </c>
      <c r="T138" s="6" t="s">
        <v>34</v>
      </c>
      <c r="U138" s="6" t="s">
        <v>34</v>
      </c>
      <c r="V138" s="6" t="s">
        <v>34</v>
      </c>
      <c r="W138" s="6" t="s">
        <v>34</v>
      </c>
      <c r="X138" s="6" t="s">
        <v>34</v>
      </c>
      <c r="Y138" s="6" t="s">
        <v>34</v>
      </c>
      <c r="Z138" s="6" t="s">
        <v>34</v>
      </c>
      <c r="AA138" s="6">
        <v>51.6</v>
      </c>
      <c r="AB138" s="6" t="s">
        <v>34</v>
      </c>
      <c r="AC138" s="7" t="s">
        <v>421</v>
      </c>
      <c r="AD138" s="6" t="s">
        <v>415</v>
      </c>
      <c r="AE138" s="6" t="s">
        <v>416</v>
      </c>
      <c r="AF138" s="6"/>
    </row>
    <row r="139" spans="1:32" ht="14.25" customHeight="1">
      <c r="A139" s="4" t="s">
        <v>422</v>
      </c>
      <c r="B139" s="68" t="s">
        <v>998</v>
      </c>
      <c r="C139" s="5" t="s">
        <v>60</v>
      </c>
      <c r="D139" s="6" t="s">
        <v>33</v>
      </c>
      <c r="E139" s="6">
        <v>1</v>
      </c>
      <c r="F139" s="6" t="s">
        <v>34</v>
      </c>
      <c r="G139" s="6" t="s">
        <v>34</v>
      </c>
      <c r="H139" s="6" t="s">
        <v>34</v>
      </c>
      <c r="I139" s="6" t="s">
        <v>34</v>
      </c>
      <c r="J139" s="6" t="s">
        <v>34</v>
      </c>
      <c r="K139" s="7">
        <v>20</v>
      </c>
      <c r="L139" s="6">
        <v>4.92</v>
      </c>
      <c r="M139" s="6" t="s">
        <v>34</v>
      </c>
      <c r="N139" s="6" t="s">
        <v>34</v>
      </c>
      <c r="O139" s="45">
        <v>8.4</v>
      </c>
      <c r="P139" s="45">
        <v>1.7069166666666666</v>
      </c>
      <c r="Q139" s="6" t="s">
        <v>34</v>
      </c>
      <c r="R139" s="6" t="s">
        <v>34</v>
      </c>
      <c r="S139" s="6" t="s">
        <v>34</v>
      </c>
      <c r="T139" s="6" t="s">
        <v>34</v>
      </c>
      <c r="U139" s="6" t="s">
        <v>34</v>
      </c>
      <c r="V139" s="6" t="s">
        <v>34</v>
      </c>
      <c r="W139" s="6" t="s">
        <v>34</v>
      </c>
      <c r="X139" s="6">
        <v>590.71</v>
      </c>
      <c r="Y139" s="6" t="s">
        <v>34</v>
      </c>
      <c r="Z139" s="6" t="s">
        <v>34</v>
      </c>
      <c r="AA139" s="6">
        <v>51.6</v>
      </c>
      <c r="AB139" s="6" t="s">
        <v>34</v>
      </c>
      <c r="AC139" s="7" t="s">
        <v>423</v>
      </c>
      <c r="AD139" s="6" t="s">
        <v>415</v>
      </c>
      <c r="AE139" s="6" t="s">
        <v>416</v>
      </c>
      <c r="AF139" s="6"/>
    </row>
    <row r="140" spans="1:32" ht="14.25" customHeight="1">
      <c r="A140" s="4" t="s">
        <v>424</v>
      </c>
      <c r="B140" s="67" t="s">
        <v>999</v>
      </c>
      <c r="C140" s="5" t="s">
        <v>60</v>
      </c>
      <c r="D140" s="6" t="s">
        <v>33</v>
      </c>
      <c r="E140" s="6">
        <v>1</v>
      </c>
      <c r="F140" s="6" t="s">
        <v>34</v>
      </c>
      <c r="G140" s="6" t="s">
        <v>34</v>
      </c>
      <c r="H140" s="6" t="s">
        <v>34</v>
      </c>
      <c r="I140" s="6" t="s">
        <v>34</v>
      </c>
      <c r="J140" s="6" t="s">
        <v>34</v>
      </c>
      <c r="K140" s="7">
        <v>20</v>
      </c>
      <c r="L140" s="6">
        <v>3.46</v>
      </c>
      <c r="M140" s="6" t="s">
        <v>34</v>
      </c>
      <c r="N140" s="6" t="s">
        <v>34</v>
      </c>
      <c r="O140" s="45">
        <v>14.633333333333333</v>
      </c>
      <c r="P140" s="45">
        <v>4.2333999999999996</v>
      </c>
      <c r="Q140" s="6" t="s">
        <v>34</v>
      </c>
      <c r="R140" s="6" t="s">
        <v>34</v>
      </c>
      <c r="S140" s="6" t="s">
        <v>34</v>
      </c>
      <c r="T140" s="6" t="s">
        <v>34</v>
      </c>
      <c r="U140" s="6" t="s">
        <v>34</v>
      </c>
      <c r="V140" s="6" t="s">
        <v>34</v>
      </c>
      <c r="W140" s="6" t="s">
        <v>34</v>
      </c>
      <c r="X140" s="6" t="s">
        <v>34</v>
      </c>
      <c r="Y140" s="6" t="s">
        <v>34</v>
      </c>
      <c r="Z140" s="6" t="s">
        <v>34</v>
      </c>
      <c r="AA140" s="6">
        <v>51.6</v>
      </c>
      <c r="AB140" s="6" t="s">
        <v>34</v>
      </c>
      <c r="AC140" s="7" t="s">
        <v>425</v>
      </c>
      <c r="AD140" s="6" t="s">
        <v>415</v>
      </c>
      <c r="AE140" s="6" t="s">
        <v>416</v>
      </c>
      <c r="AF140" s="6"/>
    </row>
    <row r="141" spans="1:32" ht="14.25" customHeight="1">
      <c r="A141" s="4" t="s">
        <v>426</v>
      </c>
      <c r="B141" s="68" t="s">
        <v>1000</v>
      </c>
      <c r="C141" s="5" t="s">
        <v>60</v>
      </c>
      <c r="D141" s="6" t="s">
        <v>33</v>
      </c>
      <c r="E141" s="6">
        <v>1</v>
      </c>
      <c r="F141" s="6" t="s">
        <v>34</v>
      </c>
      <c r="G141" s="6" t="s">
        <v>34</v>
      </c>
      <c r="H141" s="6" t="s">
        <v>34</v>
      </c>
      <c r="I141" s="6" t="s">
        <v>34</v>
      </c>
      <c r="J141" s="6" t="s">
        <v>34</v>
      </c>
      <c r="K141" s="7">
        <v>20</v>
      </c>
      <c r="L141" s="6">
        <v>1.01</v>
      </c>
      <c r="M141" s="6" t="s">
        <v>34</v>
      </c>
      <c r="N141" s="6" t="s">
        <v>34</v>
      </c>
      <c r="O141" s="45">
        <v>3.1983333333333334E-3</v>
      </c>
      <c r="P141" s="45">
        <v>3.1666666666666666E-3</v>
      </c>
      <c r="Q141" s="6" t="s">
        <v>34</v>
      </c>
      <c r="R141" s="6" t="s">
        <v>34</v>
      </c>
      <c r="S141" s="6" t="s">
        <v>34</v>
      </c>
      <c r="T141" s="6" t="s">
        <v>34</v>
      </c>
      <c r="U141" s="6" t="s">
        <v>34</v>
      </c>
      <c r="V141" s="6" t="s">
        <v>34</v>
      </c>
      <c r="W141" s="6" t="s">
        <v>34</v>
      </c>
      <c r="X141" s="6" t="s">
        <v>34</v>
      </c>
      <c r="Y141" s="6" t="s">
        <v>34</v>
      </c>
      <c r="Z141" s="6" t="s">
        <v>34</v>
      </c>
      <c r="AA141" s="6">
        <v>51.6</v>
      </c>
      <c r="AB141" s="6" t="s">
        <v>34</v>
      </c>
      <c r="AC141" s="7" t="s">
        <v>427</v>
      </c>
      <c r="AD141" s="6" t="s">
        <v>415</v>
      </c>
      <c r="AE141" s="6" t="s">
        <v>416</v>
      </c>
      <c r="AF141" s="6"/>
    </row>
    <row r="142" spans="1:32" ht="14.25" customHeight="1">
      <c r="A142" s="4" t="s">
        <v>428</v>
      </c>
      <c r="B142" s="67" t="s">
        <v>1001</v>
      </c>
      <c r="C142" s="5" t="s">
        <v>60</v>
      </c>
      <c r="D142" s="6" t="s">
        <v>33</v>
      </c>
      <c r="E142" s="6">
        <v>1</v>
      </c>
      <c r="F142" s="6" t="s">
        <v>34</v>
      </c>
      <c r="G142" s="6" t="s">
        <v>34</v>
      </c>
      <c r="H142" s="6" t="s">
        <v>34</v>
      </c>
      <c r="I142" s="6" t="s">
        <v>34</v>
      </c>
      <c r="J142" s="6" t="s">
        <v>34</v>
      </c>
      <c r="K142" s="7">
        <v>20</v>
      </c>
      <c r="L142" s="6">
        <v>5.98</v>
      </c>
      <c r="M142" s="6" t="s">
        <v>34</v>
      </c>
      <c r="N142" s="6" t="s">
        <v>34</v>
      </c>
      <c r="O142" s="45">
        <v>16.433333333333334</v>
      </c>
      <c r="P142" s="45">
        <v>2.7467333333333332</v>
      </c>
      <c r="Q142" s="6" t="s">
        <v>34</v>
      </c>
      <c r="R142" s="6" t="s">
        <v>34</v>
      </c>
      <c r="S142" s="6" t="s">
        <v>34</v>
      </c>
      <c r="T142" s="6" t="s">
        <v>34</v>
      </c>
      <c r="U142" s="6" t="s">
        <v>34</v>
      </c>
      <c r="V142" s="6" t="s">
        <v>34</v>
      </c>
      <c r="W142" s="6" t="s">
        <v>34</v>
      </c>
      <c r="X142" s="6" t="s">
        <v>34</v>
      </c>
      <c r="Y142" s="6" t="s">
        <v>34</v>
      </c>
      <c r="Z142" s="6" t="s">
        <v>34</v>
      </c>
      <c r="AA142" s="6">
        <v>51.6</v>
      </c>
      <c r="AB142" s="6" t="s">
        <v>34</v>
      </c>
      <c r="AC142" s="7" t="s">
        <v>429</v>
      </c>
      <c r="AD142" s="6" t="s">
        <v>415</v>
      </c>
      <c r="AE142" s="6" t="s">
        <v>416</v>
      </c>
      <c r="AF142" s="6"/>
    </row>
    <row r="143" spans="1:32" ht="14.25" customHeight="1">
      <c r="A143" s="4" t="s">
        <v>430</v>
      </c>
      <c r="B143" s="68" t="s">
        <v>1002</v>
      </c>
      <c r="C143" s="5" t="s">
        <v>60</v>
      </c>
      <c r="D143" s="6" t="s">
        <v>33</v>
      </c>
      <c r="E143" s="6">
        <v>1</v>
      </c>
      <c r="F143" s="6" t="s">
        <v>34</v>
      </c>
      <c r="G143" s="6" t="s">
        <v>34</v>
      </c>
      <c r="H143" s="6" t="s">
        <v>34</v>
      </c>
      <c r="I143" s="6" t="s">
        <v>34</v>
      </c>
      <c r="J143" s="6" t="s">
        <v>34</v>
      </c>
      <c r="K143" s="7">
        <v>20</v>
      </c>
      <c r="L143" s="6">
        <v>6.19</v>
      </c>
      <c r="M143" s="6" t="s">
        <v>34</v>
      </c>
      <c r="N143" s="6" t="s">
        <v>34</v>
      </c>
      <c r="O143" s="45">
        <v>9.25</v>
      </c>
      <c r="P143" s="45">
        <v>1.4934833333333333</v>
      </c>
      <c r="Q143" s="6" t="s">
        <v>34</v>
      </c>
      <c r="R143" s="6" t="s">
        <v>34</v>
      </c>
      <c r="S143" s="6" t="s">
        <v>34</v>
      </c>
      <c r="T143" s="6" t="s">
        <v>34</v>
      </c>
      <c r="U143" s="6" t="s">
        <v>34</v>
      </c>
      <c r="V143" s="6" t="s">
        <v>34</v>
      </c>
      <c r="W143" s="6" t="s">
        <v>34</v>
      </c>
      <c r="X143" s="6">
        <v>362.94</v>
      </c>
      <c r="Y143" s="6" t="s">
        <v>34</v>
      </c>
      <c r="Z143" s="6" t="s">
        <v>34</v>
      </c>
      <c r="AA143" s="6">
        <v>51.6</v>
      </c>
      <c r="AB143" s="6" t="s">
        <v>34</v>
      </c>
      <c r="AC143" s="7" t="s">
        <v>431</v>
      </c>
      <c r="AD143" s="6" t="s">
        <v>415</v>
      </c>
      <c r="AE143" s="6" t="s">
        <v>416</v>
      </c>
      <c r="AF143" s="6"/>
    </row>
    <row r="144" spans="1:32" ht="14.25" customHeight="1">
      <c r="A144" s="4" t="s">
        <v>432</v>
      </c>
      <c r="B144" s="67" t="s">
        <v>1003</v>
      </c>
      <c r="C144" s="5" t="s">
        <v>60</v>
      </c>
      <c r="D144" s="6" t="s">
        <v>33</v>
      </c>
      <c r="E144" s="6">
        <v>1</v>
      </c>
      <c r="F144" s="6" t="s">
        <v>34</v>
      </c>
      <c r="G144" s="6" t="s">
        <v>34</v>
      </c>
      <c r="H144" s="6" t="s">
        <v>34</v>
      </c>
      <c r="I144" s="6" t="s">
        <v>34</v>
      </c>
      <c r="J144" s="6" t="s">
        <v>34</v>
      </c>
      <c r="K144" s="7">
        <v>20</v>
      </c>
      <c r="L144" s="6">
        <v>7.48</v>
      </c>
      <c r="M144" s="6" t="s">
        <v>34</v>
      </c>
      <c r="N144" s="6" t="s">
        <v>34</v>
      </c>
      <c r="O144" s="45">
        <v>11.166666666666666</v>
      </c>
      <c r="P144" s="45">
        <v>1.4912999999999998</v>
      </c>
      <c r="Q144" s="6" t="s">
        <v>34</v>
      </c>
      <c r="R144" s="6" t="s">
        <v>34</v>
      </c>
      <c r="S144" s="6" t="s">
        <v>34</v>
      </c>
      <c r="T144" s="6" t="s">
        <v>34</v>
      </c>
      <c r="U144" s="6" t="s">
        <v>34</v>
      </c>
      <c r="V144" s="6" t="s">
        <v>34</v>
      </c>
      <c r="W144" s="6" t="s">
        <v>34</v>
      </c>
      <c r="X144" s="6" t="s">
        <v>34</v>
      </c>
      <c r="Y144" s="6" t="s">
        <v>34</v>
      </c>
      <c r="Z144" s="6" t="s">
        <v>34</v>
      </c>
      <c r="AA144" s="6">
        <v>51.6</v>
      </c>
      <c r="AB144" s="6" t="s">
        <v>34</v>
      </c>
      <c r="AC144" s="7" t="s">
        <v>433</v>
      </c>
      <c r="AD144" s="6" t="s">
        <v>415</v>
      </c>
      <c r="AE144" s="6" t="s">
        <v>416</v>
      </c>
      <c r="AF144" s="6"/>
    </row>
    <row r="145" spans="1:32" ht="14.25" customHeight="1">
      <c r="A145" s="4" t="s">
        <v>434</v>
      </c>
      <c r="B145" s="68" t="s">
        <v>1004</v>
      </c>
      <c r="C145" s="5" t="s">
        <v>60</v>
      </c>
      <c r="D145" s="6" t="s">
        <v>33</v>
      </c>
      <c r="E145" s="6">
        <v>1</v>
      </c>
      <c r="F145" s="6" t="s">
        <v>34</v>
      </c>
      <c r="G145" s="6" t="s">
        <v>34</v>
      </c>
      <c r="H145" s="6" t="s">
        <v>34</v>
      </c>
      <c r="I145" s="6" t="s">
        <v>34</v>
      </c>
      <c r="J145" s="6" t="s">
        <v>34</v>
      </c>
      <c r="K145" s="7">
        <v>20</v>
      </c>
      <c r="L145" s="6">
        <v>0.63</v>
      </c>
      <c r="M145" s="6" t="s">
        <v>34</v>
      </c>
      <c r="N145" s="6" t="s">
        <v>34</v>
      </c>
      <c r="O145" s="45">
        <v>1.5</v>
      </c>
      <c r="P145" s="45">
        <v>2.3934000000000002</v>
      </c>
      <c r="Q145" s="6" t="s">
        <v>34</v>
      </c>
      <c r="R145" s="6" t="s">
        <v>34</v>
      </c>
      <c r="S145" s="6" t="s">
        <v>34</v>
      </c>
      <c r="T145" s="6" t="s">
        <v>34</v>
      </c>
      <c r="U145" s="6" t="s">
        <v>34</v>
      </c>
      <c r="V145" s="6" t="s">
        <v>34</v>
      </c>
      <c r="W145" s="6" t="s">
        <v>34</v>
      </c>
      <c r="X145" s="6">
        <v>95.24</v>
      </c>
      <c r="Y145" s="6" t="s">
        <v>34</v>
      </c>
      <c r="Z145" s="6" t="s">
        <v>34</v>
      </c>
      <c r="AA145" s="6">
        <v>51.6</v>
      </c>
      <c r="AB145" s="6" t="s">
        <v>34</v>
      </c>
      <c r="AC145" s="7" t="s">
        <v>435</v>
      </c>
      <c r="AD145" s="6" t="s">
        <v>415</v>
      </c>
      <c r="AE145" s="6" t="s">
        <v>416</v>
      </c>
      <c r="AF145" s="6"/>
    </row>
    <row r="146" spans="1:32" ht="14.25" customHeight="1">
      <c r="A146" s="4" t="s">
        <v>436</v>
      </c>
      <c r="B146" s="67" t="s">
        <v>1005</v>
      </c>
      <c r="C146" s="5" t="s">
        <v>60</v>
      </c>
      <c r="D146" s="6" t="s">
        <v>33</v>
      </c>
      <c r="E146" s="6">
        <v>1</v>
      </c>
      <c r="F146" s="6" t="s">
        <v>34</v>
      </c>
      <c r="G146" s="6" t="s">
        <v>34</v>
      </c>
      <c r="H146" s="6" t="s">
        <v>34</v>
      </c>
      <c r="I146" s="6" t="s">
        <v>34</v>
      </c>
      <c r="J146" s="6" t="s">
        <v>34</v>
      </c>
      <c r="K146" s="7">
        <v>20</v>
      </c>
      <c r="L146" s="6">
        <v>8.5399999999999991</v>
      </c>
      <c r="M146" s="6" t="s">
        <v>34</v>
      </c>
      <c r="N146" s="6" t="s">
        <v>34</v>
      </c>
      <c r="O146" s="45">
        <v>2.6666666666666665</v>
      </c>
      <c r="P146" s="45">
        <v>0.31158333333333332</v>
      </c>
      <c r="Q146" s="6" t="s">
        <v>34</v>
      </c>
      <c r="R146" s="6" t="s">
        <v>34</v>
      </c>
      <c r="S146" s="6" t="s">
        <v>34</v>
      </c>
      <c r="T146" s="6" t="s">
        <v>34</v>
      </c>
      <c r="U146" s="6" t="s">
        <v>34</v>
      </c>
      <c r="V146" s="6" t="s">
        <v>34</v>
      </c>
      <c r="W146" s="6" t="s">
        <v>34</v>
      </c>
      <c r="X146" s="6" t="s">
        <v>34</v>
      </c>
      <c r="Y146" s="6" t="s">
        <v>34</v>
      </c>
      <c r="Z146" s="6" t="s">
        <v>34</v>
      </c>
      <c r="AA146" s="6">
        <v>51.6</v>
      </c>
      <c r="AB146" s="6" t="s">
        <v>34</v>
      </c>
      <c r="AC146" s="7" t="s">
        <v>437</v>
      </c>
      <c r="AD146" s="6" t="s">
        <v>415</v>
      </c>
      <c r="AE146" s="6" t="s">
        <v>416</v>
      </c>
      <c r="AF146" s="6"/>
    </row>
    <row r="147" spans="1:32" ht="14.25" customHeight="1">
      <c r="A147" s="4" t="s">
        <v>438</v>
      </c>
      <c r="B147" s="68" t="s">
        <v>1006</v>
      </c>
      <c r="C147" s="5" t="s">
        <v>60</v>
      </c>
      <c r="D147" s="6" t="s">
        <v>33</v>
      </c>
      <c r="E147" s="6">
        <v>1</v>
      </c>
      <c r="F147" s="6" t="s">
        <v>34</v>
      </c>
      <c r="G147" s="6" t="s">
        <v>34</v>
      </c>
      <c r="H147" s="6" t="s">
        <v>34</v>
      </c>
      <c r="I147" s="6" t="s">
        <v>34</v>
      </c>
      <c r="J147" s="6" t="s">
        <v>34</v>
      </c>
      <c r="K147" s="7">
        <v>20</v>
      </c>
      <c r="L147" s="6">
        <v>7.22</v>
      </c>
      <c r="M147" s="6" t="s">
        <v>34</v>
      </c>
      <c r="N147" s="6" t="s">
        <v>34</v>
      </c>
      <c r="O147" s="45">
        <v>1.8</v>
      </c>
      <c r="P147" s="45">
        <v>0.24925</v>
      </c>
      <c r="Q147" s="6" t="s">
        <v>34</v>
      </c>
      <c r="R147" s="6" t="s">
        <v>34</v>
      </c>
      <c r="S147" s="6" t="s">
        <v>34</v>
      </c>
      <c r="T147" s="6" t="s">
        <v>34</v>
      </c>
      <c r="U147" s="6" t="s">
        <v>34</v>
      </c>
      <c r="V147" s="6" t="s">
        <v>34</v>
      </c>
      <c r="W147" s="6" t="s">
        <v>34</v>
      </c>
      <c r="X147" s="6" t="s">
        <v>34</v>
      </c>
      <c r="Y147" s="6" t="s">
        <v>34</v>
      </c>
      <c r="Z147" s="6" t="s">
        <v>34</v>
      </c>
      <c r="AA147" s="6">
        <v>51.6</v>
      </c>
      <c r="AB147" s="6" t="s">
        <v>34</v>
      </c>
      <c r="AC147" s="7" t="s">
        <v>439</v>
      </c>
      <c r="AD147" s="6" t="s">
        <v>415</v>
      </c>
      <c r="AE147" s="6" t="s">
        <v>416</v>
      </c>
      <c r="AF147" s="6"/>
    </row>
    <row r="148" spans="1:32" ht="14.25" customHeight="1">
      <c r="A148" s="4" t="s">
        <v>440</v>
      </c>
      <c r="B148" s="67" t="s">
        <v>1007</v>
      </c>
      <c r="C148" s="5" t="s">
        <v>60</v>
      </c>
      <c r="D148" s="6" t="s">
        <v>33</v>
      </c>
      <c r="E148" s="6">
        <v>1</v>
      </c>
      <c r="F148" s="6" t="s">
        <v>34</v>
      </c>
      <c r="G148" s="6" t="s">
        <v>34</v>
      </c>
      <c r="H148" s="6" t="s">
        <v>34</v>
      </c>
      <c r="I148" s="6" t="s">
        <v>34</v>
      </c>
      <c r="J148" s="6" t="s">
        <v>34</v>
      </c>
      <c r="K148" s="7">
        <v>20</v>
      </c>
      <c r="L148" s="6">
        <v>12.16</v>
      </c>
      <c r="M148" s="6" t="s">
        <v>34</v>
      </c>
      <c r="N148" s="6" t="s">
        <v>34</v>
      </c>
      <c r="O148" s="45">
        <v>11.133333333333333</v>
      </c>
      <c r="P148" s="45">
        <v>0.91538333333333333</v>
      </c>
      <c r="Q148" s="6" t="s">
        <v>34</v>
      </c>
      <c r="R148" s="6" t="s">
        <v>34</v>
      </c>
      <c r="S148" s="6" t="s">
        <v>34</v>
      </c>
      <c r="T148" s="6" t="s">
        <v>34</v>
      </c>
      <c r="U148" s="6" t="s">
        <v>34</v>
      </c>
      <c r="V148" s="6" t="s">
        <v>34</v>
      </c>
      <c r="W148" s="6" t="s">
        <v>34</v>
      </c>
      <c r="X148" s="6" t="s">
        <v>34</v>
      </c>
      <c r="Y148" s="6" t="s">
        <v>34</v>
      </c>
      <c r="Z148" s="6" t="s">
        <v>34</v>
      </c>
      <c r="AA148" s="6">
        <v>51.6</v>
      </c>
      <c r="AB148" s="6" t="s">
        <v>34</v>
      </c>
      <c r="AC148" s="7" t="s">
        <v>441</v>
      </c>
      <c r="AD148" s="6" t="s">
        <v>415</v>
      </c>
      <c r="AE148" s="6" t="s">
        <v>416</v>
      </c>
      <c r="AF148" s="6"/>
    </row>
    <row r="149" spans="1:32" ht="14.25" customHeight="1">
      <c r="A149" s="4" t="s">
        <v>442</v>
      </c>
      <c r="B149" s="68" t="s">
        <v>1008</v>
      </c>
      <c r="C149" s="5" t="s">
        <v>60</v>
      </c>
      <c r="D149" s="6" t="s">
        <v>33</v>
      </c>
      <c r="E149" s="6">
        <v>1</v>
      </c>
      <c r="F149" s="6" t="s">
        <v>34</v>
      </c>
      <c r="G149" s="6" t="s">
        <v>34</v>
      </c>
      <c r="H149" s="6" t="s">
        <v>34</v>
      </c>
      <c r="I149" s="6" t="s">
        <v>34</v>
      </c>
      <c r="J149" s="6" t="s">
        <v>34</v>
      </c>
      <c r="K149" s="7">
        <v>20</v>
      </c>
      <c r="L149" s="6">
        <v>2.48</v>
      </c>
      <c r="M149" s="6" t="s">
        <v>34</v>
      </c>
      <c r="N149" s="6" t="s">
        <v>34</v>
      </c>
      <c r="O149" s="45">
        <v>0.7</v>
      </c>
      <c r="P149" s="45">
        <v>0.28496666666666665</v>
      </c>
      <c r="Q149" s="6" t="s">
        <v>34</v>
      </c>
      <c r="R149" s="6" t="s">
        <v>34</v>
      </c>
      <c r="S149" s="6" t="s">
        <v>34</v>
      </c>
      <c r="T149" s="6" t="s">
        <v>34</v>
      </c>
      <c r="U149" s="6" t="s">
        <v>34</v>
      </c>
      <c r="V149" s="6" t="s">
        <v>34</v>
      </c>
      <c r="W149" s="6" t="s">
        <v>34</v>
      </c>
      <c r="X149" s="6" t="s">
        <v>34</v>
      </c>
      <c r="Y149" s="6" t="s">
        <v>34</v>
      </c>
      <c r="Z149" s="6" t="s">
        <v>34</v>
      </c>
      <c r="AA149" s="6">
        <v>51.6</v>
      </c>
      <c r="AB149" s="6" t="s">
        <v>34</v>
      </c>
      <c r="AC149" s="7" t="s">
        <v>443</v>
      </c>
      <c r="AD149" s="6" t="s">
        <v>415</v>
      </c>
      <c r="AE149" s="6" t="s">
        <v>416</v>
      </c>
      <c r="AF149" s="6"/>
    </row>
    <row r="150" spans="1:32" ht="14.25" customHeight="1">
      <c r="A150" s="4" t="s">
        <v>444</v>
      </c>
      <c r="B150" s="67" t="s">
        <v>1009</v>
      </c>
      <c r="C150" s="5" t="s">
        <v>60</v>
      </c>
      <c r="D150" s="6" t="s">
        <v>33</v>
      </c>
      <c r="E150" s="6">
        <v>1</v>
      </c>
      <c r="F150" s="6" t="s">
        <v>34</v>
      </c>
      <c r="G150" s="6" t="s">
        <v>34</v>
      </c>
      <c r="H150" s="6" t="s">
        <v>34</v>
      </c>
      <c r="I150" s="6" t="s">
        <v>34</v>
      </c>
      <c r="J150" s="6" t="s">
        <v>34</v>
      </c>
      <c r="K150" s="7">
        <v>20</v>
      </c>
      <c r="L150" s="6">
        <v>18.43</v>
      </c>
      <c r="M150" s="6" t="s">
        <v>34</v>
      </c>
      <c r="N150" s="6" t="s">
        <v>34</v>
      </c>
      <c r="O150" s="45">
        <v>0.2</v>
      </c>
      <c r="P150" s="45">
        <v>1.06E-2</v>
      </c>
      <c r="Q150" s="6" t="s">
        <v>34</v>
      </c>
      <c r="R150" s="6" t="s">
        <v>34</v>
      </c>
      <c r="S150" s="6" t="s">
        <v>34</v>
      </c>
      <c r="T150" s="6" t="s">
        <v>34</v>
      </c>
      <c r="U150" s="6" t="s">
        <v>34</v>
      </c>
      <c r="V150" s="6" t="s">
        <v>34</v>
      </c>
      <c r="W150" s="6" t="s">
        <v>34</v>
      </c>
      <c r="X150" s="6" t="s">
        <v>34</v>
      </c>
      <c r="Y150" s="6" t="s">
        <v>34</v>
      </c>
      <c r="Z150" s="6" t="s">
        <v>34</v>
      </c>
      <c r="AA150" s="6">
        <v>51.6</v>
      </c>
      <c r="AB150" s="6" t="s">
        <v>34</v>
      </c>
      <c r="AC150" s="7" t="s">
        <v>445</v>
      </c>
      <c r="AD150" s="6" t="s">
        <v>415</v>
      </c>
      <c r="AE150" s="6" t="s">
        <v>416</v>
      </c>
      <c r="AF150" s="6"/>
    </row>
    <row r="151" spans="1:32" ht="14.25" customHeight="1">
      <c r="A151" s="4" t="s">
        <v>446</v>
      </c>
      <c r="B151" s="68" t="s">
        <v>1010</v>
      </c>
      <c r="C151" s="5" t="s">
        <v>60</v>
      </c>
      <c r="D151" s="6" t="s">
        <v>33</v>
      </c>
      <c r="E151" s="6">
        <v>1</v>
      </c>
      <c r="F151" s="6" t="s">
        <v>34</v>
      </c>
      <c r="G151" s="6" t="s">
        <v>34</v>
      </c>
      <c r="H151" s="6" t="s">
        <v>34</v>
      </c>
      <c r="I151" s="6" t="s">
        <v>34</v>
      </c>
      <c r="J151" s="6" t="s">
        <v>34</v>
      </c>
      <c r="K151" s="7">
        <v>20</v>
      </c>
      <c r="L151" s="6">
        <v>34.130000000000003</v>
      </c>
      <c r="M151" s="6" t="s">
        <v>34</v>
      </c>
      <c r="N151" s="6" t="s">
        <v>34</v>
      </c>
      <c r="O151" s="45">
        <v>0.65</v>
      </c>
      <c r="P151" s="45">
        <v>1.9100000000000002E-2</v>
      </c>
      <c r="Q151" s="6" t="s">
        <v>34</v>
      </c>
      <c r="R151" s="6" t="s">
        <v>34</v>
      </c>
      <c r="S151" s="6" t="s">
        <v>34</v>
      </c>
      <c r="T151" s="6" t="s">
        <v>34</v>
      </c>
      <c r="U151" s="6" t="s">
        <v>34</v>
      </c>
      <c r="V151" s="6" t="s">
        <v>34</v>
      </c>
      <c r="W151" s="6" t="s">
        <v>34</v>
      </c>
      <c r="X151" s="6" t="s">
        <v>34</v>
      </c>
      <c r="Y151" s="6" t="s">
        <v>34</v>
      </c>
      <c r="Z151" s="6" t="s">
        <v>34</v>
      </c>
      <c r="AA151" s="6">
        <v>51.6</v>
      </c>
      <c r="AB151" s="6" t="s">
        <v>34</v>
      </c>
      <c r="AC151" s="7" t="s">
        <v>447</v>
      </c>
      <c r="AD151" s="6" t="s">
        <v>415</v>
      </c>
      <c r="AE151" s="6" t="s">
        <v>416</v>
      </c>
      <c r="AF151" s="6"/>
    </row>
    <row r="152" spans="1:32" ht="14.25" customHeight="1">
      <c r="A152" s="4" t="s">
        <v>448</v>
      </c>
      <c r="B152" s="67" t="s">
        <v>1011</v>
      </c>
      <c r="C152" s="5" t="s">
        <v>60</v>
      </c>
      <c r="D152" s="6" t="s">
        <v>33</v>
      </c>
      <c r="E152" s="6">
        <v>1</v>
      </c>
      <c r="F152" s="6" t="s">
        <v>34</v>
      </c>
      <c r="G152" s="6" t="s">
        <v>34</v>
      </c>
      <c r="H152" s="6" t="s">
        <v>34</v>
      </c>
      <c r="I152" s="6" t="s">
        <v>34</v>
      </c>
      <c r="J152" s="6" t="s">
        <v>34</v>
      </c>
      <c r="K152" s="7">
        <v>20</v>
      </c>
      <c r="L152" s="6">
        <v>6.6</v>
      </c>
      <c r="M152" s="6" t="s">
        <v>34</v>
      </c>
      <c r="N152" s="6" t="s">
        <v>34</v>
      </c>
      <c r="O152" s="45">
        <v>10.766666666666667</v>
      </c>
      <c r="P152" s="45">
        <v>1.6296166666666665</v>
      </c>
      <c r="Q152" s="6" t="s">
        <v>34</v>
      </c>
      <c r="R152" s="6" t="s">
        <v>34</v>
      </c>
      <c r="S152" s="6" t="s">
        <v>34</v>
      </c>
      <c r="T152" s="6" t="s">
        <v>34</v>
      </c>
      <c r="U152" s="6" t="s">
        <v>34</v>
      </c>
      <c r="V152" s="6" t="s">
        <v>34</v>
      </c>
      <c r="W152" s="6" t="s">
        <v>34</v>
      </c>
      <c r="X152" s="6">
        <v>317.35000000000002</v>
      </c>
      <c r="Y152" s="6" t="s">
        <v>34</v>
      </c>
      <c r="Z152" s="6" t="s">
        <v>34</v>
      </c>
      <c r="AA152" s="6">
        <v>51.6</v>
      </c>
      <c r="AB152" s="6" t="s">
        <v>34</v>
      </c>
      <c r="AC152" s="7" t="s">
        <v>449</v>
      </c>
      <c r="AD152" s="6" t="s">
        <v>415</v>
      </c>
      <c r="AE152" s="6" t="s">
        <v>416</v>
      </c>
      <c r="AF152" s="6"/>
    </row>
    <row r="153" spans="1:32" ht="14.25" customHeight="1">
      <c r="A153" s="4" t="s">
        <v>450</v>
      </c>
      <c r="B153" s="68" t="s">
        <v>1012</v>
      </c>
      <c r="C153" s="5" t="s">
        <v>60</v>
      </c>
      <c r="D153" s="6" t="s">
        <v>33</v>
      </c>
      <c r="E153" s="6">
        <v>1</v>
      </c>
      <c r="F153" s="6" t="s">
        <v>34</v>
      </c>
      <c r="G153" s="6" t="s">
        <v>34</v>
      </c>
      <c r="H153" s="6" t="s">
        <v>34</v>
      </c>
      <c r="I153" s="6" t="s">
        <v>34</v>
      </c>
      <c r="J153" s="6" t="s">
        <v>34</v>
      </c>
      <c r="K153" s="7">
        <v>20</v>
      </c>
      <c r="L153" s="6">
        <v>16.63</v>
      </c>
      <c r="M153" s="6" t="s">
        <v>34</v>
      </c>
      <c r="N153" s="6" t="s">
        <v>34</v>
      </c>
      <c r="O153" s="45">
        <v>1.6666666666666666E-2</v>
      </c>
      <c r="P153" s="45">
        <v>1.3333333333333333E-3</v>
      </c>
      <c r="Q153" s="6" t="s">
        <v>34</v>
      </c>
      <c r="R153" s="6" t="s">
        <v>34</v>
      </c>
      <c r="S153" s="6" t="s">
        <v>34</v>
      </c>
      <c r="T153" s="6" t="s">
        <v>34</v>
      </c>
      <c r="U153" s="6" t="s">
        <v>34</v>
      </c>
      <c r="V153" s="6" t="s">
        <v>34</v>
      </c>
      <c r="W153" s="6" t="s">
        <v>34</v>
      </c>
      <c r="X153" s="6" t="s">
        <v>34</v>
      </c>
      <c r="Y153" s="6" t="s">
        <v>34</v>
      </c>
      <c r="Z153" s="6" t="s">
        <v>34</v>
      </c>
      <c r="AA153" s="6">
        <v>51.6</v>
      </c>
      <c r="AB153" s="6" t="s">
        <v>34</v>
      </c>
      <c r="AC153" s="7" t="s">
        <v>451</v>
      </c>
      <c r="AD153" s="6" t="s">
        <v>415</v>
      </c>
      <c r="AE153" s="6" t="s">
        <v>416</v>
      </c>
      <c r="AF153" s="6"/>
    </row>
    <row r="154" spans="1:32" ht="14.25" customHeight="1">
      <c r="A154" s="4" t="s">
        <v>452</v>
      </c>
      <c r="B154" s="67" t="s">
        <v>1013</v>
      </c>
      <c r="C154" s="5" t="s">
        <v>60</v>
      </c>
      <c r="D154" s="6" t="s">
        <v>33</v>
      </c>
      <c r="E154" s="6">
        <v>1</v>
      </c>
      <c r="F154" s="6" t="s">
        <v>34</v>
      </c>
      <c r="G154" s="6" t="s">
        <v>34</v>
      </c>
      <c r="H154" s="6" t="s">
        <v>34</v>
      </c>
      <c r="I154" s="6" t="s">
        <v>34</v>
      </c>
      <c r="J154" s="22" t="s">
        <v>34</v>
      </c>
      <c r="K154" s="7">
        <v>20</v>
      </c>
      <c r="L154" s="6">
        <v>5.47</v>
      </c>
      <c r="M154" s="6" t="s">
        <v>34</v>
      </c>
      <c r="N154" s="6" t="s">
        <v>34</v>
      </c>
      <c r="O154" s="45">
        <v>10.216666666666667</v>
      </c>
      <c r="P154" s="45">
        <v>1.8704000000000001</v>
      </c>
      <c r="Q154" s="6" t="s">
        <v>34</v>
      </c>
      <c r="R154" s="6" t="s">
        <v>34</v>
      </c>
      <c r="S154" s="6" t="s">
        <v>34</v>
      </c>
      <c r="T154" s="6" t="s">
        <v>34</v>
      </c>
      <c r="U154" s="6" t="s">
        <v>34</v>
      </c>
      <c r="V154" s="6" t="s">
        <v>34</v>
      </c>
      <c r="W154" s="6" t="s">
        <v>34</v>
      </c>
      <c r="X154" s="6" t="s">
        <v>34</v>
      </c>
      <c r="Y154" s="6" t="s">
        <v>34</v>
      </c>
      <c r="Z154" s="6" t="s">
        <v>34</v>
      </c>
      <c r="AA154" s="6">
        <v>51.6</v>
      </c>
      <c r="AB154" s="6" t="s">
        <v>34</v>
      </c>
      <c r="AC154" s="7" t="s">
        <v>453</v>
      </c>
      <c r="AD154" s="6" t="s">
        <v>415</v>
      </c>
      <c r="AE154" s="6" t="s">
        <v>416</v>
      </c>
      <c r="AF154" s="6"/>
    </row>
    <row r="155" spans="1:32" ht="14.25" customHeight="1">
      <c r="A155" s="4" t="s">
        <v>454</v>
      </c>
      <c r="B155" s="68" t="s">
        <v>1014</v>
      </c>
      <c r="C155" s="5" t="s">
        <v>60</v>
      </c>
      <c r="D155" s="6" t="s">
        <v>33</v>
      </c>
      <c r="E155" s="6">
        <v>1</v>
      </c>
      <c r="F155" s="6" t="s">
        <v>34</v>
      </c>
      <c r="G155" s="6" t="s">
        <v>34</v>
      </c>
      <c r="H155" s="6" t="s">
        <v>34</v>
      </c>
      <c r="I155" s="6" t="s">
        <v>34</v>
      </c>
      <c r="J155" s="6" t="s">
        <v>34</v>
      </c>
      <c r="K155" s="7">
        <v>20</v>
      </c>
      <c r="L155" s="6">
        <v>10.62</v>
      </c>
      <c r="M155" s="6" t="s">
        <v>34</v>
      </c>
      <c r="N155" s="6" t="s">
        <v>34</v>
      </c>
      <c r="O155" s="45">
        <v>17.649999999999999</v>
      </c>
      <c r="P155" s="45">
        <v>1.6617999999999999</v>
      </c>
      <c r="Q155" s="6" t="s">
        <v>34</v>
      </c>
      <c r="R155" s="6" t="s">
        <v>34</v>
      </c>
      <c r="S155" s="6" t="s">
        <v>34</v>
      </c>
      <c r="T155" s="6" t="s">
        <v>34</v>
      </c>
      <c r="U155" s="6" t="s">
        <v>34</v>
      </c>
      <c r="V155" s="6" t="s">
        <v>34</v>
      </c>
      <c r="W155" s="6" t="s">
        <v>34</v>
      </c>
      <c r="X155" s="6" t="s">
        <v>34</v>
      </c>
      <c r="Y155" s="6" t="s">
        <v>34</v>
      </c>
      <c r="Z155" s="6" t="s">
        <v>34</v>
      </c>
      <c r="AA155" s="6">
        <v>51.6</v>
      </c>
      <c r="AB155" s="6" t="s">
        <v>34</v>
      </c>
      <c r="AC155" s="7" t="s">
        <v>455</v>
      </c>
      <c r="AD155" s="6" t="s">
        <v>415</v>
      </c>
      <c r="AE155" s="6" t="s">
        <v>416</v>
      </c>
      <c r="AF155" s="6"/>
    </row>
    <row r="156" spans="1:32" ht="14.25" customHeight="1">
      <c r="A156" s="4" t="s">
        <v>456</v>
      </c>
      <c r="B156" s="67" t="s">
        <v>1015</v>
      </c>
      <c r="C156" s="5" t="s">
        <v>60</v>
      </c>
      <c r="D156" s="6" t="s">
        <v>33</v>
      </c>
      <c r="E156" s="6">
        <v>1</v>
      </c>
      <c r="F156" s="6" t="s">
        <v>34</v>
      </c>
      <c r="G156" s="6" t="s">
        <v>34</v>
      </c>
      <c r="H156" s="6" t="s">
        <v>34</v>
      </c>
      <c r="I156" s="6" t="s">
        <v>34</v>
      </c>
      <c r="J156" s="6" t="s">
        <v>34</v>
      </c>
      <c r="K156" s="7">
        <v>20</v>
      </c>
      <c r="L156" s="6">
        <v>15.1</v>
      </c>
      <c r="M156" s="6" t="s">
        <v>34</v>
      </c>
      <c r="N156" s="6" t="s">
        <v>34</v>
      </c>
      <c r="O156" s="45">
        <v>2.3833333333333333</v>
      </c>
      <c r="P156" s="45">
        <v>0.15805000000000002</v>
      </c>
      <c r="Q156" s="6" t="s">
        <v>34</v>
      </c>
      <c r="R156" s="6" t="s">
        <v>34</v>
      </c>
      <c r="S156" s="6" t="s">
        <v>34</v>
      </c>
      <c r="T156" s="6" t="s">
        <v>34</v>
      </c>
      <c r="U156" s="6" t="s">
        <v>34</v>
      </c>
      <c r="V156" s="6" t="s">
        <v>34</v>
      </c>
      <c r="W156" s="6" t="s">
        <v>34</v>
      </c>
      <c r="X156" s="6" t="s">
        <v>34</v>
      </c>
      <c r="Y156" s="6" t="s">
        <v>34</v>
      </c>
      <c r="Z156" s="6" t="s">
        <v>34</v>
      </c>
      <c r="AA156" s="6">
        <v>51.6</v>
      </c>
      <c r="AB156" s="6" t="s">
        <v>34</v>
      </c>
      <c r="AC156" s="7" t="s">
        <v>457</v>
      </c>
      <c r="AD156" s="6" t="s">
        <v>415</v>
      </c>
      <c r="AE156" s="6" t="s">
        <v>416</v>
      </c>
      <c r="AF156" s="6"/>
    </row>
    <row r="157" spans="1:32" ht="14.25" customHeight="1">
      <c r="A157" s="4" t="s">
        <v>458</v>
      </c>
      <c r="B157" s="68" t="s">
        <v>1016</v>
      </c>
      <c r="C157" s="5" t="s">
        <v>60</v>
      </c>
      <c r="D157" s="6" t="s">
        <v>33</v>
      </c>
      <c r="E157" s="6">
        <v>1</v>
      </c>
      <c r="F157" s="6" t="s">
        <v>34</v>
      </c>
      <c r="G157" s="6" t="s">
        <v>34</v>
      </c>
      <c r="H157" s="6" t="s">
        <v>34</v>
      </c>
      <c r="I157" s="22" t="s">
        <v>34</v>
      </c>
      <c r="J157" s="6" t="s">
        <v>34</v>
      </c>
      <c r="K157" s="7">
        <v>20</v>
      </c>
      <c r="L157" s="6">
        <v>23.22</v>
      </c>
      <c r="M157" s="6" t="s">
        <v>34</v>
      </c>
      <c r="N157" s="6" t="s">
        <v>34</v>
      </c>
      <c r="O157" s="45">
        <v>3.3333333333333333E-2</v>
      </c>
      <c r="P157" s="45">
        <v>1.3666666666666666E-3</v>
      </c>
      <c r="Q157" s="6" t="s">
        <v>34</v>
      </c>
      <c r="R157" s="6" t="s">
        <v>34</v>
      </c>
      <c r="S157" s="6" t="s">
        <v>34</v>
      </c>
      <c r="T157" s="6" t="s">
        <v>34</v>
      </c>
      <c r="U157" s="6" t="s">
        <v>34</v>
      </c>
      <c r="V157" s="6" t="s">
        <v>34</v>
      </c>
      <c r="W157" s="6" t="s">
        <v>34</v>
      </c>
      <c r="X157" s="6" t="s">
        <v>34</v>
      </c>
      <c r="Y157" s="6" t="s">
        <v>34</v>
      </c>
      <c r="Z157" s="6" t="s">
        <v>34</v>
      </c>
      <c r="AA157" s="6">
        <v>51.6</v>
      </c>
      <c r="AB157" s="6" t="s">
        <v>34</v>
      </c>
      <c r="AC157" s="7" t="s">
        <v>459</v>
      </c>
      <c r="AD157" s="6" t="s">
        <v>415</v>
      </c>
      <c r="AE157" s="6" t="s">
        <v>416</v>
      </c>
      <c r="AF157" s="6"/>
    </row>
    <row r="158" spans="1:32" ht="14.25" customHeight="1">
      <c r="A158" s="4" t="s">
        <v>460</v>
      </c>
      <c r="B158" s="67" t="s">
        <v>1017</v>
      </c>
      <c r="C158" s="5" t="s">
        <v>60</v>
      </c>
      <c r="D158" s="6" t="s">
        <v>33</v>
      </c>
      <c r="E158" s="6">
        <v>1</v>
      </c>
      <c r="F158" s="6" t="s">
        <v>34</v>
      </c>
      <c r="G158" s="6" t="s">
        <v>34</v>
      </c>
      <c r="H158" s="6" t="s">
        <v>34</v>
      </c>
      <c r="I158" s="6" t="s">
        <v>34</v>
      </c>
      <c r="J158" s="6" t="s">
        <v>34</v>
      </c>
      <c r="K158" s="7">
        <v>20</v>
      </c>
      <c r="L158" s="6">
        <v>7.67</v>
      </c>
      <c r="M158" s="6" t="s">
        <v>34</v>
      </c>
      <c r="N158" s="6" t="s">
        <v>34</v>
      </c>
      <c r="O158" s="45">
        <v>1.8833333333333333</v>
      </c>
      <c r="P158" s="45">
        <v>0.24495</v>
      </c>
      <c r="Q158" s="6" t="s">
        <v>34</v>
      </c>
      <c r="R158" s="6" t="s">
        <v>34</v>
      </c>
      <c r="S158" s="6" t="s">
        <v>34</v>
      </c>
      <c r="T158" s="6" t="s">
        <v>34</v>
      </c>
      <c r="U158" s="6" t="s">
        <v>34</v>
      </c>
      <c r="V158" s="6" t="s">
        <v>34</v>
      </c>
      <c r="W158" s="6" t="s">
        <v>34</v>
      </c>
      <c r="X158" s="6">
        <v>173.34</v>
      </c>
      <c r="Y158" s="6" t="s">
        <v>34</v>
      </c>
      <c r="Z158" s="6" t="s">
        <v>34</v>
      </c>
      <c r="AA158" s="6">
        <v>51.6</v>
      </c>
      <c r="AB158" s="6" t="s">
        <v>34</v>
      </c>
      <c r="AC158" s="7" t="s">
        <v>461</v>
      </c>
      <c r="AD158" s="6" t="s">
        <v>415</v>
      </c>
      <c r="AE158" s="6" t="s">
        <v>416</v>
      </c>
      <c r="AF158" s="6"/>
    </row>
    <row r="159" spans="1:32" ht="14.25" customHeight="1">
      <c r="A159" s="4" t="s">
        <v>462</v>
      </c>
      <c r="B159" s="68" t="s">
        <v>1018</v>
      </c>
      <c r="C159" s="5" t="s">
        <v>60</v>
      </c>
      <c r="D159" s="6" t="s">
        <v>33</v>
      </c>
      <c r="E159" s="6">
        <v>1</v>
      </c>
      <c r="F159" s="6" t="s">
        <v>34</v>
      </c>
      <c r="G159" s="6" t="s">
        <v>34</v>
      </c>
      <c r="H159" s="6" t="s">
        <v>34</v>
      </c>
      <c r="I159" s="6" t="s">
        <v>34</v>
      </c>
      <c r="J159" s="22" t="s">
        <v>34</v>
      </c>
      <c r="K159" s="7">
        <v>20</v>
      </c>
      <c r="L159" s="6">
        <v>6.31</v>
      </c>
      <c r="M159" s="6" t="s">
        <v>34</v>
      </c>
      <c r="N159" s="6" t="s">
        <v>34</v>
      </c>
      <c r="O159" s="45">
        <v>11.783333333333333</v>
      </c>
      <c r="P159" s="45">
        <v>1.8694833333333334</v>
      </c>
      <c r="Q159" s="6" t="s">
        <v>34</v>
      </c>
      <c r="R159" s="6" t="s">
        <v>34</v>
      </c>
      <c r="S159" s="6" t="s">
        <v>34</v>
      </c>
      <c r="T159" s="6" t="s">
        <v>34</v>
      </c>
      <c r="U159" s="6" t="s">
        <v>34</v>
      </c>
      <c r="V159" s="6" t="s">
        <v>34</v>
      </c>
      <c r="W159" s="6" t="s">
        <v>34</v>
      </c>
      <c r="X159" s="6" t="s">
        <v>34</v>
      </c>
      <c r="Y159" s="6" t="s">
        <v>34</v>
      </c>
      <c r="Z159" s="6" t="s">
        <v>34</v>
      </c>
      <c r="AA159" s="6">
        <v>51.6</v>
      </c>
      <c r="AB159" s="6" t="s">
        <v>34</v>
      </c>
      <c r="AC159" s="7" t="s">
        <v>463</v>
      </c>
      <c r="AD159" s="6" t="s">
        <v>415</v>
      </c>
      <c r="AE159" s="6" t="s">
        <v>416</v>
      </c>
      <c r="AF159" s="6"/>
    </row>
    <row r="160" spans="1:32" ht="14.25" customHeight="1">
      <c r="A160" s="4" t="s">
        <v>464</v>
      </c>
      <c r="B160" s="67" t="s">
        <v>1019</v>
      </c>
      <c r="C160" s="5" t="s">
        <v>60</v>
      </c>
      <c r="D160" s="6" t="s">
        <v>33</v>
      </c>
      <c r="E160" s="6">
        <v>1</v>
      </c>
      <c r="F160" s="6" t="s">
        <v>34</v>
      </c>
      <c r="G160" s="6" t="s">
        <v>34</v>
      </c>
      <c r="H160" s="6" t="s">
        <v>34</v>
      </c>
      <c r="I160" s="6" t="s">
        <v>34</v>
      </c>
      <c r="J160" s="6" t="s">
        <v>34</v>
      </c>
      <c r="K160" s="7">
        <v>20</v>
      </c>
      <c r="L160" s="6">
        <v>6.24</v>
      </c>
      <c r="M160" s="6" t="s">
        <v>34</v>
      </c>
      <c r="N160" s="6" t="s">
        <v>34</v>
      </c>
      <c r="O160" s="45">
        <v>3.3333333333333333E-2</v>
      </c>
      <c r="P160" s="45">
        <v>6.3333333333333332E-3</v>
      </c>
      <c r="Q160" s="6" t="s">
        <v>34</v>
      </c>
      <c r="R160" s="6" t="s">
        <v>34</v>
      </c>
      <c r="S160" s="6" t="s">
        <v>34</v>
      </c>
      <c r="T160" s="6" t="s">
        <v>34</v>
      </c>
      <c r="U160" s="6" t="s">
        <v>34</v>
      </c>
      <c r="V160" s="6" t="s">
        <v>34</v>
      </c>
      <c r="W160" s="6" t="s">
        <v>34</v>
      </c>
      <c r="X160" s="6" t="s">
        <v>34</v>
      </c>
      <c r="Y160" s="6" t="s">
        <v>34</v>
      </c>
      <c r="Z160" s="6" t="s">
        <v>34</v>
      </c>
      <c r="AA160" s="6">
        <v>51.6</v>
      </c>
      <c r="AB160" s="6" t="s">
        <v>34</v>
      </c>
      <c r="AC160" s="7" t="s">
        <v>465</v>
      </c>
      <c r="AD160" s="6" t="s">
        <v>415</v>
      </c>
      <c r="AE160" s="6" t="s">
        <v>416</v>
      </c>
      <c r="AF160" s="6"/>
    </row>
    <row r="161" spans="1:32" ht="14.25" customHeight="1">
      <c r="A161" s="4" t="s">
        <v>466</v>
      </c>
      <c r="B161" s="68" t="s">
        <v>1020</v>
      </c>
      <c r="C161" s="5" t="s">
        <v>60</v>
      </c>
      <c r="D161" s="6" t="s">
        <v>33</v>
      </c>
      <c r="E161" s="6">
        <v>1</v>
      </c>
      <c r="F161" s="6" t="s">
        <v>34</v>
      </c>
      <c r="G161" s="6" t="s">
        <v>34</v>
      </c>
      <c r="H161" s="6" t="s">
        <v>34</v>
      </c>
      <c r="I161" s="6" t="s">
        <v>34</v>
      </c>
      <c r="J161" s="6" t="s">
        <v>34</v>
      </c>
      <c r="K161" s="7">
        <v>20</v>
      </c>
      <c r="L161" s="6">
        <v>5.97</v>
      </c>
      <c r="M161" s="6" t="s">
        <v>34</v>
      </c>
      <c r="N161" s="6" t="s">
        <v>34</v>
      </c>
      <c r="O161" s="45">
        <v>8.2833333333333332</v>
      </c>
      <c r="P161" s="45">
        <v>1.3856166666666665</v>
      </c>
      <c r="Q161" s="6" t="s">
        <v>34</v>
      </c>
      <c r="R161" s="6" t="s">
        <v>34</v>
      </c>
      <c r="S161" s="6" t="s">
        <v>34</v>
      </c>
      <c r="T161" s="6" t="s">
        <v>34</v>
      </c>
      <c r="U161" s="6" t="s">
        <v>34</v>
      </c>
      <c r="V161" s="6" t="s">
        <v>34</v>
      </c>
      <c r="W161" s="6" t="s">
        <v>34</v>
      </c>
      <c r="X161" s="6" t="s">
        <v>34</v>
      </c>
      <c r="Y161" s="6" t="s">
        <v>34</v>
      </c>
      <c r="Z161" s="6" t="s">
        <v>34</v>
      </c>
      <c r="AA161" s="6">
        <v>51.6</v>
      </c>
      <c r="AB161" s="6" t="s">
        <v>34</v>
      </c>
      <c r="AC161" s="7" t="s">
        <v>467</v>
      </c>
      <c r="AD161" s="6" t="s">
        <v>415</v>
      </c>
      <c r="AE161" s="6" t="s">
        <v>416</v>
      </c>
      <c r="AF161" s="6"/>
    </row>
    <row r="162" spans="1:32" ht="14.25" customHeight="1">
      <c r="A162" s="4" t="s">
        <v>468</v>
      </c>
      <c r="B162" s="67" t="s">
        <v>1021</v>
      </c>
      <c r="C162" s="5" t="s">
        <v>60</v>
      </c>
      <c r="D162" s="6" t="s">
        <v>33</v>
      </c>
      <c r="E162" s="6">
        <v>1</v>
      </c>
      <c r="F162" s="6" t="s">
        <v>34</v>
      </c>
      <c r="G162" s="6" t="s">
        <v>34</v>
      </c>
      <c r="H162" s="6" t="s">
        <v>34</v>
      </c>
      <c r="I162" s="6" t="s">
        <v>34</v>
      </c>
      <c r="J162" s="6" t="s">
        <v>34</v>
      </c>
      <c r="K162" s="7">
        <v>20</v>
      </c>
      <c r="L162" s="6">
        <v>2.15</v>
      </c>
      <c r="M162" s="6" t="s">
        <v>34</v>
      </c>
      <c r="N162" s="6" t="s">
        <v>34</v>
      </c>
      <c r="O162" s="45">
        <v>4.5166666666666666</v>
      </c>
      <c r="P162" s="45">
        <v>2.1029333333333335</v>
      </c>
      <c r="Q162" s="6" t="s">
        <v>34</v>
      </c>
      <c r="R162" s="6" t="s">
        <v>34</v>
      </c>
      <c r="S162" s="6" t="s">
        <v>34</v>
      </c>
      <c r="T162" s="6" t="s">
        <v>34</v>
      </c>
      <c r="U162" s="6" t="s">
        <v>34</v>
      </c>
      <c r="V162" s="6" t="s">
        <v>34</v>
      </c>
      <c r="W162" s="6" t="s">
        <v>34</v>
      </c>
      <c r="X162" s="6" t="s">
        <v>34</v>
      </c>
      <c r="Y162" s="6" t="s">
        <v>34</v>
      </c>
      <c r="Z162" s="6" t="s">
        <v>34</v>
      </c>
      <c r="AA162" s="6">
        <v>51.6</v>
      </c>
      <c r="AB162" s="6" t="s">
        <v>34</v>
      </c>
      <c r="AC162" s="7" t="s">
        <v>469</v>
      </c>
      <c r="AD162" s="6" t="s">
        <v>415</v>
      </c>
      <c r="AE162" s="6" t="s">
        <v>416</v>
      </c>
      <c r="AF162" s="6"/>
    </row>
    <row r="163" spans="1:32" ht="14.25" customHeight="1">
      <c r="A163" s="4" t="s">
        <v>470</v>
      </c>
      <c r="B163" s="68" t="s">
        <v>1022</v>
      </c>
      <c r="C163" s="5" t="s">
        <v>60</v>
      </c>
      <c r="D163" s="6" t="s">
        <v>33</v>
      </c>
      <c r="E163" s="6">
        <v>1</v>
      </c>
      <c r="F163" s="6" t="s">
        <v>34</v>
      </c>
      <c r="G163" s="6" t="s">
        <v>34</v>
      </c>
      <c r="H163" s="6" t="s">
        <v>34</v>
      </c>
      <c r="I163" s="6" t="s">
        <v>34</v>
      </c>
      <c r="J163" s="6" t="s">
        <v>34</v>
      </c>
      <c r="K163" s="7">
        <v>20</v>
      </c>
      <c r="L163" s="6">
        <v>4.4800000000000004</v>
      </c>
      <c r="M163" s="6" t="s">
        <v>34</v>
      </c>
      <c r="N163" s="6" t="s">
        <v>34</v>
      </c>
      <c r="O163" s="45">
        <v>11.55</v>
      </c>
      <c r="P163" s="45">
        <v>2.5788666666666669</v>
      </c>
      <c r="Q163" s="6" t="s">
        <v>34</v>
      </c>
      <c r="R163" s="6" t="s">
        <v>34</v>
      </c>
      <c r="S163" s="6" t="s">
        <v>34</v>
      </c>
      <c r="T163" s="6" t="s">
        <v>34</v>
      </c>
      <c r="U163" s="6" t="s">
        <v>34</v>
      </c>
      <c r="V163" s="6" t="s">
        <v>34</v>
      </c>
      <c r="W163" s="6" t="s">
        <v>34</v>
      </c>
      <c r="X163" s="6" t="s">
        <v>34</v>
      </c>
      <c r="Y163" s="6" t="s">
        <v>34</v>
      </c>
      <c r="Z163" s="6" t="s">
        <v>34</v>
      </c>
      <c r="AA163" s="6">
        <v>51.6</v>
      </c>
      <c r="AB163" s="6" t="s">
        <v>34</v>
      </c>
      <c r="AC163" s="7" t="s">
        <v>471</v>
      </c>
      <c r="AD163" s="6" t="s">
        <v>415</v>
      </c>
      <c r="AE163" s="6" t="s">
        <v>416</v>
      </c>
      <c r="AF163" s="6"/>
    </row>
    <row r="164" spans="1:32" ht="14.25" customHeight="1">
      <c r="A164" s="4" t="s">
        <v>472</v>
      </c>
      <c r="B164" s="67" t="s">
        <v>1023</v>
      </c>
      <c r="C164" s="5" t="s">
        <v>60</v>
      </c>
      <c r="D164" s="6" t="s">
        <v>33</v>
      </c>
      <c r="E164" s="6">
        <v>1</v>
      </c>
      <c r="F164" s="6" t="s">
        <v>34</v>
      </c>
      <c r="G164" s="6" t="s">
        <v>34</v>
      </c>
      <c r="H164" s="6" t="s">
        <v>34</v>
      </c>
      <c r="I164" s="6" t="s">
        <v>34</v>
      </c>
      <c r="J164" s="6" t="s">
        <v>34</v>
      </c>
      <c r="K164" s="7">
        <v>20</v>
      </c>
      <c r="L164" s="6">
        <v>6.71</v>
      </c>
      <c r="M164" s="6" t="s">
        <v>34</v>
      </c>
      <c r="N164" s="6" t="s">
        <v>34</v>
      </c>
      <c r="O164" s="45">
        <v>14.1</v>
      </c>
      <c r="P164" s="45">
        <v>2.1011833333333332</v>
      </c>
      <c r="Q164" s="6" t="s">
        <v>34</v>
      </c>
      <c r="R164" s="6" t="s">
        <v>34</v>
      </c>
      <c r="S164" s="6" t="s">
        <v>34</v>
      </c>
      <c r="T164" s="6" t="s">
        <v>34</v>
      </c>
      <c r="U164" s="6" t="s">
        <v>34</v>
      </c>
      <c r="V164" s="6" t="s">
        <v>34</v>
      </c>
      <c r="W164" s="6" t="s">
        <v>34</v>
      </c>
      <c r="X164" s="6" t="s">
        <v>34</v>
      </c>
      <c r="Y164" s="6" t="s">
        <v>34</v>
      </c>
      <c r="Z164" s="6" t="s">
        <v>34</v>
      </c>
      <c r="AA164" s="6">
        <v>51.6</v>
      </c>
      <c r="AB164" s="6" t="s">
        <v>34</v>
      </c>
      <c r="AC164" s="7" t="s">
        <v>473</v>
      </c>
      <c r="AD164" s="6" t="s">
        <v>415</v>
      </c>
      <c r="AE164" s="6" t="s">
        <v>416</v>
      </c>
      <c r="AF164" s="6"/>
    </row>
    <row r="165" spans="1:32" ht="14.25" customHeight="1">
      <c r="A165" s="4" t="s">
        <v>474</v>
      </c>
      <c r="B165" s="68" t="s">
        <v>1024</v>
      </c>
      <c r="C165" s="5" t="s">
        <v>60</v>
      </c>
      <c r="D165" s="6" t="s">
        <v>33</v>
      </c>
      <c r="E165" s="6">
        <v>1</v>
      </c>
      <c r="F165" s="6" t="s">
        <v>34</v>
      </c>
      <c r="G165" s="6" t="s">
        <v>34</v>
      </c>
      <c r="H165" s="6" t="s">
        <v>34</v>
      </c>
      <c r="I165" s="6" t="s">
        <v>34</v>
      </c>
      <c r="J165" s="6" t="s">
        <v>34</v>
      </c>
      <c r="K165" s="7">
        <v>20</v>
      </c>
      <c r="L165" s="6">
        <v>5.46</v>
      </c>
      <c r="M165" s="6" t="s">
        <v>34</v>
      </c>
      <c r="N165" s="6" t="s">
        <v>34</v>
      </c>
      <c r="O165" s="45">
        <v>17.433333333333334</v>
      </c>
      <c r="P165" s="45">
        <v>3.1948166666666666</v>
      </c>
      <c r="Q165" s="6" t="s">
        <v>34</v>
      </c>
      <c r="R165" s="6" t="s">
        <v>34</v>
      </c>
      <c r="S165" s="6" t="s">
        <v>34</v>
      </c>
      <c r="T165" s="6" t="s">
        <v>34</v>
      </c>
      <c r="U165" s="6" t="s">
        <v>34</v>
      </c>
      <c r="V165" s="6" t="s">
        <v>34</v>
      </c>
      <c r="W165" s="6" t="s">
        <v>34</v>
      </c>
      <c r="X165" s="6" t="s">
        <v>34</v>
      </c>
      <c r="Y165" s="6" t="s">
        <v>34</v>
      </c>
      <c r="Z165" s="6" t="s">
        <v>34</v>
      </c>
      <c r="AA165" s="6">
        <v>51.6</v>
      </c>
      <c r="AB165" s="6" t="s">
        <v>34</v>
      </c>
      <c r="AC165" s="7" t="s">
        <v>475</v>
      </c>
      <c r="AD165" s="6" t="s">
        <v>415</v>
      </c>
      <c r="AE165" s="6" t="s">
        <v>416</v>
      </c>
      <c r="AF165" s="6"/>
    </row>
    <row r="166" spans="1:32" ht="14.25" customHeight="1">
      <c r="A166" s="4" t="s">
        <v>476</v>
      </c>
      <c r="B166" s="67" t="s">
        <v>1025</v>
      </c>
      <c r="C166" s="5" t="s">
        <v>60</v>
      </c>
      <c r="D166" s="6" t="s">
        <v>33</v>
      </c>
      <c r="E166" s="6">
        <v>1</v>
      </c>
      <c r="F166" s="6" t="s">
        <v>34</v>
      </c>
      <c r="G166" s="6" t="s">
        <v>34</v>
      </c>
      <c r="H166" s="6" t="s">
        <v>34</v>
      </c>
      <c r="I166" s="6" t="s">
        <v>34</v>
      </c>
      <c r="J166" s="6" t="s">
        <v>34</v>
      </c>
      <c r="K166" s="7">
        <v>20</v>
      </c>
      <c r="L166" s="6">
        <v>2.92</v>
      </c>
      <c r="M166" s="6" t="s">
        <v>34</v>
      </c>
      <c r="N166" s="6" t="s">
        <v>34</v>
      </c>
      <c r="O166" s="45">
        <v>13.916666666666666</v>
      </c>
      <c r="P166" s="45">
        <v>4.7643000000000004</v>
      </c>
      <c r="Q166" s="6" t="s">
        <v>34</v>
      </c>
      <c r="R166" s="6" t="s">
        <v>34</v>
      </c>
      <c r="S166" s="6" t="s">
        <v>34</v>
      </c>
      <c r="T166" s="6" t="s">
        <v>34</v>
      </c>
      <c r="U166" s="6" t="s">
        <v>34</v>
      </c>
      <c r="V166" s="6" t="s">
        <v>34</v>
      </c>
      <c r="W166" s="6" t="s">
        <v>34</v>
      </c>
      <c r="X166" s="6" t="s">
        <v>34</v>
      </c>
      <c r="Y166" s="6" t="s">
        <v>34</v>
      </c>
      <c r="Z166" s="6" t="s">
        <v>34</v>
      </c>
      <c r="AA166" s="6">
        <v>51.6</v>
      </c>
      <c r="AB166" s="6" t="s">
        <v>34</v>
      </c>
      <c r="AC166" s="7" t="s">
        <v>477</v>
      </c>
      <c r="AD166" s="6" t="s">
        <v>415</v>
      </c>
      <c r="AE166" s="6" t="s">
        <v>416</v>
      </c>
      <c r="AF166" s="6"/>
    </row>
    <row r="167" spans="1:32" ht="14.25" customHeight="1">
      <c r="A167" s="4" t="s">
        <v>478</v>
      </c>
      <c r="B167" s="68" t="s">
        <v>1026</v>
      </c>
      <c r="C167" s="5" t="s">
        <v>60</v>
      </c>
      <c r="D167" s="6" t="s">
        <v>33</v>
      </c>
      <c r="E167" s="6">
        <v>1</v>
      </c>
      <c r="F167" s="6" t="s">
        <v>34</v>
      </c>
      <c r="G167" s="6" t="s">
        <v>34</v>
      </c>
      <c r="H167" s="6" t="s">
        <v>34</v>
      </c>
      <c r="I167" s="6" t="s">
        <v>34</v>
      </c>
      <c r="J167" s="6" t="s">
        <v>34</v>
      </c>
      <c r="K167" s="7">
        <v>20</v>
      </c>
      <c r="L167" s="6">
        <v>11.09</v>
      </c>
      <c r="M167" s="6" t="s">
        <v>34</v>
      </c>
      <c r="N167" s="6" t="s">
        <v>34</v>
      </c>
      <c r="O167" s="45">
        <v>13.45</v>
      </c>
      <c r="P167" s="45">
        <v>1.2119833333333334</v>
      </c>
      <c r="Q167" s="6" t="s">
        <v>34</v>
      </c>
      <c r="R167" s="6" t="s">
        <v>34</v>
      </c>
      <c r="S167" s="6" t="s">
        <v>34</v>
      </c>
      <c r="T167" s="6" t="s">
        <v>34</v>
      </c>
      <c r="U167" s="6" t="s">
        <v>34</v>
      </c>
      <c r="V167" s="6" t="s">
        <v>34</v>
      </c>
      <c r="W167" s="6" t="s">
        <v>34</v>
      </c>
      <c r="X167" s="6" t="s">
        <v>34</v>
      </c>
      <c r="Y167" s="6" t="s">
        <v>34</v>
      </c>
      <c r="Z167" s="6" t="s">
        <v>34</v>
      </c>
      <c r="AA167" s="6">
        <v>51.6</v>
      </c>
      <c r="AB167" s="6" t="s">
        <v>34</v>
      </c>
      <c r="AC167" s="7" t="s">
        <v>479</v>
      </c>
      <c r="AD167" s="6" t="s">
        <v>415</v>
      </c>
      <c r="AE167" s="6" t="s">
        <v>416</v>
      </c>
      <c r="AF167" s="6"/>
    </row>
    <row r="168" spans="1:32" ht="14.25" customHeight="1">
      <c r="A168" s="4" t="s">
        <v>480</v>
      </c>
      <c r="B168" s="67" t="s">
        <v>1027</v>
      </c>
      <c r="C168" s="5" t="s">
        <v>60</v>
      </c>
      <c r="D168" s="6" t="s">
        <v>33</v>
      </c>
      <c r="E168" s="6">
        <v>1</v>
      </c>
      <c r="F168" s="6" t="s">
        <v>34</v>
      </c>
      <c r="G168" s="6" t="s">
        <v>34</v>
      </c>
      <c r="H168" s="6" t="s">
        <v>34</v>
      </c>
      <c r="I168" s="6" t="s">
        <v>34</v>
      </c>
      <c r="J168" s="6" t="s">
        <v>34</v>
      </c>
      <c r="K168" s="7">
        <v>20</v>
      </c>
      <c r="L168" s="6">
        <v>3.36</v>
      </c>
      <c r="M168" s="6" t="s">
        <v>34</v>
      </c>
      <c r="N168" s="6" t="s">
        <v>34</v>
      </c>
      <c r="O168" s="45">
        <v>6.7166666666666668</v>
      </c>
      <c r="P168" s="45">
        <v>2.0024333333333333</v>
      </c>
      <c r="Q168" s="6" t="s">
        <v>34</v>
      </c>
      <c r="R168" s="6" t="s">
        <v>34</v>
      </c>
      <c r="S168" s="6" t="s">
        <v>34</v>
      </c>
      <c r="T168" s="6" t="s">
        <v>34</v>
      </c>
      <c r="U168" s="6" t="s">
        <v>34</v>
      </c>
      <c r="V168" s="6" t="s">
        <v>34</v>
      </c>
      <c r="W168" s="6" t="s">
        <v>34</v>
      </c>
      <c r="X168" s="6" t="s">
        <v>34</v>
      </c>
      <c r="Y168" s="6" t="s">
        <v>34</v>
      </c>
      <c r="Z168" s="6" t="s">
        <v>34</v>
      </c>
      <c r="AA168" s="6">
        <v>51.6</v>
      </c>
      <c r="AB168" s="6" t="s">
        <v>34</v>
      </c>
      <c r="AC168" s="7" t="s">
        <v>481</v>
      </c>
      <c r="AD168" s="6" t="s">
        <v>415</v>
      </c>
      <c r="AE168" s="6" t="s">
        <v>416</v>
      </c>
      <c r="AF168" s="6"/>
    </row>
    <row r="169" spans="1:32" ht="14.25" customHeight="1">
      <c r="A169" s="4" t="s">
        <v>482</v>
      </c>
      <c r="B169" s="68" t="s">
        <v>1028</v>
      </c>
      <c r="C169" s="5" t="s">
        <v>60</v>
      </c>
      <c r="D169" s="6" t="s">
        <v>33</v>
      </c>
      <c r="E169" s="6">
        <v>1</v>
      </c>
      <c r="F169" s="6" t="s">
        <v>34</v>
      </c>
      <c r="G169" s="6" t="s">
        <v>34</v>
      </c>
      <c r="H169" s="6" t="s">
        <v>34</v>
      </c>
      <c r="I169" s="6" t="s">
        <v>34</v>
      </c>
      <c r="J169" s="6" t="s">
        <v>34</v>
      </c>
      <c r="K169" s="7">
        <v>20</v>
      </c>
      <c r="L169" s="6">
        <v>7.87</v>
      </c>
      <c r="M169" s="6" t="s">
        <v>34</v>
      </c>
      <c r="N169" s="6" t="s">
        <v>34</v>
      </c>
      <c r="O169" s="45">
        <v>3.3166666666666669</v>
      </c>
      <c r="P169" s="45">
        <v>0.42103333333333337</v>
      </c>
      <c r="Q169" s="6" t="s">
        <v>34</v>
      </c>
      <c r="R169" s="6" t="s">
        <v>34</v>
      </c>
      <c r="S169" s="6" t="s">
        <v>34</v>
      </c>
      <c r="T169" s="6" t="s">
        <v>34</v>
      </c>
      <c r="U169" s="6" t="s">
        <v>34</v>
      </c>
      <c r="V169" s="6" t="s">
        <v>34</v>
      </c>
      <c r="W169" s="6" t="s">
        <v>34</v>
      </c>
      <c r="X169" s="6" t="s">
        <v>34</v>
      </c>
      <c r="Y169" s="6" t="s">
        <v>34</v>
      </c>
      <c r="Z169" s="6" t="s">
        <v>34</v>
      </c>
      <c r="AA169" s="6">
        <v>51.6</v>
      </c>
      <c r="AB169" s="6" t="s">
        <v>34</v>
      </c>
      <c r="AC169" s="7" t="s">
        <v>483</v>
      </c>
      <c r="AD169" s="6" t="s">
        <v>415</v>
      </c>
      <c r="AE169" s="6" t="s">
        <v>416</v>
      </c>
      <c r="AF169" s="6"/>
    </row>
    <row r="170" spans="1:32" ht="14.25" customHeight="1">
      <c r="A170" s="4" t="s">
        <v>484</v>
      </c>
      <c r="B170" s="67" t="s">
        <v>1029</v>
      </c>
      <c r="C170" s="5" t="s">
        <v>60</v>
      </c>
      <c r="D170" s="6" t="s">
        <v>33</v>
      </c>
      <c r="E170" s="6">
        <v>1</v>
      </c>
      <c r="F170" s="6" t="s">
        <v>34</v>
      </c>
      <c r="G170" s="6" t="s">
        <v>34</v>
      </c>
      <c r="H170" s="6" t="s">
        <v>34</v>
      </c>
      <c r="I170" s="6" t="s">
        <v>34</v>
      </c>
      <c r="J170" s="6" t="s">
        <v>34</v>
      </c>
      <c r="K170" s="7">
        <v>20</v>
      </c>
      <c r="L170" s="6">
        <v>6.25</v>
      </c>
      <c r="M170" s="6" t="s">
        <v>34</v>
      </c>
      <c r="N170" s="6" t="s">
        <v>34</v>
      </c>
      <c r="O170" s="45">
        <v>9.1166666666666671</v>
      </c>
      <c r="P170" s="45">
        <v>1.4592333333333334</v>
      </c>
      <c r="Q170" s="6" t="s">
        <v>34</v>
      </c>
      <c r="R170" s="6" t="s">
        <v>34</v>
      </c>
      <c r="S170" s="6" t="s">
        <v>34</v>
      </c>
      <c r="T170" s="6" t="s">
        <v>34</v>
      </c>
      <c r="U170" s="6" t="s">
        <v>34</v>
      </c>
      <c r="V170" s="6" t="s">
        <v>34</v>
      </c>
      <c r="W170" s="6" t="s">
        <v>34</v>
      </c>
      <c r="X170" s="6" t="s">
        <v>34</v>
      </c>
      <c r="Y170" s="6" t="s">
        <v>34</v>
      </c>
      <c r="Z170" s="6" t="s">
        <v>34</v>
      </c>
      <c r="AA170" s="6">
        <v>51.6</v>
      </c>
      <c r="AB170" s="6" t="s">
        <v>34</v>
      </c>
      <c r="AC170" s="7" t="s">
        <v>485</v>
      </c>
      <c r="AD170" s="6" t="s">
        <v>415</v>
      </c>
      <c r="AE170" s="6" t="s">
        <v>416</v>
      </c>
      <c r="AF170" s="6"/>
    </row>
    <row r="171" spans="1:32" ht="14.25" customHeight="1">
      <c r="A171" s="4" t="s">
        <v>486</v>
      </c>
      <c r="B171" s="68" t="s">
        <v>1030</v>
      </c>
      <c r="C171" s="5" t="s">
        <v>60</v>
      </c>
      <c r="D171" s="6" t="s">
        <v>33</v>
      </c>
      <c r="E171" s="6">
        <v>1</v>
      </c>
      <c r="F171" s="6" t="s">
        <v>34</v>
      </c>
      <c r="G171" s="6" t="s">
        <v>34</v>
      </c>
      <c r="H171" s="6" t="s">
        <v>34</v>
      </c>
      <c r="I171" s="6" t="s">
        <v>34</v>
      </c>
      <c r="J171" s="6" t="s">
        <v>34</v>
      </c>
      <c r="K171" s="7">
        <v>20</v>
      </c>
      <c r="L171" s="7" t="s">
        <v>34</v>
      </c>
      <c r="M171" s="6" t="s">
        <v>34</v>
      </c>
      <c r="N171" s="6" t="s">
        <v>34</v>
      </c>
      <c r="O171" s="45">
        <v>0</v>
      </c>
      <c r="P171" s="45">
        <v>1.1699999999999999E-2</v>
      </c>
      <c r="Q171" s="6" t="s">
        <v>34</v>
      </c>
      <c r="R171" s="6" t="s">
        <v>34</v>
      </c>
      <c r="S171" s="6" t="s">
        <v>34</v>
      </c>
      <c r="T171" s="6" t="s">
        <v>34</v>
      </c>
      <c r="U171" s="6" t="s">
        <v>34</v>
      </c>
      <c r="V171" s="6" t="s">
        <v>34</v>
      </c>
      <c r="W171" s="6" t="s">
        <v>34</v>
      </c>
      <c r="X171" s="6" t="s">
        <v>34</v>
      </c>
      <c r="Y171" s="6" t="s">
        <v>34</v>
      </c>
      <c r="Z171" s="6" t="s">
        <v>34</v>
      </c>
      <c r="AA171" s="6">
        <v>51.6</v>
      </c>
      <c r="AB171" s="6" t="s">
        <v>34</v>
      </c>
      <c r="AC171" s="7" t="s">
        <v>487</v>
      </c>
      <c r="AD171" s="6" t="s">
        <v>415</v>
      </c>
      <c r="AE171" s="6" t="s">
        <v>416</v>
      </c>
      <c r="AF171" s="6"/>
    </row>
    <row r="172" spans="1:32" ht="14.25" customHeight="1">
      <c r="A172" s="4" t="s">
        <v>488</v>
      </c>
      <c r="B172" s="67" t="s">
        <v>1031</v>
      </c>
      <c r="C172" s="5" t="s">
        <v>60</v>
      </c>
      <c r="D172" s="6" t="s">
        <v>33</v>
      </c>
      <c r="E172" s="6">
        <v>1</v>
      </c>
      <c r="F172" s="6" t="s">
        <v>34</v>
      </c>
      <c r="G172" s="6" t="s">
        <v>34</v>
      </c>
      <c r="H172" s="6" t="s">
        <v>34</v>
      </c>
      <c r="I172" s="6" t="s">
        <v>34</v>
      </c>
      <c r="J172" s="6" t="s">
        <v>34</v>
      </c>
      <c r="K172" s="7">
        <v>20</v>
      </c>
      <c r="L172" s="6">
        <v>9.34</v>
      </c>
      <c r="M172" s="6" t="s">
        <v>34</v>
      </c>
      <c r="N172" s="6" t="s">
        <v>34</v>
      </c>
      <c r="O172" s="45">
        <v>6.9333333333333336</v>
      </c>
      <c r="P172" s="45">
        <v>0.74128333333333329</v>
      </c>
      <c r="Q172" s="6" t="s">
        <v>34</v>
      </c>
      <c r="R172" s="6" t="s">
        <v>34</v>
      </c>
      <c r="S172" s="6" t="s">
        <v>34</v>
      </c>
      <c r="T172" s="6" t="s">
        <v>34</v>
      </c>
      <c r="U172" s="6" t="s">
        <v>34</v>
      </c>
      <c r="V172" s="6" t="s">
        <v>34</v>
      </c>
      <c r="W172" s="6" t="s">
        <v>34</v>
      </c>
      <c r="X172" s="6">
        <v>126.29</v>
      </c>
      <c r="Y172" s="6" t="s">
        <v>34</v>
      </c>
      <c r="Z172" s="6" t="s">
        <v>34</v>
      </c>
      <c r="AA172" s="6">
        <v>51.6</v>
      </c>
      <c r="AB172" s="6" t="s">
        <v>34</v>
      </c>
      <c r="AC172" s="7" t="s">
        <v>489</v>
      </c>
      <c r="AD172" s="6" t="s">
        <v>415</v>
      </c>
      <c r="AE172" s="6" t="s">
        <v>416</v>
      </c>
      <c r="AF172" s="6"/>
    </row>
    <row r="173" spans="1:32" ht="14.25" customHeight="1">
      <c r="A173" s="4" t="s">
        <v>490</v>
      </c>
      <c r="B173" s="68" t="s">
        <v>1032</v>
      </c>
      <c r="C173" s="5" t="s">
        <v>60</v>
      </c>
      <c r="D173" s="6" t="s">
        <v>33</v>
      </c>
      <c r="E173" s="6">
        <v>1</v>
      </c>
      <c r="F173" s="6" t="s">
        <v>34</v>
      </c>
      <c r="G173" s="6" t="s">
        <v>34</v>
      </c>
      <c r="H173" s="6" t="s">
        <v>34</v>
      </c>
      <c r="I173" s="6" t="s">
        <v>34</v>
      </c>
      <c r="J173" s="6" t="s">
        <v>34</v>
      </c>
      <c r="K173" s="7">
        <v>20</v>
      </c>
      <c r="L173" s="6">
        <v>19.21</v>
      </c>
      <c r="M173" s="6" t="s">
        <v>34</v>
      </c>
      <c r="N173" s="6" t="s">
        <v>34</v>
      </c>
      <c r="O173" s="45">
        <v>2.5666666666666669</v>
      </c>
      <c r="P173" s="45">
        <v>0.1333</v>
      </c>
      <c r="Q173" s="6" t="s">
        <v>34</v>
      </c>
      <c r="R173" s="6" t="s">
        <v>34</v>
      </c>
      <c r="S173" s="6" t="s">
        <v>34</v>
      </c>
      <c r="T173" s="6" t="s">
        <v>34</v>
      </c>
      <c r="U173" s="6" t="s">
        <v>34</v>
      </c>
      <c r="V173" s="6" t="s">
        <v>34</v>
      </c>
      <c r="W173" s="6" t="s">
        <v>34</v>
      </c>
      <c r="X173" s="6" t="s">
        <v>34</v>
      </c>
      <c r="Y173" s="6" t="s">
        <v>34</v>
      </c>
      <c r="Z173" s="6" t="s">
        <v>34</v>
      </c>
      <c r="AA173" s="6">
        <v>51.6</v>
      </c>
      <c r="AB173" s="6" t="s">
        <v>34</v>
      </c>
      <c r="AC173" s="7" t="s">
        <v>491</v>
      </c>
      <c r="AD173" s="6" t="s">
        <v>415</v>
      </c>
      <c r="AE173" s="6" t="s">
        <v>416</v>
      </c>
      <c r="AF173" s="6"/>
    </row>
    <row r="174" spans="1:32" ht="14.25" customHeight="1">
      <c r="A174" s="4" t="s">
        <v>492</v>
      </c>
      <c r="B174" s="67" t="s">
        <v>1033</v>
      </c>
      <c r="C174" s="5" t="s">
        <v>60</v>
      </c>
      <c r="D174" s="6" t="s">
        <v>33</v>
      </c>
      <c r="E174" s="6">
        <v>1</v>
      </c>
      <c r="F174" s="6" t="s">
        <v>34</v>
      </c>
      <c r="G174" s="6" t="s">
        <v>34</v>
      </c>
      <c r="H174" s="6" t="s">
        <v>34</v>
      </c>
      <c r="I174" s="6" t="s">
        <v>34</v>
      </c>
      <c r="J174" s="6" t="s">
        <v>34</v>
      </c>
      <c r="K174" s="7">
        <v>20</v>
      </c>
      <c r="L174" s="6">
        <v>4.83</v>
      </c>
      <c r="M174" s="6" t="s">
        <v>34</v>
      </c>
      <c r="N174" s="6" t="s">
        <v>34</v>
      </c>
      <c r="O174" s="45">
        <v>7.2666666666666666</v>
      </c>
      <c r="P174" s="45">
        <v>1.5040166666666666</v>
      </c>
      <c r="Q174" s="6" t="s">
        <v>34</v>
      </c>
      <c r="R174" s="6" t="s">
        <v>34</v>
      </c>
      <c r="S174" s="6" t="s">
        <v>34</v>
      </c>
      <c r="T174" s="6" t="s">
        <v>34</v>
      </c>
      <c r="U174" s="6" t="s">
        <v>34</v>
      </c>
      <c r="V174" s="6" t="s">
        <v>34</v>
      </c>
      <c r="W174" s="6" t="s">
        <v>34</v>
      </c>
      <c r="X174" s="6" t="s">
        <v>34</v>
      </c>
      <c r="Y174" s="6" t="s">
        <v>34</v>
      </c>
      <c r="Z174" s="6" t="s">
        <v>34</v>
      </c>
      <c r="AA174" s="6">
        <v>51.6</v>
      </c>
      <c r="AB174" s="6" t="s">
        <v>34</v>
      </c>
      <c r="AC174" s="7" t="s">
        <v>493</v>
      </c>
      <c r="AD174" s="6" t="s">
        <v>415</v>
      </c>
      <c r="AE174" s="6" t="s">
        <v>416</v>
      </c>
      <c r="AF174" s="6"/>
    </row>
    <row r="175" spans="1:32" ht="14.25" customHeight="1">
      <c r="A175" s="4" t="s">
        <v>494</v>
      </c>
      <c r="B175" s="68" t="s">
        <v>1034</v>
      </c>
      <c r="C175" s="5" t="s">
        <v>60</v>
      </c>
      <c r="D175" s="6" t="s">
        <v>33</v>
      </c>
      <c r="E175" s="6">
        <v>1</v>
      </c>
      <c r="F175" s="6" t="s">
        <v>34</v>
      </c>
      <c r="G175" s="6" t="s">
        <v>34</v>
      </c>
      <c r="H175" s="6" t="s">
        <v>34</v>
      </c>
      <c r="I175" s="6" t="s">
        <v>34</v>
      </c>
      <c r="J175" s="6" t="s">
        <v>34</v>
      </c>
      <c r="K175" s="7">
        <v>20</v>
      </c>
      <c r="L175" s="6">
        <v>11.95</v>
      </c>
      <c r="M175" s="6" t="s">
        <v>34</v>
      </c>
      <c r="N175" s="6" t="s">
        <v>34</v>
      </c>
      <c r="O175" s="45">
        <v>0.11666666666666667</v>
      </c>
      <c r="P175" s="45">
        <v>9.300000000000001E-3</v>
      </c>
      <c r="Q175" s="6" t="s">
        <v>34</v>
      </c>
      <c r="R175" s="6" t="s">
        <v>34</v>
      </c>
      <c r="S175" s="6" t="s">
        <v>34</v>
      </c>
      <c r="T175" s="6" t="s">
        <v>34</v>
      </c>
      <c r="U175" s="6" t="s">
        <v>34</v>
      </c>
      <c r="V175" s="6" t="s">
        <v>34</v>
      </c>
      <c r="W175" s="6" t="s">
        <v>34</v>
      </c>
      <c r="X175" s="6" t="s">
        <v>34</v>
      </c>
      <c r="Y175" s="6" t="s">
        <v>34</v>
      </c>
      <c r="Z175" s="6" t="s">
        <v>34</v>
      </c>
      <c r="AA175" s="6">
        <v>51.6</v>
      </c>
      <c r="AB175" s="6" t="s">
        <v>34</v>
      </c>
      <c r="AC175" s="7" t="s">
        <v>495</v>
      </c>
      <c r="AD175" s="6" t="s">
        <v>415</v>
      </c>
      <c r="AE175" s="6" t="s">
        <v>416</v>
      </c>
      <c r="AF175" s="6"/>
    </row>
    <row r="176" spans="1:32" ht="14.25" customHeight="1">
      <c r="A176" s="4" t="s">
        <v>496</v>
      </c>
      <c r="B176" s="67" t="s">
        <v>1035</v>
      </c>
      <c r="C176" s="5" t="s">
        <v>60</v>
      </c>
      <c r="D176" s="6" t="s">
        <v>33</v>
      </c>
      <c r="E176" s="6">
        <v>1</v>
      </c>
      <c r="F176" s="6" t="s">
        <v>34</v>
      </c>
      <c r="G176" s="6" t="s">
        <v>34</v>
      </c>
      <c r="H176" s="6" t="s">
        <v>34</v>
      </c>
      <c r="I176" s="6" t="s">
        <v>34</v>
      </c>
      <c r="J176" s="6" t="s">
        <v>34</v>
      </c>
      <c r="K176" s="7">
        <v>20</v>
      </c>
      <c r="L176" s="6">
        <v>5.42</v>
      </c>
      <c r="M176" s="6" t="s">
        <v>34</v>
      </c>
      <c r="N176" s="6" t="s">
        <v>34</v>
      </c>
      <c r="O176" s="45">
        <v>0.43333333333333335</v>
      </c>
      <c r="P176" s="45">
        <v>7.9433333333333342E-2</v>
      </c>
      <c r="Q176" s="6" t="s">
        <v>34</v>
      </c>
      <c r="R176" s="6" t="s">
        <v>34</v>
      </c>
      <c r="S176" s="6" t="s">
        <v>34</v>
      </c>
      <c r="T176" s="6" t="s">
        <v>34</v>
      </c>
      <c r="U176" s="6" t="s">
        <v>34</v>
      </c>
      <c r="V176" s="6" t="s">
        <v>34</v>
      </c>
      <c r="W176" s="6" t="s">
        <v>34</v>
      </c>
      <c r="X176" s="6" t="s">
        <v>34</v>
      </c>
      <c r="Y176" s="6" t="s">
        <v>34</v>
      </c>
      <c r="Z176" s="6" t="s">
        <v>34</v>
      </c>
      <c r="AA176" s="6">
        <v>51.6</v>
      </c>
      <c r="AB176" s="6" t="s">
        <v>34</v>
      </c>
      <c r="AC176" s="7" t="s">
        <v>497</v>
      </c>
      <c r="AD176" s="6" t="s">
        <v>415</v>
      </c>
      <c r="AE176" s="6" t="s">
        <v>416</v>
      </c>
      <c r="AF176" s="6"/>
    </row>
    <row r="177" spans="1:32" ht="14.25" customHeight="1">
      <c r="A177" s="4" t="s">
        <v>498</v>
      </c>
      <c r="B177" s="68" t="s">
        <v>1036</v>
      </c>
      <c r="C177" s="5" t="s">
        <v>60</v>
      </c>
      <c r="D177" s="6" t="s">
        <v>33</v>
      </c>
      <c r="E177" s="6">
        <v>1</v>
      </c>
      <c r="F177" s="6" t="s">
        <v>34</v>
      </c>
      <c r="G177" s="6" t="s">
        <v>34</v>
      </c>
      <c r="H177" s="6" t="s">
        <v>34</v>
      </c>
      <c r="I177" s="6" t="s">
        <v>34</v>
      </c>
      <c r="J177" s="6" t="s">
        <v>34</v>
      </c>
      <c r="K177" s="7">
        <v>20</v>
      </c>
      <c r="L177" s="6">
        <v>15.19</v>
      </c>
      <c r="M177" s="6" t="s">
        <v>34</v>
      </c>
      <c r="N177" s="6" t="s">
        <v>34</v>
      </c>
      <c r="O177" s="45">
        <v>0.2</v>
      </c>
      <c r="P177" s="45">
        <v>1.315E-2</v>
      </c>
      <c r="Q177" s="6" t="s">
        <v>34</v>
      </c>
      <c r="R177" s="6" t="s">
        <v>34</v>
      </c>
      <c r="S177" s="6" t="s">
        <v>34</v>
      </c>
      <c r="T177" s="6" t="s">
        <v>34</v>
      </c>
      <c r="U177" s="6" t="s">
        <v>34</v>
      </c>
      <c r="V177" s="6" t="s">
        <v>34</v>
      </c>
      <c r="W177" s="6" t="s">
        <v>34</v>
      </c>
      <c r="X177" s="6" t="s">
        <v>34</v>
      </c>
      <c r="Y177" s="6" t="s">
        <v>34</v>
      </c>
      <c r="Z177" s="6" t="s">
        <v>34</v>
      </c>
      <c r="AA177" s="6">
        <v>51.6</v>
      </c>
      <c r="AB177" s="6" t="s">
        <v>34</v>
      </c>
      <c r="AC177" s="7" t="s">
        <v>499</v>
      </c>
      <c r="AD177" s="6" t="s">
        <v>415</v>
      </c>
      <c r="AE177" s="6" t="s">
        <v>416</v>
      </c>
      <c r="AF177" s="6"/>
    </row>
    <row r="178" spans="1:32" ht="14.25" customHeight="1">
      <c r="A178" s="4" t="s">
        <v>500</v>
      </c>
      <c r="B178" s="67" t="s">
        <v>1037</v>
      </c>
      <c r="C178" s="5" t="s">
        <v>60</v>
      </c>
      <c r="D178" s="6" t="s">
        <v>33</v>
      </c>
      <c r="E178" s="6">
        <v>1</v>
      </c>
      <c r="F178" s="6" t="s">
        <v>34</v>
      </c>
      <c r="G178" s="6" t="s">
        <v>34</v>
      </c>
      <c r="H178" s="6" t="s">
        <v>34</v>
      </c>
      <c r="I178" s="6" t="s">
        <v>34</v>
      </c>
      <c r="J178" s="6" t="s">
        <v>34</v>
      </c>
      <c r="K178" s="7">
        <v>20</v>
      </c>
      <c r="L178" s="6">
        <v>10.27</v>
      </c>
      <c r="M178" s="6" t="s">
        <v>34</v>
      </c>
      <c r="N178" s="6" t="s">
        <v>34</v>
      </c>
      <c r="O178" s="45">
        <v>6.75</v>
      </c>
      <c r="P178" s="45">
        <v>0.65708333333333335</v>
      </c>
      <c r="Q178" s="6" t="s">
        <v>34</v>
      </c>
      <c r="R178" s="6" t="s">
        <v>34</v>
      </c>
      <c r="S178" s="6" t="s">
        <v>34</v>
      </c>
      <c r="T178" s="6" t="s">
        <v>34</v>
      </c>
      <c r="U178" s="6" t="s">
        <v>34</v>
      </c>
      <c r="V178" s="6" t="s">
        <v>34</v>
      </c>
      <c r="W178" s="6" t="s">
        <v>34</v>
      </c>
      <c r="X178" s="6" t="s">
        <v>34</v>
      </c>
      <c r="Y178" s="6" t="s">
        <v>34</v>
      </c>
      <c r="Z178" s="6" t="s">
        <v>34</v>
      </c>
      <c r="AA178" s="6">
        <v>51.6</v>
      </c>
      <c r="AB178" s="6" t="s">
        <v>34</v>
      </c>
      <c r="AC178" s="7" t="s">
        <v>501</v>
      </c>
      <c r="AD178" s="6" t="s">
        <v>415</v>
      </c>
      <c r="AE178" s="6" t="s">
        <v>416</v>
      </c>
      <c r="AF178" s="6"/>
    </row>
    <row r="179" spans="1:32" ht="14.25" customHeight="1">
      <c r="A179" s="4" t="s">
        <v>502</v>
      </c>
      <c r="B179" s="68" t="s">
        <v>1038</v>
      </c>
      <c r="C179" s="5" t="s">
        <v>60</v>
      </c>
      <c r="D179" s="6" t="s">
        <v>33</v>
      </c>
      <c r="E179" s="6">
        <v>1</v>
      </c>
      <c r="F179" s="6" t="s">
        <v>34</v>
      </c>
      <c r="G179" s="6" t="s">
        <v>34</v>
      </c>
      <c r="H179" s="6" t="s">
        <v>34</v>
      </c>
      <c r="I179" s="6" t="s">
        <v>34</v>
      </c>
      <c r="J179" s="6" t="s">
        <v>34</v>
      </c>
      <c r="K179" s="7">
        <v>20</v>
      </c>
      <c r="L179" s="6">
        <v>5.14</v>
      </c>
      <c r="M179" s="6" t="s">
        <v>34</v>
      </c>
      <c r="N179" s="6" t="s">
        <v>34</v>
      </c>
      <c r="O179" s="45">
        <v>2.0499999999999998</v>
      </c>
      <c r="P179" s="45">
        <v>0.39789999999999998</v>
      </c>
      <c r="Q179" s="6" t="s">
        <v>34</v>
      </c>
      <c r="R179" s="6" t="s">
        <v>34</v>
      </c>
      <c r="S179" s="6" t="s">
        <v>34</v>
      </c>
      <c r="T179" s="6" t="s">
        <v>34</v>
      </c>
      <c r="U179" s="6" t="s">
        <v>34</v>
      </c>
      <c r="V179" s="6" t="s">
        <v>34</v>
      </c>
      <c r="W179" s="6" t="s">
        <v>34</v>
      </c>
      <c r="X179" s="6" t="s">
        <v>34</v>
      </c>
      <c r="Y179" s="6" t="s">
        <v>34</v>
      </c>
      <c r="Z179" s="6" t="s">
        <v>34</v>
      </c>
      <c r="AA179" s="6">
        <v>51.6</v>
      </c>
      <c r="AB179" s="6" t="s">
        <v>34</v>
      </c>
      <c r="AC179" s="7" t="s">
        <v>503</v>
      </c>
      <c r="AD179" s="6" t="s">
        <v>415</v>
      </c>
      <c r="AE179" s="6" t="s">
        <v>416</v>
      </c>
      <c r="AF179" s="6"/>
    </row>
    <row r="180" spans="1:32" ht="14.25" customHeight="1">
      <c r="A180" s="4" t="s">
        <v>504</v>
      </c>
      <c r="B180" s="67" t="s">
        <v>1039</v>
      </c>
      <c r="C180" s="5" t="s">
        <v>60</v>
      </c>
      <c r="D180" s="6" t="s">
        <v>33</v>
      </c>
      <c r="E180" s="6">
        <v>1</v>
      </c>
      <c r="F180" s="6" t="s">
        <v>34</v>
      </c>
      <c r="G180" s="6" t="s">
        <v>34</v>
      </c>
      <c r="H180" s="6" t="s">
        <v>34</v>
      </c>
      <c r="I180" s="6" t="s">
        <v>34</v>
      </c>
      <c r="J180" s="6" t="s">
        <v>34</v>
      </c>
      <c r="K180" s="7">
        <v>20</v>
      </c>
      <c r="L180" s="6">
        <v>9.67</v>
      </c>
      <c r="M180" s="6" t="s">
        <v>34</v>
      </c>
      <c r="N180" s="6" t="s">
        <v>34</v>
      </c>
      <c r="O180" s="45">
        <v>0.21666666666666667</v>
      </c>
      <c r="P180" s="45">
        <v>2.1883333333333334E-2</v>
      </c>
      <c r="Q180" s="6" t="s">
        <v>34</v>
      </c>
      <c r="R180" s="6" t="s">
        <v>34</v>
      </c>
      <c r="S180" s="6" t="s">
        <v>34</v>
      </c>
      <c r="T180" s="6" t="s">
        <v>34</v>
      </c>
      <c r="U180" s="6" t="s">
        <v>34</v>
      </c>
      <c r="V180" s="6" t="s">
        <v>34</v>
      </c>
      <c r="W180" s="6" t="s">
        <v>34</v>
      </c>
      <c r="X180" s="6" t="s">
        <v>34</v>
      </c>
      <c r="Y180" s="6" t="s">
        <v>34</v>
      </c>
      <c r="Z180" s="6" t="s">
        <v>34</v>
      </c>
      <c r="AA180" s="6">
        <v>51.6</v>
      </c>
      <c r="AB180" s="6" t="s">
        <v>34</v>
      </c>
      <c r="AC180" s="7" t="s">
        <v>505</v>
      </c>
      <c r="AD180" s="6" t="s">
        <v>415</v>
      </c>
      <c r="AE180" s="6" t="s">
        <v>416</v>
      </c>
      <c r="AF180" s="6"/>
    </row>
    <row r="181" spans="1:32" ht="14.25" customHeight="1">
      <c r="A181" s="4" t="s">
        <v>506</v>
      </c>
      <c r="B181" s="68" t="s">
        <v>1040</v>
      </c>
      <c r="C181" s="5" t="s">
        <v>60</v>
      </c>
      <c r="D181" s="6" t="s">
        <v>33</v>
      </c>
      <c r="E181" s="6">
        <v>1</v>
      </c>
      <c r="F181" s="6" t="s">
        <v>34</v>
      </c>
      <c r="G181" s="6" t="s">
        <v>34</v>
      </c>
      <c r="H181" s="6" t="s">
        <v>34</v>
      </c>
      <c r="I181" s="6" t="s">
        <v>34</v>
      </c>
      <c r="J181" s="6" t="s">
        <v>34</v>
      </c>
      <c r="K181" s="7">
        <v>20</v>
      </c>
      <c r="L181" s="6">
        <v>5.38</v>
      </c>
      <c r="M181" s="6" t="s">
        <v>34</v>
      </c>
      <c r="N181" s="6" t="s">
        <v>34</v>
      </c>
      <c r="O181" s="45">
        <v>0.05</v>
      </c>
      <c r="P181" s="45">
        <v>9.116666666666667E-3</v>
      </c>
      <c r="Q181" s="6" t="s">
        <v>34</v>
      </c>
      <c r="R181" s="6" t="s">
        <v>34</v>
      </c>
      <c r="S181" s="6" t="s">
        <v>34</v>
      </c>
      <c r="T181" s="6" t="s">
        <v>34</v>
      </c>
      <c r="U181" s="6" t="s">
        <v>34</v>
      </c>
      <c r="V181" s="6" t="s">
        <v>34</v>
      </c>
      <c r="W181" s="6" t="s">
        <v>34</v>
      </c>
      <c r="X181" s="6" t="s">
        <v>34</v>
      </c>
      <c r="Y181" s="6" t="s">
        <v>34</v>
      </c>
      <c r="Z181" s="6" t="s">
        <v>34</v>
      </c>
      <c r="AA181" s="6">
        <v>51.6</v>
      </c>
      <c r="AB181" s="6" t="s">
        <v>34</v>
      </c>
      <c r="AC181" s="7" t="s">
        <v>507</v>
      </c>
      <c r="AD181" s="6" t="s">
        <v>415</v>
      </c>
      <c r="AE181" s="6" t="s">
        <v>416</v>
      </c>
      <c r="AF181" s="6"/>
    </row>
    <row r="182" spans="1:32" ht="14.25" customHeight="1">
      <c r="A182" s="4" t="s">
        <v>508</v>
      </c>
      <c r="B182" s="67" t="s">
        <v>1041</v>
      </c>
      <c r="C182" s="5" t="s">
        <v>60</v>
      </c>
      <c r="D182" s="6" t="s">
        <v>33</v>
      </c>
      <c r="E182" s="6">
        <v>1</v>
      </c>
      <c r="F182" s="6" t="s">
        <v>34</v>
      </c>
      <c r="G182" s="6" t="s">
        <v>34</v>
      </c>
      <c r="H182" s="6" t="s">
        <v>34</v>
      </c>
      <c r="I182" s="6" t="s">
        <v>34</v>
      </c>
      <c r="J182" s="6" t="s">
        <v>34</v>
      </c>
      <c r="K182" s="7">
        <v>20</v>
      </c>
      <c r="L182" s="6">
        <v>9.42</v>
      </c>
      <c r="M182" s="6" t="s">
        <v>34</v>
      </c>
      <c r="N182" s="6" t="s">
        <v>34</v>
      </c>
      <c r="O182" s="45">
        <v>6.6666666666666666E-2</v>
      </c>
      <c r="P182" s="45">
        <v>6.5499999999999994E-3</v>
      </c>
      <c r="Q182" s="6" t="s">
        <v>34</v>
      </c>
      <c r="R182" s="6" t="s">
        <v>34</v>
      </c>
      <c r="S182" s="6" t="s">
        <v>34</v>
      </c>
      <c r="T182" s="6" t="s">
        <v>34</v>
      </c>
      <c r="U182" s="6" t="s">
        <v>34</v>
      </c>
      <c r="V182" s="6" t="s">
        <v>34</v>
      </c>
      <c r="W182" s="6" t="s">
        <v>34</v>
      </c>
      <c r="X182" s="6" t="s">
        <v>34</v>
      </c>
      <c r="Y182" s="6" t="s">
        <v>34</v>
      </c>
      <c r="Z182" s="6" t="s">
        <v>34</v>
      </c>
      <c r="AA182" s="6">
        <v>51.6</v>
      </c>
      <c r="AB182" s="6" t="s">
        <v>34</v>
      </c>
      <c r="AC182" s="7" t="s">
        <v>509</v>
      </c>
      <c r="AD182" s="6" t="s">
        <v>415</v>
      </c>
      <c r="AE182" s="6" t="s">
        <v>416</v>
      </c>
      <c r="AF182" s="6"/>
    </row>
    <row r="183" spans="1:32" ht="14.25" customHeight="1">
      <c r="A183" s="4" t="s">
        <v>510</v>
      </c>
      <c r="B183" s="68" t="s">
        <v>1042</v>
      </c>
      <c r="C183" s="5" t="s">
        <v>60</v>
      </c>
      <c r="D183" s="6" t="s">
        <v>33</v>
      </c>
      <c r="E183" s="6">
        <v>1</v>
      </c>
      <c r="F183" s="6" t="s">
        <v>34</v>
      </c>
      <c r="G183" s="6" t="s">
        <v>34</v>
      </c>
      <c r="H183" s="6" t="s">
        <v>34</v>
      </c>
      <c r="I183" s="6" t="s">
        <v>34</v>
      </c>
      <c r="J183" s="6" t="s">
        <v>34</v>
      </c>
      <c r="K183" s="7">
        <v>20</v>
      </c>
      <c r="L183" s="6">
        <v>9.68</v>
      </c>
      <c r="M183" s="6" t="s">
        <v>34</v>
      </c>
      <c r="N183" s="6" t="s">
        <v>34</v>
      </c>
      <c r="O183" s="45">
        <v>6.166666666666667</v>
      </c>
      <c r="P183" s="45">
        <v>0.63636666666666664</v>
      </c>
      <c r="Q183" s="6" t="s">
        <v>34</v>
      </c>
      <c r="R183" s="6" t="s">
        <v>34</v>
      </c>
      <c r="S183" s="6" t="s">
        <v>34</v>
      </c>
      <c r="T183" s="6" t="s">
        <v>34</v>
      </c>
      <c r="U183" s="6" t="s">
        <v>34</v>
      </c>
      <c r="V183" s="6" t="s">
        <v>34</v>
      </c>
      <c r="W183" s="6" t="s">
        <v>34</v>
      </c>
      <c r="X183" s="6" t="s">
        <v>34</v>
      </c>
      <c r="Y183" s="6" t="s">
        <v>34</v>
      </c>
      <c r="Z183" s="6" t="s">
        <v>34</v>
      </c>
      <c r="AA183" s="6">
        <v>51.6</v>
      </c>
      <c r="AB183" s="6" t="s">
        <v>34</v>
      </c>
      <c r="AC183" s="7" t="s">
        <v>511</v>
      </c>
      <c r="AD183" s="6" t="s">
        <v>415</v>
      </c>
      <c r="AE183" s="6" t="s">
        <v>416</v>
      </c>
      <c r="AF183" s="6"/>
    </row>
    <row r="184" spans="1:32" ht="14.25" customHeight="1">
      <c r="A184" s="4" t="s">
        <v>512</v>
      </c>
      <c r="B184" s="67" t="s">
        <v>1043</v>
      </c>
      <c r="C184" s="5" t="s">
        <v>60</v>
      </c>
      <c r="D184" s="6" t="s">
        <v>33</v>
      </c>
      <c r="E184" s="6">
        <v>1</v>
      </c>
      <c r="F184" s="6" t="s">
        <v>34</v>
      </c>
      <c r="G184" s="6" t="s">
        <v>34</v>
      </c>
      <c r="H184" s="6" t="s">
        <v>34</v>
      </c>
      <c r="I184" s="6" t="s">
        <v>34</v>
      </c>
      <c r="J184" s="6" t="s">
        <v>34</v>
      </c>
      <c r="K184" s="7">
        <v>20</v>
      </c>
      <c r="L184" s="6">
        <v>3.58</v>
      </c>
      <c r="M184" s="6" t="s">
        <v>34</v>
      </c>
      <c r="N184" s="6" t="s">
        <v>34</v>
      </c>
      <c r="O184" s="45">
        <v>11.483333333333333</v>
      </c>
      <c r="P184" s="45">
        <v>3.2062166666666667</v>
      </c>
      <c r="Q184" s="6" t="s">
        <v>34</v>
      </c>
      <c r="R184" s="6" t="s">
        <v>34</v>
      </c>
      <c r="S184" s="6" t="s">
        <v>34</v>
      </c>
      <c r="T184" s="6" t="s">
        <v>34</v>
      </c>
      <c r="U184" s="6" t="s">
        <v>34</v>
      </c>
      <c r="V184" s="6" t="s">
        <v>34</v>
      </c>
      <c r="W184" s="6" t="s">
        <v>34</v>
      </c>
      <c r="X184" s="6" t="s">
        <v>34</v>
      </c>
      <c r="Y184" s="6" t="s">
        <v>34</v>
      </c>
      <c r="Z184" s="6" t="s">
        <v>34</v>
      </c>
      <c r="AA184" s="6">
        <v>51.6</v>
      </c>
      <c r="AB184" s="6" t="s">
        <v>34</v>
      </c>
      <c r="AC184" s="7" t="s">
        <v>513</v>
      </c>
      <c r="AD184" s="6" t="s">
        <v>415</v>
      </c>
      <c r="AE184" s="6" t="s">
        <v>416</v>
      </c>
      <c r="AF184" s="6"/>
    </row>
    <row r="185" spans="1:32" ht="14.25" customHeight="1">
      <c r="A185" s="4" t="s">
        <v>514</v>
      </c>
      <c r="B185" s="68" t="s">
        <v>1044</v>
      </c>
      <c r="C185" s="5" t="s">
        <v>60</v>
      </c>
      <c r="D185" s="6" t="s">
        <v>33</v>
      </c>
      <c r="E185" s="6">
        <v>1</v>
      </c>
      <c r="F185" s="6" t="s">
        <v>34</v>
      </c>
      <c r="G185" s="6" t="s">
        <v>34</v>
      </c>
      <c r="H185" s="6" t="s">
        <v>34</v>
      </c>
      <c r="I185" s="6" t="s">
        <v>34</v>
      </c>
      <c r="J185" s="6" t="s">
        <v>34</v>
      </c>
      <c r="K185" s="7">
        <v>20</v>
      </c>
      <c r="L185" s="6">
        <v>19.46</v>
      </c>
      <c r="M185" s="6" t="s">
        <v>34</v>
      </c>
      <c r="N185" s="6" t="s">
        <v>34</v>
      </c>
      <c r="O185" s="45">
        <v>183.51666666666668</v>
      </c>
      <c r="P185" s="45">
        <v>9.4293833333333339</v>
      </c>
      <c r="Q185" s="6" t="s">
        <v>34</v>
      </c>
      <c r="R185" s="6" t="s">
        <v>34</v>
      </c>
      <c r="S185" s="6" t="s">
        <v>34</v>
      </c>
      <c r="T185" s="6" t="s">
        <v>34</v>
      </c>
      <c r="U185" s="6" t="s">
        <v>34</v>
      </c>
      <c r="V185" s="6" t="s">
        <v>34</v>
      </c>
      <c r="W185" s="6" t="s">
        <v>34</v>
      </c>
      <c r="X185" s="6" t="s">
        <v>34</v>
      </c>
      <c r="Y185" s="6" t="s">
        <v>34</v>
      </c>
      <c r="Z185" s="6" t="s">
        <v>34</v>
      </c>
      <c r="AA185" s="6">
        <v>51.6</v>
      </c>
      <c r="AB185" s="6" t="s">
        <v>34</v>
      </c>
      <c r="AC185" s="7" t="s">
        <v>515</v>
      </c>
      <c r="AD185" s="6" t="s">
        <v>415</v>
      </c>
      <c r="AE185" s="6" t="s">
        <v>416</v>
      </c>
      <c r="AF185" s="6"/>
    </row>
    <row r="186" spans="1:32" ht="14.25" customHeight="1">
      <c r="A186" s="4" t="s">
        <v>516</v>
      </c>
      <c r="B186" s="67" t="s">
        <v>1045</v>
      </c>
      <c r="C186" s="5" t="s">
        <v>60</v>
      </c>
      <c r="D186" s="6" t="s">
        <v>33</v>
      </c>
      <c r="E186" s="6">
        <v>1</v>
      </c>
      <c r="F186" s="6" t="s">
        <v>34</v>
      </c>
      <c r="G186" s="6" t="s">
        <v>34</v>
      </c>
      <c r="H186" s="6" t="s">
        <v>34</v>
      </c>
      <c r="I186" s="6" t="s">
        <v>34</v>
      </c>
      <c r="J186" s="6" t="s">
        <v>34</v>
      </c>
      <c r="K186" s="7">
        <v>20</v>
      </c>
      <c r="L186" s="6">
        <v>10.82</v>
      </c>
      <c r="M186" s="6" t="s">
        <v>34</v>
      </c>
      <c r="N186" s="6" t="s">
        <v>34</v>
      </c>
      <c r="O186" s="45">
        <v>4.7</v>
      </c>
      <c r="P186" s="45">
        <v>0.43488333333333334</v>
      </c>
      <c r="Q186" s="6" t="s">
        <v>34</v>
      </c>
      <c r="R186" s="6" t="s">
        <v>34</v>
      </c>
      <c r="S186" s="6" t="s">
        <v>34</v>
      </c>
      <c r="T186" s="6" t="s">
        <v>34</v>
      </c>
      <c r="U186" s="6" t="s">
        <v>34</v>
      </c>
      <c r="V186" s="6" t="s">
        <v>34</v>
      </c>
      <c r="W186" s="6" t="s">
        <v>34</v>
      </c>
      <c r="X186" s="6" t="s">
        <v>34</v>
      </c>
      <c r="Y186" s="6" t="s">
        <v>34</v>
      </c>
      <c r="Z186" s="6" t="s">
        <v>34</v>
      </c>
      <c r="AA186" s="6">
        <v>51.6</v>
      </c>
      <c r="AB186" s="6" t="s">
        <v>34</v>
      </c>
      <c r="AC186" s="7" t="s">
        <v>517</v>
      </c>
      <c r="AD186" s="6" t="s">
        <v>415</v>
      </c>
      <c r="AE186" s="6" t="s">
        <v>416</v>
      </c>
      <c r="AF186" s="6"/>
    </row>
    <row r="187" spans="1:32" ht="14.25" customHeight="1">
      <c r="A187" s="4" t="s">
        <v>518</v>
      </c>
      <c r="B187" s="68" t="s">
        <v>1046</v>
      </c>
      <c r="C187" s="5" t="s">
        <v>60</v>
      </c>
      <c r="D187" s="6" t="s">
        <v>33</v>
      </c>
      <c r="E187" s="6">
        <v>1</v>
      </c>
      <c r="F187" s="6" t="s">
        <v>34</v>
      </c>
      <c r="G187" s="6" t="s">
        <v>34</v>
      </c>
      <c r="H187" s="6" t="s">
        <v>34</v>
      </c>
      <c r="I187" s="6" t="s">
        <v>34</v>
      </c>
      <c r="J187" s="6" t="s">
        <v>34</v>
      </c>
      <c r="K187" s="7">
        <v>20</v>
      </c>
      <c r="L187" s="6">
        <v>17.670000000000002</v>
      </c>
      <c r="M187" s="6" t="s">
        <v>34</v>
      </c>
      <c r="N187" s="6" t="s">
        <v>34</v>
      </c>
      <c r="O187" s="45">
        <v>14.966666666666667</v>
      </c>
      <c r="P187" s="45">
        <v>0.84714999999999996</v>
      </c>
      <c r="Q187" s="6" t="s">
        <v>34</v>
      </c>
      <c r="R187" s="6" t="s">
        <v>34</v>
      </c>
      <c r="S187" s="6" t="s">
        <v>34</v>
      </c>
      <c r="T187" s="6" t="s">
        <v>34</v>
      </c>
      <c r="U187" s="6" t="s">
        <v>34</v>
      </c>
      <c r="V187" s="6" t="s">
        <v>34</v>
      </c>
      <c r="W187" s="6" t="s">
        <v>34</v>
      </c>
      <c r="X187" s="6" t="s">
        <v>34</v>
      </c>
      <c r="Y187" s="6" t="s">
        <v>34</v>
      </c>
      <c r="Z187" s="6" t="s">
        <v>34</v>
      </c>
      <c r="AA187" s="6">
        <v>51.6</v>
      </c>
      <c r="AB187" s="6" t="s">
        <v>34</v>
      </c>
      <c r="AC187" s="7" t="s">
        <v>519</v>
      </c>
      <c r="AD187" s="6" t="s">
        <v>415</v>
      </c>
      <c r="AE187" s="6" t="s">
        <v>416</v>
      </c>
      <c r="AF187" s="6"/>
    </row>
    <row r="188" spans="1:32" ht="14.25" customHeight="1">
      <c r="A188" s="4" t="s">
        <v>520</v>
      </c>
      <c r="B188" s="67" t="s">
        <v>1047</v>
      </c>
      <c r="C188" s="5" t="s">
        <v>60</v>
      </c>
      <c r="D188" s="6" t="s">
        <v>33</v>
      </c>
      <c r="E188" s="6">
        <v>1</v>
      </c>
      <c r="F188" s="6" t="s">
        <v>34</v>
      </c>
      <c r="G188" s="6" t="s">
        <v>34</v>
      </c>
      <c r="H188" s="6" t="s">
        <v>34</v>
      </c>
      <c r="I188" s="6" t="s">
        <v>34</v>
      </c>
      <c r="J188" s="6" t="s">
        <v>34</v>
      </c>
      <c r="K188" s="7">
        <v>20</v>
      </c>
      <c r="L188" s="6">
        <v>8.25</v>
      </c>
      <c r="M188" s="6" t="s">
        <v>34</v>
      </c>
      <c r="N188" s="6" t="s">
        <v>34</v>
      </c>
      <c r="O188" s="45">
        <v>5.333333333333333</v>
      </c>
      <c r="P188" s="45">
        <v>0.6470499999999999</v>
      </c>
      <c r="Q188" s="6" t="s">
        <v>34</v>
      </c>
      <c r="R188" s="6" t="s">
        <v>34</v>
      </c>
      <c r="S188" s="6" t="s">
        <v>34</v>
      </c>
      <c r="T188" s="6" t="s">
        <v>34</v>
      </c>
      <c r="U188" s="6" t="s">
        <v>34</v>
      </c>
      <c r="V188" s="6" t="s">
        <v>34</v>
      </c>
      <c r="W188" s="6" t="s">
        <v>34</v>
      </c>
      <c r="X188" s="6" t="s">
        <v>34</v>
      </c>
      <c r="Y188" s="6" t="s">
        <v>34</v>
      </c>
      <c r="Z188" s="6" t="s">
        <v>34</v>
      </c>
      <c r="AA188" s="6">
        <v>51.6</v>
      </c>
      <c r="AB188" s="6" t="s">
        <v>34</v>
      </c>
      <c r="AC188" s="7" t="s">
        <v>521</v>
      </c>
      <c r="AD188" s="6" t="s">
        <v>415</v>
      </c>
      <c r="AE188" s="6" t="s">
        <v>416</v>
      </c>
      <c r="AF188" s="6"/>
    </row>
    <row r="189" spans="1:32" ht="14.25" customHeight="1">
      <c r="A189" s="4" t="s">
        <v>522</v>
      </c>
      <c r="B189" s="68" t="s">
        <v>1048</v>
      </c>
      <c r="C189" s="5" t="s">
        <v>60</v>
      </c>
      <c r="D189" s="6" t="s">
        <v>33</v>
      </c>
      <c r="E189" s="6">
        <v>1</v>
      </c>
      <c r="F189" s="6" t="s">
        <v>34</v>
      </c>
      <c r="G189" s="6" t="s">
        <v>34</v>
      </c>
      <c r="H189" s="6" t="s">
        <v>34</v>
      </c>
      <c r="I189" s="6" t="s">
        <v>34</v>
      </c>
      <c r="J189" s="6" t="s">
        <v>34</v>
      </c>
      <c r="K189" s="7">
        <v>20</v>
      </c>
      <c r="L189" s="6">
        <v>14.01</v>
      </c>
      <c r="M189" s="6" t="s">
        <v>34</v>
      </c>
      <c r="N189" s="6" t="s">
        <v>34</v>
      </c>
      <c r="O189" s="45">
        <v>2.5666666666666669</v>
      </c>
      <c r="P189" s="45">
        <v>0.18328333333333333</v>
      </c>
      <c r="Q189" s="6" t="s">
        <v>34</v>
      </c>
      <c r="R189" s="6" t="s">
        <v>34</v>
      </c>
      <c r="S189" s="6" t="s">
        <v>34</v>
      </c>
      <c r="T189" s="6" t="s">
        <v>34</v>
      </c>
      <c r="U189" s="6" t="s">
        <v>34</v>
      </c>
      <c r="V189" s="6" t="s">
        <v>34</v>
      </c>
      <c r="W189" s="6" t="s">
        <v>34</v>
      </c>
      <c r="X189" s="6" t="s">
        <v>34</v>
      </c>
      <c r="Y189" s="6" t="s">
        <v>34</v>
      </c>
      <c r="Z189" s="6" t="s">
        <v>34</v>
      </c>
      <c r="AA189" s="6">
        <v>51.6</v>
      </c>
      <c r="AB189" s="6" t="s">
        <v>34</v>
      </c>
      <c r="AC189" s="7" t="s">
        <v>523</v>
      </c>
      <c r="AD189" s="6" t="s">
        <v>415</v>
      </c>
      <c r="AE189" s="6" t="s">
        <v>416</v>
      </c>
      <c r="AF189" s="6"/>
    </row>
    <row r="190" spans="1:32" ht="14.25" customHeight="1">
      <c r="A190" s="4" t="s">
        <v>524</v>
      </c>
      <c r="B190" s="67" t="s">
        <v>1049</v>
      </c>
      <c r="C190" s="5" t="s">
        <v>60</v>
      </c>
      <c r="D190" s="6" t="s">
        <v>33</v>
      </c>
      <c r="E190" s="6">
        <v>1</v>
      </c>
      <c r="F190" s="6" t="s">
        <v>34</v>
      </c>
      <c r="G190" s="6" t="s">
        <v>34</v>
      </c>
      <c r="H190" s="6" t="s">
        <v>34</v>
      </c>
      <c r="I190" s="6" t="s">
        <v>34</v>
      </c>
      <c r="J190" s="6" t="s">
        <v>34</v>
      </c>
      <c r="K190" s="7">
        <v>20</v>
      </c>
      <c r="L190" s="6">
        <v>18.45</v>
      </c>
      <c r="M190" s="6" t="s">
        <v>34</v>
      </c>
      <c r="N190" s="6" t="s">
        <v>34</v>
      </c>
      <c r="O190" s="45">
        <v>14.133333333333333</v>
      </c>
      <c r="P190" s="45">
        <v>0.76629999999999998</v>
      </c>
      <c r="Q190" s="6" t="s">
        <v>34</v>
      </c>
      <c r="R190" s="6" t="s">
        <v>34</v>
      </c>
      <c r="S190" s="6" t="s">
        <v>34</v>
      </c>
      <c r="T190" s="6" t="s">
        <v>34</v>
      </c>
      <c r="U190" s="6" t="s">
        <v>34</v>
      </c>
      <c r="V190" s="6" t="s">
        <v>34</v>
      </c>
      <c r="W190" s="6" t="s">
        <v>34</v>
      </c>
      <c r="X190" s="6" t="s">
        <v>34</v>
      </c>
      <c r="Y190" s="6" t="s">
        <v>34</v>
      </c>
      <c r="Z190" s="6" t="s">
        <v>34</v>
      </c>
      <c r="AA190" s="6">
        <v>51.6</v>
      </c>
      <c r="AB190" s="6" t="s">
        <v>34</v>
      </c>
      <c r="AC190" s="7" t="s">
        <v>525</v>
      </c>
      <c r="AD190" s="6" t="s">
        <v>415</v>
      </c>
      <c r="AE190" s="6" t="s">
        <v>416</v>
      </c>
      <c r="AF190" s="6"/>
    </row>
    <row r="191" spans="1:32" ht="14.25" customHeight="1">
      <c r="A191" s="4" t="s">
        <v>526</v>
      </c>
      <c r="B191" s="68" t="s">
        <v>1050</v>
      </c>
      <c r="C191" s="5" t="s">
        <v>60</v>
      </c>
      <c r="D191" s="6" t="s">
        <v>33</v>
      </c>
      <c r="E191" s="6">
        <v>1</v>
      </c>
      <c r="F191" s="6" t="s">
        <v>34</v>
      </c>
      <c r="G191" s="6" t="s">
        <v>34</v>
      </c>
      <c r="H191" s="6" t="s">
        <v>34</v>
      </c>
      <c r="I191" s="6" t="s">
        <v>34</v>
      </c>
      <c r="J191" s="6" t="s">
        <v>34</v>
      </c>
      <c r="K191" s="7">
        <v>20</v>
      </c>
      <c r="L191" s="6">
        <v>7.32</v>
      </c>
      <c r="M191" s="6" t="s">
        <v>34</v>
      </c>
      <c r="N191" s="6" t="s">
        <v>34</v>
      </c>
      <c r="O191" s="45">
        <v>10.683333333333334</v>
      </c>
      <c r="P191" s="45">
        <v>1.4599333333333333</v>
      </c>
      <c r="Q191" s="6" t="s">
        <v>34</v>
      </c>
      <c r="R191" s="6" t="s">
        <v>34</v>
      </c>
      <c r="S191" s="6" t="s">
        <v>34</v>
      </c>
      <c r="T191" s="6" t="s">
        <v>34</v>
      </c>
      <c r="U191" s="6" t="s">
        <v>34</v>
      </c>
      <c r="V191" s="6" t="s">
        <v>34</v>
      </c>
      <c r="W191" s="6" t="s">
        <v>34</v>
      </c>
      <c r="X191" s="6" t="s">
        <v>34</v>
      </c>
      <c r="Y191" s="6" t="s">
        <v>34</v>
      </c>
      <c r="Z191" s="6" t="s">
        <v>34</v>
      </c>
      <c r="AA191" s="6">
        <v>51.6</v>
      </c>
      <c r="AB191" s="6" t="s">
        <v>34</v>
      </c>
      <c r="AC191" s="7" t="s">
        <v>527</v>
      </c>
      <c r="AD191" s="6" t="s">
        <v>415</v>
      </c>
      <c r="AE191" s="6" t="s">
        <v>416</v>
      </c>
      <c r="AF191" s="6"/>
    </row>
    <row r="192" spans="1:32" ht="14.25" customHeight="1">
      <c r="A192" s="4" t="s">
        <v>528</v>
      </c>
      <c r="B192" s="67" t="s">
        <v>1051</v>
      </c>
      <c r="C192" s="5" t="s">
        <v>60</v>
      </c>
      <c r="D192" s="6" t="s">
        <v>33</v>
      </c>
      <c r="E192" s="6">
        <v>1</v>
      </c>
      <c r="F192" s="6" t="s">
        <v>34</v>
      </c>
      <c r="G192" s="6" t="s">
        <v>34</v>
      </c>
      <c r="H192" s="6" t="s">
        <v>34</v>
      </c>
      <c r="I192" s="6" t="s">
        <v>34</v>
      </c>
      <c r="J192" s="6" t="s">
        <v>34</v>
      </c>
      <c r="K192" s="7">
        <v>20</v>
      </c>
      <c r="L192" s="6">
        <v>5.28</v>
      </c>
      <c r="M192" s="6" t="s">
        <v>34</v>
      </c>
      <c r="N192" s="6" t="s">
        <v>34</v>
      </c>
      <c r="O192" s="45">
        <v>13.483333333333333</v>
      </c>
      <c r="P192" s="45">
        <v>2.5544000000000002</v>
      </c>
      <c r="Q192" s="6" t="s">
        <v>34</v>
      </c>
      <c r="R192" s="6" t="s">
        <v>34</v>
      </c>
      <c r="S192" s="6" t="s">
        <v>34</v>
      </c>
      <c r="T192" s="6" t="s">
        <v>34</v>
      </c>
      <c r="U192" s="6" t="s">
        <v>34</v>
      </c>
      <c r="V192" s="6" t="s">
        <v>34</v>
      </c>
      <c r="W192" s="6" t="s">
        <v>34</v>
      </c>
      <c r="X192" s="6" t="s">
        <v>34</v>
      </c>
      <c r="Y192" s="6" t="s">
        <v>34</v>
      </c>
      <c r="Z192" s="6" t="s">
        <v>34</v>
      </c>
      <c r="AA192" s="6">
        <v>51.6</v>
      </c>
      <c r="AB192" s="6" t="s">
        <v>34</v>
      </c>
      <c r="AC192" s="7" t="s">
        <v>529</v>
      </c>
      <c r="AD192" s="6" t="s">
        <v>415</v>
      </c>
      <c r="AE192" s="6" t="s">
        <v>416</v>
      </c>
      <c r="AF192" s="6"/>
    </row>
    <row r="193" spans="1:32" ht="14.25" customHeight="1">
      <c r="A193" s="4" t="s">
        <v>530</v>
      </c>
      <c r="B193" s="68" t="s">
        <v>1052</v>
      </c>
      <c r="C193" s="5" t="s">
        <v>60</v>
      </c>
      <c r="D193" s="6" t="s">
        <v>33</v>
      </c>
      <c r="E193" s="6">
        <v>1</v>
      </c>
      <c r="F193" s="6" t="s">
        <v>34</v>
      </c>
      <c r="G193" s="6" t="s">
        <v>34</v>
      </c>
      <c r="H193" s="6" t="s">
        <v>34</v>
      </c>
      <c r="I193" s="6" t="s">
        <v>34</v>
      </c>
      <c r="J193" s="6" t="s">
        <v>34</v>
      </c>
      <c r="K193" s="7">
        <v>20</v>
      </c>
      <c r="L193" s="6">
        <v>4.34</v>
      </c>
      <c r="M193" s="6" t="s">
        <v>34</v>
      </c>
      <c r="N193" s="6" t="s">
        <v>34</v>
      </c>
      <c r="O193" s="45">
        <v>13.616666666666667</v>
      </c>
      <c r="P193" s="45">
        <v>3.1384333333333334</v>
      </c>
      <c r="Q193" s="6" t="s">
        <v>34</v>
      </c>
      <c r="R193" s="6" t="s">
        <v>34</v>
      </c>
      <c r="S193" s="6" t="s">
        <v>34</v>
      </c>
      <c r="T193" s="6" t="s">
        <v>34</v>
      </c>
      <c r="U193" s="6" t="s">
        <v>34</v>
      </c>
      <c r="V193" s="6" t="s">
        <v>34</v>
      </c>
      <c r="W193" s="6" t="s">
        <v>34</v>
      </c>
      <c r="X193" s="6" t="s">
        <v>34</v>
      </c>
      <c r="Y193" s="6" t="s">
        <v>34</v>
      </c>
      <c r="Z193" s="6" t="s">
        <v>34</v>
      </c>
      <c r="AA193" s="6">
        <v>51.6</v>
      </c>
      <c r="AB193" s="6" t="s">
        <v>34</v>
      </c>
      <c r="AC193" s="7" t="s">
        <v>531</v>
      </c>
      <c r="AD193" s="6" t="s">
        <v>415</v>
      </c>
      <c r="AE193" s="6" t="s">
        <v>416</v>
      </c>
      <c r="AF193" s="6"/>
    </row>
    <row r="194" spans="1:32" ht="14.25" customHeight="1">
      <c r="A194" s="4" t="s">
        <v>532</v>
      </c>
      <c r="B194" s="67" t="s">
        <v>1053</v>
      </c>
      <c r="C194" s="5" t="s">
        <v>60</v>
      </c>
      <c r="D194" s="6" t="s">
        <v>33</v>
      </c>
      <c r="E194" s="6">
        <v>1</v>
      </c>
      <c r="F194" s="6" t="s">
        <v>34</v>
      </c>
      <c r="G194" s="6" t="s">
        <v>34</v>
      </c>
      <c r="H194" s="6" t="s">
        <v>34</v>
      </c>
      <c r="I194" s="6" t="s">
        <v>34</v>
      </c>
      <c r="J194" s="6" t="s">
        <v>34</v>
      </c>
      <c r="K194" s="7">
        <v>20</v>
      </c>
      <c r="L194" s="6">
        <v>3.22</v>
      </c>
      <c r="M194" s="6" t="s">
        <v>34</v>
      </c>
      <c r="N194" s="6" t="s">
        <v>34</v>
      </c>
      <c r="O194" s="45">
        <v>8.85</v>
      </c>
      <c r="P194" s="45">
        <v>2.7465833333333336</v>
      </c>
      <c r="Q194" s="6" t="s">
        <v>34</v>
      </c>
      <c r="R194" s="6" t="s">
        <v>34</v>
      </c>
      <c r="S194" s="6" t="s">
        <v>34</v>
      </c>
      <c r="T194" s="6" t="s">
        <v>34</v>
      </c>
      <c r="U194" s="6" t="s">
        <v>34</v>
      </c>
      <c r="V194" s="6" t="s">
        <v>34</v>
      </c>
      <c r="W194" s="6" t="s">
        <v>34</v>
      </c>
      <c r="X194" s="6" t="s">
        <v>34</v>
      </c>
      <c r="Y194" s="6" t="s">
        <v>34</v>
      </c>
      <c r="Z194" s="6" t="s">
        <v>34</v>
      </c>
      <c r="AA194" s="6">
        <v>51.6</v>
      </c>
      <c r="AB194" s="6" t="s">
        <v>34</v>
      </c>
      <c r="AC194" s="7" t="s">
        <v>533</v>
      </c>
      <c r="AD194" s="6" t="s">
        <v>415</v>
      </c>
      <c r="AE194" s="6" t="s">
        <v>416</v>
      </c>
      <c r="AF194" s="6"/>
    </row>
    <row r="195" spans="1:32" ht="14.25" customHeight="1">
      <c r="A195" s="4" t="s">
        <v>534</v>
      </c>
      <c r="B195" s="68" t="s">
        <v>1054</v>
      </c>
      <c r="C195" s="5" t="s">
        <v>60</v>
      </c>
      <c r="D195" s="6" t="s">
        <v>33</v>
      </c>
      <c r="E195" s="6">
        <v>1</v>
      </c>
      <c r="F195" s="6" t="s">
        <v>34</v>
      </c>
      <c r="G195" s="6" t="s">
        <v>34</v>
      </c>
      <c r="H195" s="6" t="s">
        <v>34</v>
      </c>
      <c r="I195" s="6" t="s">
        <v>34</v>
      </c>
      <c r="J195" s="6" t="s">
        <v>34</v>
      </c>
      <c r="K195" s="7">
        <v>20</v>
      </c>
      <c r="L195" s="6">
        <v>3.59</v>
      </c>
      <c r="M195" s="6" t="s">
        <v>34</v>
      </c>
      <c r="N195" s="6" t="s">
        <v>34</v>
      </c>
      <c r="O195" s="45">
        <v>13.35</v>
      </c>
      <c r="P195" s="45">
        <v>3.7172166666666668</v>
      </c>
      <c r="Q195" s="6" t="s">
        <v>34</v>
      </c>
      <c r="R195" s="6" t="s">
        <v>34</v>
      </c>
      <c r="S195" s="6" t="s">
        <v>34</v>
      </c>
      <c r="T195" s="6" t="s">
        <v>34</v>
      </c>
      <c r="U195" s="6" t="s">
        <v>34</v>
      </c>
      <c r="V195" s="6" t="s">
        <v>34</v>
      </c>
      <c r="W195" s="6" t="s">
        <v>34</v>
      </c>
      <c r="X195" s="6" t="s">
        <v>34</v>
      </c>
      <c r="Y195" s="6" t="s">
        <v>34</v>
      </c>
      <c r="Z195" s="6" t="s">
        <v>34</v>
      </c>
      <c r="AA195" s="6">
        <v>51.6</v>
      </c>
      <c r="AB195" s="6" t="s">
        <v>34</v>
      </c>
      <c r="AC195" s="7" t="s">
        <v>535</v>
      </c>
      <c r="AD195" s="6" t="s">
        <v>415</v>
      </c>
      <c r="AE195" s="6" t="s">
        <v>416</v>
      </c>
      <c r="AF195" s="6"/>
    </row>
    <row r="196" spans="1:32" ht="14.25" customHeight="1">
      <c r="A196" s="4" t="s">
        <v>536</v>
      </c>
      <c r="B196" s="67" t="s">
        <v>1055</v>
      </c>
      <c r="C196" s="5" t="s">
        <v>60</v>
      </c>
      <c r="D196" s="6" t="s">
        <v>33</v>
      </c>
      <c r="E196" s="6">
        <v>1</v>
      </c>
      <c r="F196" s="6" t="s">
        <v>34</v>
      </c>
      <c r="G196" s="6" t="s">
        <v>34</v>
      </c>
      <c r="H196" s="6" t="s">
        <v>34</v>
      </c>
      <c r="I196" s="6" t="s">
        <v>34</v>
      </c>
      <c r="J196" s="6" t="s">
        <v>34</v>
      </c>
      <c r="K196" s="7">
        <v>20</v>
      </c>
      <c r="L196" s="6">
        <v>6.51</v>
      </c>
      <c r="M196" s="6" t="s">
        <v>34</v>
      </c>
      <c r="N196" s="6" t="s">
        <v>34</v>
      </c>
      <c r="O196" s="45">
        <v>7.7333333333333334</v>
      </c>
      <c r="P196" s="45">
        <v>1.1879999999999999</v>
      </c>
      <c r="Q196" s="6" t="s">
        <v>34</v>
      </c>
      <c r="R196" s="6" t="s">
        <v>34</v>
      </c>
      <c r="S196" s="6" t="s">
        <v>34</v>
      </c>
      <c r="T196" s="6" t="s">
        <v>34</v>
      </c>
      <c r="U196" s="6" t="s">
        <v>34</v>
      </c>
      <c r="V196" s="6" t="s">
        <v>34</v>
      </c>
      <c r="W196" s="6" t="s">
        <v>34</v>
      </c>
      <c r="X196" s="6" t="s">
        <v>34</v>
      </c>
      <c r="Y196" s="6" t="s">
        <v>34</v>
      </c>
      <c r="Z196" s="6" t="s">
        <v>34</v>
      </c>
      <c r="AA196" s="6">
        <v>51.6</v>
      </c>
      <c r="AB196" s="6" t="s">
        <v>34</v>
      </c>
      <c r="AC196" s="7" t="s">
        <v>537</v>
      </c>
      <c r="AD196" s="6" t="s">
        <v>415</v>
      </c>
      <c r="AE196" s="6" t="s">
        <v>416</v>
      </c>
      <c r="AF196" s="6"/>
    </row>
    <row r="197" spans="1:32" ht="14.25" customHeight="1">
      <c r="A197" s="4" t="s">
        <v>538</v>
      </c>
      <c r="B197" s="68" t="s">
        <v>1056</v>
      </c>
      <c r="C197" s="5" t="s">
        <v>60</v>
      </c>
      <c r="D197" s="6" t="s">
        <v>33</v>
      </c>
      <c r="E197" s="6">
        <v>1</v>
      </c>
      <c r="F197" s="6" t="s">
        <v>34</v>
      </c>
      <c r="G197" s="6" t="s">
        <v>34</v>
      </c>
      <c r="H197" s="6" t="s">
        <v>34</v>
      </c>
      <c r="I197" s="6" t="s">
        <v>34</v>
      </c>
      <c r="J197" s="6" t="s">
        <v>34</v>
      </c>
      <c r="K197" s="7">
        <v>20</v>
      </c>
      <c r="L197" s="6">
        <v>11.05</v>
      </c>
      <c r="M197" s="6" t="s">
        <v>34</v>
      </c>
      <c r="N197" s="6" t="s">
        <v>34</v>
      </c>
      <c r="O197" s="45">
        <v>1.8166666666666667</v>
      </c>
      <c r="P197" s="45">
        <v>0.16506666666666667</v>
      </c>
      <c r="Q197" s="6" t="s">
        <v>34</v>
      </c>
      <c r="R197" s="6" t="s">
        <v>34</v>
      </c>
      <c r="S197" s="6" t="s">
        <v>34</v>
      </c>
      <c r="T197" s="6" t="s">
        <v>34</v>
      </c>
      <c r="U197" s="6" t="s">
        <v>34</v>
      </c>
      <c r="V197" s="6" t="s">
        <v>34</v>
      </c>
      <c r="W197" s="6" t="s">
        <v>34</v>
      </c>
      <c r="X197" s="6">
        <v>142.75</v>
      </c>
      <c r="Y197" s="6" t="s">
        <v>34</v>
      </c>
      <c r="Z197" s="6" t="s">
        <v>34</v>
      </c>
      <c r="AA197" s="6">
        <v>51.6</v>
      </c>
      <c r="AB197" s="6" t="s">
        <v>34</v>
      </c>
      <c r="AC197" s="7" t="s">
        <v>539</v>
      </c>
      <c r="AD197" s="6" t="s">
        <v>415</v>
      </c>
      <c r="AE197" s="6" t="s">
        <v>416</v>
      </c>
      <c r="AF197" s="6"/>
    </row>
    <row r="198" spans="1:32" ht="14.25" customHeight="1">
      <c r="A198" s="4" t="s">
        <v>540</v>
      </c>
      <c r="B198" s="67" t="s">
        <v>1057</v>
      </c>
      <c r="C198" s="5" t="s">
        <v>60</v>
      </c>
      <c r="D198" s="6" t="s">
        <v>33</v>
      </c>
      <c r="E198" s="6">
        <v>1</v>
      </c>
      <c r="F198" s="6" t="s">
        <v>34</v>
      </c>
      <c r="G198" s="6" t="s">
        <v>34</v>
      </c>
      <c r="H198" s="6" t="s">
        <v>34</v>
      </c>
      <c r="I198" s="6" t="s">
        <v>34</v>
      </c>
      <c r="J198" s="6" t="s">
        <v>34</v>
      </c>
      <c r="K198" s="7">
        <v>20</v>
      </c>
      <c r="L198" s="6">
        <v>14.26</v>
      </c>
      <c r="M198" s="6" t="s">
        <v>34</v>
      </c>
      <c r="N198" s="6" t="s">
        <v>34</v>
      </c>
      <c r="O198" s="45">
        <v>1</v>
      </c>
      <c r="P198" s="45">
        <v>6.9566666666666666E-2</v>
      </c>
      <c r="Q198" s="6" t="s">
        <v>34</v>
      </c>
      <c r="R198" s="6" t="s">
        <v>34</v>
      </c>
      <c r="S198" s="6" t="s">
        <v>34</v>
      </c>
      <c r="T198" s="6" t="s">
        <v>34</v>
      </c>
      <c r="U198" s="6" t="s">
        <v>34</v>
      </c>
      <c r="V198" s="6" t="s">
        <v>34</v>
      </c>
      <c r="W198" s="6" t="s">
        <v>34</v>
      </c>
      <c r="X198" s="6" t="s">
        <v>34</v>
      </c>
      <c r="Y198" s="6" t="s">
        <v>34</v>
      </c>
      <c r="Z198" s="6" t="s">
        <v>34</v>
      </c>
      <c r="AA198" s="6">
        <v>51.6</v>
      </c>
      <c r="AB198" s="6" t="s">
        <v>34</v>
      </c>
      <c r="AC198" s="7" t="s">
        <v>541</v>
      </c>
      <c r="AD198" s="6" t="s">
        <v>415</v>
      </c>
      <c r="AE198" s="6" t="s">
        <v>416</v>
      </c>
      <c r="AF198" s="6"/>
    </row>
    <row r="199" spans="1:32" ht="14.25" customHeight="1">
      <c r="A199" s="4" t="s">
        <v>542</v>
      </c>
      <c r="B199" s="68" t="s">
        <v>1058</v>
      </c>
      <c r="C199" s="5" t="s">
        <v>60</v>
      </c>
      <c r="D199" s="6" t="s">
        <v>33</v>
      </c>
      <c r="E199" s="6">
        <v>1</v>
      </c>
      <c r="F199" s="6" t="s">
        <v>34</v>
      </c>
      <c r="G199" s="6" t="s">
        <v>34</v>
      </c>
      <c r="H199" s="6" t="s">
        <v>34</v>
      </c>
      <c r="I199" s="6" t="s">
        <v>34</v>
      </c>
      <c r="J199" s="6" t="s">
        <v>34</v>
      </c>
      <c r="K199" s="7">
        <v>20</v>
      </c>
      <c r="L199" s="6">
        <v>6.45</v>
      </c>
      <c r="M199" s="6" t="s">
        <v>34</v>
      </c>
      <c r="N199" s="6" t="s">
        <v>34</v>
      </c>
      <c r="O199" s="45">
        <v>8.3333333333333329E-2</v>
      </c>
      <c r="P199" s="45">
        <v>1.1766666666666668E-2</v>
      </c>
      <c r="Q199" s="6" t="s">
        <v>34</v>
      </c>
      <c r="R199" s="6" t="s">
        <v>34</v>
      </c>
      <c r="S199" s="6" t="s">
        <v>34</v>
      </c>
      <c r="T199" s="6" t="s">
        <v>34</v>
      </c>
      <c r="U199" s="6" t="s">
        <v>34</v>
      </c>
      <c r="V199" s="6" t="s">
        <v>34</v>
      </c>
      <c r="W199" s="6" t="s">
        <v>34</v>
      </c>
      <c r="X199" s="6" t="s">
        <v>34</v>
      </c>
      <c r="Y199" s="6" t="s">
        <v>34</v>
      </c>
      <c r="Z199" s="6" t="s">
        <v>34</v>
      </c>
      <c r="AA199" s="6">
        <v>51.6</v>
      </c>
      <c r="AB199" s="6" t="s">
        <v>34</v>
      </c>
      <c r="AC199" s="7" t="s">
        <v>543</v>
      </c>
      <c r="AD199" s="6" t="s">
        <v>415</v>
      </c>
      <c r="AE199" s="6" t="s">
        <v>416</v>
      </c>
      <c r="AF199" s="6"/>
    </row>
    <row r="200" spans="1:32" ht="14.25" customHeight="1">
      <c r="A200" s="4" t="s">
        <v>544</v>
      </c>
      <c r="B200" s="67" t="s">
        <v>1059</v>
      </c>
      <c r="C200" s="5" t="s">
        <v>60</v>
      </c>
      <c r="D200" s="6" t="s">
        <v>33</v>
      </c>
      <c r="E200" s="6">
        <v>1</v>
      </c>
      <c r="F200" s="6" t="s">
        <v>34</v>
      </c>
      <c r="G200" s="6" t="s">
        <v>34</v>
      </c>
      <c r="H200" s="6" t="s">
        <v>34</v>
      </c>
      <c r="I200" s="6" t="s">
        <v>34</v>
      </c>
      <c r="J200" s="6" t="s">
        <v>34</v>
      </c>
      <c r="K200" s="7">
        <v>20</v>
      </c>
      <c r="L200" s="6">
        <v>8.25</v>
      </c>
      <c r="M200" s="6" t="s">
        <v>34</v>
      </c>
      <c r="N200" s="6" t="s">
        <v>34</v>
      </c>
      <c r="O200" s="45">
        <v>11.45</v>
      </c>
      <c r="P200" s="45">
        <v>1.3895166666666667</v>
      </c>
      <c r="Q200" s="6" t="s">
        <v>34</v>
      </c>
      <c r="R200" s="6" t="s">
        <v>34</v>
      </c>
      <c r="S200" s="6" t="s">
        <v>34</v>
      </c>
      <c r="T200" s="6" t="s">
        <v>34</v>
      </c>
      <c r="U200" s="6" t="s">
        <v>34</v>
      </c>
      <c r="V200" s="6" t="s">
        <v>34</v>
      </c>
      <c r="W200" s="6" t="s">
        <v>34</v>
      </c>
      <c r="X200" s="6" t="s">
        <v>34</v>
      </c>
      <c r="Y200" s="6" t="s">
        <v>34</v>
      </c>
      <c r="Z200" s="6" t="s">
        <v>34</v>
      </c>
      <c r="AA200" s="6">
        <v>51.6</v>
      </c>
      <c r="AB200" s="6" t="s">
        <v>34</v>
      </c>
      <c r="AC200" s="7" t="s">
        <v>545</v>
      </c>
      <c r="AD200" s="6" t="s">
        <v>415</v>
      </c>
      <c r="AE200" s="6" t="s">
        <v>416</v>
      </c>
      <c r="AF200" s="6"/>
    </row>
    <row r="201" spans="1:32" ht="14.25" customHeight="1">
      <c r="A201" s="4" t="s">
        <v>546</v>
      </c>
      <c r="B201" s="68" t="s">
        <v>1060</v>
      </c>
      <c r="C201" s="5" t="s">
        <v>60</v>
      </c>
      <c r="D201" s="6" t="s">
        <v>33</v>
      </c>
      <c r="E201" s="6">
        <v>1</v>
      </c>
      <c r="F201" s="6" t="s">
        <v>34</v>
      </c>
      <c r="G201" s="6" t="s">
        <v>34</v>
      </c>
      <c r="H201" s="6" t="s">
        <v>34</v>
      </c>
      <c r="I201" s="6" t="s">
        <v>34</v>
      </c>
      <c r="J201" s="6" t="s">
        <v>34</v>
      </c>
      <c r="K201" s="7">
        <v>20</v>
      </c>
      <c r="L201" s="6">
        <v>16.079999999999998</v>
      </c>
      <c r="M201" s="6" t="s">
        <v>34</v>
      </c>
      <c r="N201" s="6" t="s">
        <v>34</v>
      </c>
      <c r="O201" s="45">
        <v>7.8666666666666663</v>
      </c>
      <c r="P201" s="45">
        <v>0.4889</v>
      </c>
      <c r="Q201" s="6" t="s">
        <v>34</v>
      </c>
      <c r="R201" s="6" t="s">
        <v>34</v>
      </c>
      <c r="S201" s="6" t="s">
        <v>34</v>
      </c>
      <c r="T201" s="6" t="s">
        <v>34</v>
      </c>
      <c r="U201" s="6" t="s">
        <v>34</v>
      </c>
      <c r="V201" s="6" t="s">
        <v>34</v>
      </c>
      <c r="W201" s="6" t="s">
        <v>34</v>
      </c>
      <c r="X201" s="6" t="s">
        <v>34</v>
      </c>
      <c r="Y201" s="6" t="s">
        <v>34</v>
      </c>
      <c r="Z201" s="6" t="s">
        <v>34</v>
      </c>
      <c r="AA201" s="6">
        <v>51.6</v>
      </c>
      <c r="AB201" s="6" t="s">
        <v>34</v>
      </c>
      <c r="AC201" s="7" t="s">
        <v>547</v>
      </c>
      <c r="AD201" s="6" t="s">
        <v>415</v>
      </c>
      <c r="AE201" s="6" t="s">
        <v>416</v>
      </c>
      <c r="AF201" s="6"/>
    </row>
    <row r="202" spans="1:32" ht="14.25" customHeight="1">
      <c r="A202" s="4" t="s">
        <v>548</v>
      </c>
      <c r="B202" s="67" t="s">
        <v>1061</v>
      </c>
      <c r="C202" s="5" t="s">
        <v>60</v>
      </c>
      <c r="D202" s="6" t="s">
        <v>33</v>
      </c>
      <c r="E202" s="6">
        <v>1</v>
      </c>
      <c r="F202" s="6" t="s">
        <v>34</v>
      </c>
      <c r="G202" s="6" t="s">
        <v>34</v>
      </c>
      <c r="H202" s="6" t="s">
        <v>34</v>
      </c>
      <c r="I202" s="6" t="s">
        <v>34</v>
      </c>
      <c r="J202" s="6" t="s">
        <v>34</v>
      </c>
      <c r="K202" s="7">
        <v>20</v>
      </c>
      <c r="L202" s="6">
        <v>89.18</v>
      </c>
      <c r="M202" s="6" t="s">
        <v>34</v>
      </c>
      <c r="N202" s="6" t="s">
        <v>34</v>
      </c>
      <c r="O202" s="45">
        <v>1.4</v>
      </c>
      <c r="P202" s="45">
        <v>1.5716666666666667E-2</v>
      </c>
      <c r="Q202" s="6" t="s">
        <v>34</v>
      </c>
      <c r="R202" s="6" t="s">
        <v>34</v>
      </c>
      <c r="S202" s="6" t="s">
        <v>34</v>
      </c>
      <c r="T202" s="6" t="s">
        <v>34</v>
      </c>
      <c r="U202" s="6" t="s">
        <v>34</v>
      </c>
      <c r="V202" s="6" t="s">
        <v>34</v>
      </c>
      <c r="W202" s="6" t="s">
        <v>34</v>
      </c>
      <c r="X202" s="6" t="s">
        <v>34</v>
      </c>
      <c r="Y202" s="6" t="s">
        <v>34</v>
      </c>
      <c r="Z202" s="6" t="s">
        <v>34</v>
      </c>
      <c r="AA202" s="6">
        <v>51.6</v>
      </c>
      <c r="AB202" s="6" t="s">
        <v>34</v>
      </c>
      <c r="AC202" s="7" t="s">
        <v>549</v>
      </c>
      <c r="AD202" s="6" t="s">
        <v>415</v>
      </c>
      <c r="AE202" s="6" t="s">
        <v>416</v>
      </c>
      <c r="AF202" s="6"/>
    </row>
    <row r="203" spans="1:32" ht="14.25" customHeight="1">
      <c r="A203" s="4" t="s">
        <v>550</v>
      </c>
      <c r="B203" s="68" t="s">
        <v>1062</v>
      </c>
      <c r="C203" s="5" t="s">
        <v>60</v>
      </c>
      <c r="D203" s="6" t="s">
        <v>33</v>
      </c>
      <c r="E203" s="6">
        <v>1</v>
      </c>
      <c r="F203" s="6" t="s">
        <v>34</v>
      </c>
      <c r="G203" s="6" t="s">
        <v>34</v>
      </c>
      <c r="H203" s="6" t="s">
        <v>34</v>
      </c>
      <c r="I203" s="6" t="s">
        <v>34</v>
      </c>
      <c r="J203" s="6" t="s">
        <v>34</v>
      </c>
      <c r="K203" s="7">
        <v>20</v>
      </c>
      <c r="L203" s="6">
        <v>1.61</v>
      </c>
      <c r="M203" s="6" t="s">
        <v>34</v>
      </c>
      <c r="N203" s="6" t="s">
        <v>34</v>
      </c>
      <c r="O203" s="45">
        <v>0.48333333333333334</v>
      </c>
      <c r="P203" s="45">
        <v>0.30404999999999999</v>
      </c>
      <c r="Q203" s="6" t="s">
        <v>34</v>
      </c>
      <c r="R203" s="6" t="s">
        <v>34</v>
      </c>
      <c r="S203" s="6" t="s">
        <v>34</v>
      </c>
      <c r="T203" s="6" t="s">
        <v>34</v>
      </c>
      <c r="U203" s="6" t="s">
        <v>34</v>
      </c>
      <c r="V203" s="6" t="s">
        <v>34</v>
      </c>
      <c r="W203" s="6" t="s">
        <v>34</v>
      </c>
      <c r="X203" s="6">
        <v>171.02</v>
      </c>
      <c r="Y203" s="6" t="s">
        <v>34</v>
      </c>
      <c r="Z203" s="6" t="s">
        <v>34</v>
      </c>
      <c r="AA203" s="6">
        <v>51.6</v>
      </c>
      <c r="AB203" s="6" t="s">
        <v>34</v>
      </c>
      <c r="AC203" s="7" t="s">
        <v>551</v>
      </c>
      <c r="AD203" s="6" t="s">
        <v>415</v>
      </c>
      <c r="AE203" s="6" t="s">
        <v>416</v>
      </c>
      <c r="AF203" s="6"/>
    </row>
    <row r="204" spans="1:32" ht="14.25" customHeight="1">
      <c r="A204" s="4" t="s">
        <v>552</v>
      </c>
      <c r="B204" s="67" t="s">
        <v>1063</v>
      </c>
      <c r="C204" s="5" t="s">
        <v>60</v>
      </c>
      <c r="D204" s="6" t="s">
        <v>33</v>
      </c>
      <c r="E204" s="6">
        <v>1</v>
      </c>
      <c r="F204" s="6" t="s">
        <v>34</v>
      </c>
      <c r="G204" s="6" t="s">
        <v>34</v>
      </c>
      <c r="H204" s="6" t="s">
        <v>34</v>
      </c>
      <c r="I204" s="6" t="s">
        <v>34</v>
      </c>
      <c r="J204" s="6" t="s">
        <v>34</v>
      </c>
      <c r="K204" s="7">
        <v>20</v>
      </c>
      <c r="L204" s="6">
        <v>4.18</v>
      </c>
      <c r="M204" s="6" t="s">
        <v>34</v>
      </c>
      <c r="N204" s="6" t="s">
        <v>34</v>
      </c>
      <c r="O204" s="45">
        <v>0.16666666666666666</v>
      </c>
      <c r="P204" s="45">
        <v>4.1716666666666666E-2</v>
      </c>
      <c r="Q204" s="6" t="s">
        <v>34</v>
      </c>
      <c r="R204" s="6" t="s">
        <v>34</v>
      </c>
      <c r="S204" s="6" t="s">
        <v>34</v>
      </c>
      <c r="T204" s="6" t="s">
        <v>34</v>
      </c>
      <c r="U204" s="6" t="s">
        <v>34</v>
      </c>
      <c r="V204" s="6" t="s">
        <v>34</v>
      </c>
      <c r="W204" s="6" t="s">
        <v>34</v>
      </c>
      <c r="X204" s="6">
        <v>159.19</v>
      </c>
      <c r="Y204" s="6" t="s">
        <v>34</v>
      </c>
      <c r="Z204" s="6" t="s">
        <v>34</v>
      </c>
      <c r="AA204" s="6">
        <v>51.6</v>
      </c>
      <c r="AB204" s="6" t="s">
        <v>34</v>
      </c>
      <c r="AC204" s="7" t="s">
        <v>553</v>
      </c>
      <c r="AD204" s="6" t="s">
        <v>415</v>
      </c>
      <c r="AE204" s="6" t="s">
        <v>416</v>
      </c>
      <c r="AF204" s="6"/>
    </row>
    <row r="205" spans="1:32" ht="14.25" customHeight="1">
      <c r="A205" s="4" t="s">
        <v>554</v>
      </c>
      <c r="B205" s="68" t="s">
        <v>1064</v>
      </c>
      <c r="C205" s="5" t="s">
        <v>60</v>
      </c>
      <c r="D205" s="6" t="s">
        <v>33</v>
      </c>
      <c r="E205" s="6">
        <v>1</v>
      </c>
      <c r="F205" s="6" t="s">
        <v>34</v>
      </c>
      <c r="G205" s="6" t="s">
        <v>34</v>
      </c>
      <c r="H205" s="6" t="s">
        <v>34</v>
      </c>
      <c r="I205" s="6" t="s">
        <v>34</v>
      </c>
      <c r="J205" s="6" t="s">
        <v>34</v>
      </c>
      <c r="K205" s="7">
        <v>20</v>
      </c>
      <c r="L205" s="6">
        <v>3.08</v>
      </c>
      <c r="M205" s="6" t="s">
        <v>34</v>
      </c>
      <c r="N205" s="6" t="s">
        <v>34</v>
      </c>
      <c r="O205" s="45">
        <v>0.58333333333333337</v>
      </c>
      <c r="P205" s="45">
        <v>0.18930000000000002</v>
      </c>
      <c r="Q205" s="6" t="s">
        <v>34</v>
      </c>
      <c r="R205" s="6" t="s">
        <v>34</v>
      </c>
      <c r="S205" s="6" t="s">
        <v>34</v>
      </c>
      <c r="T205" s="6" t="s">
        <v>34</v>
      </c>
      <c r="U205" s="6" t="s">
        <v>34</v>
      </c>
      <c r="V205" s="6" t="s">
        <v>34</v>
      </c>
      <c r="W205" s="6" t="s">
        <v>34</v>
      </c>
      <c r="X205" s="6">
        <v>143.44999999999999</v>
      </c>
      <c r="Y205" s="6" t="s">
        <v>34</v>
      </c>
      <c r="Z205" s="6" t="s">
        <v>34</v>
      </c>
      <c r="AA205" s="6">
        <v>51.6</v>
      </c>
      <c r="AB205" s="6" t="s">
        <v>34</v>
      </c>
      <c r="AC205" s="7" t="s">
        <v>555</v>
      </c>
      <c r="AD205" s="6" t="s">
        <v>415</v>
      </c>
      <c r="AE205" s="6" t="s">
        <v>416</v>
      </c>
      <c r="AF205" s="6"/>
    </row>
    <row r="206" spans="1:32" ht="14.25" customHeight="1">
      <c r="A206" s="4" t="s">
        <v>556</v>
      </c>
      <c r="B206" s="67" t="s">
        <v>1065</v>
      </c>
      <c r="C206" s="5" t="s">
        <v>60</v>
      </c>
      <c r="D206" s="6" t="s">
        <v>33</v>
      </c>
      <c r="E206" s="6">
        <v>1</v>
      </c>
      <c r="F206" s="6" t="s">
        <v>34</v>
      </c>
      <c r="G206" s="6" t="s">
        <v>34</v>
      </c>
      <c r="H206" s="6" t="s">
        <v>34</v>
      </c>
      <c r="I206" s="6" t="s">
        <v>34</v>
      </c>
      <c r="J206" s="6" t="s">
        <v>34</v>
      </c>
      <c r="K206" s="7">
        <v>20</v>
      </c>
      <c r="L206" s="6">
        <v>5.74</v>
      </c>
      <c r="M206" s="6" t="s">
        <v>34</v>
      </c>
      <c r="N206" s="6" t="s">
        <v>34</v>
      </c>
      <c r="O206" s="45">
        <v>1.8166666666666667</v>
      </c>
      <c r="P206" s="45">
        <v>0.31514999999999999</v>
      </c>
      <c r="Q206" s="6" t="s">
        <v>34</v>
      </c>
      <c r="R206" s="6" t="s">
        <v>34</v>
      </c>
      <c r="S206" s="6" t="s">
        <v>34</v>
      </c>
      <c r="T206" s="6" t="s">
        <v>34</v>
      </c>
      <c r="U206" s="6" t="s">
        <v>34</v>
      </c>
      <c r="V206" s="6" t="s">
        <v>34</v>
      </c>
      <c r="W206" s="6" t="s">
        <v>34</v>
      </c>
      <c r="X206" s="6" t="s">
        <v>34</v>
      </c>
      <c r="Y206" s="6" t="s">
        <v>34</v>
      </c>
      <c r="Z206" s="6" t="s">
        <v>34</v>
      </c>
      <c r="AA206" s="6">
        <v>51.6</v>
      </c>
      <c r="AB206" s="6" t="s">
        <v>34</v>
      </c>
      <c r="AC206" s="7" t="s">
        <v>557</v>
      </c>
      <c r="AD206" s="6" t="s">
        <v>415</v>
      </c>
      <c r="AE206" s="6" t="s">
        <v>416</v>
      </c>
      <c r="AF206" s="6"/>
    </row>
    <row r="207" spans="1:32" ht="14.25" customHeight="1">
      <c r="A207" s="4" t="s">
        <v>558</v>
      </c>
      <c r="B207" s="68" t="s">
        <v>1066</v>
      </c>
      <c r="C207" s="5" t="s">
        <v>60</v>
      </c>
      <c r="D207" s="6" t="s">
        <v>33</v>
      </c>
      <c r="E207" s="6">
        <v>1</v>
      </c>
      <c r="F207" s="6" t="s">
        <v>34</v>
      </c>
      <c r="G207" s="6" t="s">
        <v>34</v>
      </c>
      <c r="H207" s="6" t="s">
        <v>34</v>
      </c>
      <c r="I207" s="6" t="s">
        <v>34</v>
      </c>
      <c r="J207" s="6" t="s">
        <v>34</v>
      </c>
      <c r="K207" s="7">
        <v>20</v>
      </c>
      <c r="L207" s="6">
        <v>16.649999999999999</v>
      </c>
      <c r="M207" s="6" t="s">
        <v>34</v>
      </c>
      <c r="N207" s="6" t="s">
        <v>34</v>
      </c>
      <c r="O207" s="45">
        <v>3.8849999999999996E-3</v>
      </c>
      <c r="P207" s="45">
        <v>2.3333333333333333E-4</v>
      </c>
      <c r="Q207" s="6" t="s">
        <v>34</v>
      </c>
      <c r="R207" s="6" t="s">
        <v>34</v>
      </c>
      <c r="S207" s="6" t="s">
        <v>34</v>
      </c>
      <c r="T207" s="6" t="s">
        <v>34</v>
      </c>
      <c r="U207" s="6" t="s">
        <v>34</v>
      </c>
      <c r="V207" s="6" t="s">
        <v>34</v>
      </c>
      <c r="W207" s="6" t="s">
        <v>34</v>
      </c>
      <c r="X207" s="6" t="s">
        <v>34</v>
      </c>
      <c r="Y207" s="6" t="s">
        <v>34</v>
      </c>
      <c r="Z207" s="6" t="s">
        <v>34</v>
      </c>
      <c r="AA207" s="6">
        <v>51.6</v>
      </c>
      <c r="AB207" s="6" t="s">
        <v>34</v>
      </c>
      <c r="AC207" s="7" t="s">
        <v>559</v>
      </c>
      <c r="AD207" s="6" t="s">
        <v>415</v>
      </c>
      <c r="AE207" s="6" t="s">
        <v>416</v>
      </c>
      <c r="AF207" s="6"/>
    </row>
    <row r="208" spans="1:32" ht="14.25" customHeight="1">
      <c r="A208" s="4" t="s">
        <v>560</v>
      </c>
      <c r="B208" s="67" t="s">
        <v>1067</v>
      </c>
      <c r="C208" s="5" t="s">
        <v>60</v>
      </c>
      <c r="D208" s="6" t="s">
        <v>33</v>
      </c>
      <c r="E208" s="6">
        <v>1</v>
      </c>
      <c r="F208" s="6" t="s">
        <v>34</v>
      </c>
      <c r="G208" s="6" t="s">
        <v>34</v>
      </c>
      <c r="H208" s="6" t="s">
        <v>34</v>
      </c>
      <c r="I208" s="6" t="s">
        <v>34</v>
      </c>
      <c r="J208" s="6" t="s">
        <v>34</v>
      </c>
      <c r="K208" s="7">
        <v>20</v>
      </c>
      <c r="L208" s="6">
        <v>70.33</v>
      </c>
      <c r="M208" s="6" t="s">
        <v>34</v>
      </c>
      <c r="N208" s="6" t="s">
        <v>34</v>
      </c>
      <c r="O208" s="45">
        <v>0.05</v>
      </c>
      <c r="P208" s="45">
        <v>6.4999999999999997E-4</v>
      </c>
      <c r="Q208" s="6" t="s">
        <v>34</v>
      </c>
      <c r="R208" s="6" t="s">
        <v>34</v>
      </c>
      <c r="S208" s="6" t="s">
        <v>34</v>
      </c>
      <c r="T208" s="6" t="s">
        <v>34</v>
      </c>
      <c r="U208" s="6" t="s">
        <v>34</v>
      </c>
      <c r="V208" s="6" t="s">
        <v>34</v>
      </c>
      <c r="W208" s="6" t="s">
        <v>34</v>
      </c>
      <c r="X208" s="6" t="s">
        <v>34</v>
      </c>
      <c r="Y208" s="6" t="s">
        <v>34</v>
      </c>
      <c r="Z208" s="6" t="s">
        <v>34</v>
      </c>
      <c r="AA208" s="6">
        <v>51.6</v>
      </c>
      <c r="AB208" s="6" t="s">
        <v>34</v>
      </c>
      <c r="AC208" s="7" t="s">
        <v>561</v>
      </c>
      <c r="AD208" s="6" t="s">
        <v>415</v>
      </c>
      <c r="AE208" s="6" t="s">
        <v>416</v>
      </c>
      <c r="AF208" s="6"/>
    </row>
    <row r="209" spans="1:32" ht="14.25" customHeight="1">
      <c r="A209" s="4" t="s">
        <v>562</v>
      </c>
      <c r="B209" s="68" t="s">
        <v>1068</v>
      </c>
      <c r="C209" s="5" t="s">
        <v>60</v>
      </c>
      <c r="D209" s="6" t="s">
        <v>33</v>
      </c>
      <c r="E209" s="6">
        <v>1</v>
      </c>
      <c r="F209" s="6" t="s">
        <v>34</v>
      </c>
      <c r="G209" s="6" t="s">
        <v>34</v>
      </c>
      <c r="H209" s="6" t="s">
        <v>34</v>
      </c>
      <c r="I209" s="6" t="s">
        <v>34</v>
      </c>
      <c r="J209" s="6" t="s">
        <v>34</v>
      </c>
      <c r="K209" s="7">
        <v>20</v>
      </c>
      <c r="L209" s="6">
        <v>2.5</v>
      </c>
      <c r="M209" s="6" t="s">
        <v>34</v>
      </c>
      <c r="N209" s="6" t="s">
        <v>34</v>
      </c>
      <c r="O209" s="45">
        <v>0.45</v>
      </c>
      <c r="P209" s="45">
        <v>0.17660000000000001</v>
      </c>
      <c r="Q209" s="6" t="s">
        <v>34</v>
      </c>
      <c r="R209" s="6" t="s">
        <v>34</v>
      </c>
      <c r="S209" s="6" t="s">
        <v>34</v>
      </c>
      <c r="T209" s="6" t="s">
        <v>34</v>
      </c>
      <c r="U209" s="6" t="s">
        <v>34</v>
      </c>
      <c r="V209" s="6" t="s">
        <v>34</v>
      </c>
      <c r="W209" s="6" t="s">
        <v>34</v>
      </c>
      <c r="X209" s="6">
        <v>94.95</v>
      </c>
      <c r="Y209" s="6" t="s">
        <v>34</v>
      </c>
      <c r="Z209" s="6" t="s">
        <v>34</v>
      </c>
      <c r="AA209" s="6">
        <v>51.6</v>
      </c>
      <c r="AB209" s="6" t="s">
        <v>34</v>
      </c>
      <c r="AC209" s="7" t="s">
        <v>563</v>
      </c>
      <c r="AD209" s="6" t="s">
        <v>415</v>
      </c>
      <c r="AE209" s="6" t="s">
        <v>416</v>
      </c>
      <c r="AF209" s="6"/>
    </row>
    <row r="210" spans="1:32" ht="14.25" customHeight="1">
      <c r="A210" s="4" t="s">
        <v>564</v>
      </c>
      <c r="B210" s="67" t="s">
        <v>1069</v>
      </c>
      <c r="C210" s="5" t="s">
        <v>60</v>
      </c>
      <c r="D210" s="6" t="s">
        <v>33</v>
      </c>
      <c r="E210" s="6">
        <v>1</v>
      </c>
      <c r="F210" s="6" t="s">
        <v>34</v>
      </c>
      <c r="G210" s="6" t="s">
        <v>34</v>
      </c>
      <c r="H210" s="6" t="s">
        <v>34</v>
      </c>
      <c r="I210" s="6" t="s">
        <v>34</v>
      </c>
      <c r="J210" s="6" t="s">
        <v>34</v>
      </c>
      <c r="K210" s="7">
        <v>20</v>
      </c>
      <c r="L210" s="6">
        <v>31.55</v>
      </c>
      <c r="M210" s="6" t="s">
        <v>34</v>
      </c>
      <c r="N210" s="6" t="s">
        <v>34</v>
      </c>
      <c r="O210" s="45">
        <v>3.2833333333333332</v>
      </c>
      <c r="P210" s="45">
        <v>0.10383333333333333</v>
      </c>
      <c r="Q210" s="6" t="s">
        <v>34</v>
      </c>
      <c r="R210" s="6" t="s">
        <v>34</v>
      </c>
      <c r="S210" s="6" t="s">
        <v>34</v>
      </c>
      <c r="T210" s="6" t="s">
        <v>34</v>
      </c>
      <c r="U210" s="6" t="s">
        <v>34</v>
      </c>
      <c r="V210" s="6" t="s">
        <v>34</v>
      </c>
      <c r="W210" s="6" t="s">
        <v>34</v>
      </c>
      <c r="X210" s="6" t="s">
        <v>34</v>
      </c>
      <c r="Y210" s="6" t="s">
        <v>34</v>
      </c>
      <c r="Z210" s="6" t="s">
        <v>34</v>
      </c>
      <c r="AA210" s="6">
        <v>51.6</v>
      </c>
      <c r="AB210" s="6" t="s">
        <v>34</v>
      </c>
      <c r="AC210" s="7" t="s">
        <v>565</v>
      </c>
      <c r="AD210" s="6" t="s">
        <v>415</v>
      </c>
      <c r="AE210" s="6" t="s">
        <v>416</v>
      </c>
      <c r="AF210" s="6"/>
    </row>
    <row r="211" spans="1:32" ht="14.25" customHeight="1">
      <c r="A211" s="4" t="s">
        <v>566</v>
      </c>
      <c r="B211" s="68" t="s">
        <v>1070</v>
      </c>
      <c r="C211" s="5" t="s">
        <v>60</v>
      </c>
      <c r="D211" s="6" t="s">
        <v>33</v>
      </c>
      <c r="E211" s="6">
        <v>1</v>
      </c>
      <c r="F211" s="6" t="s">
        <v>34</v>
      </c>
      <c r="G211" s="6" t="s">
        <v>34</v>
      </c>
      <c r="H211" s="6" t="s">
        <v>34</v>
      </c>
      <c r="I211" s="6" t="s">
        <v>34</v>
      </c>
      <c r="J211" s="6" t="s">
        <v>34</v>
      </c>
      <c r="K211" s="7">
        <v>20</v>
      </c>
      <c r="L211" s="6">
        <v>4.9800000000000004</v>
      </c>
      <c r="M211" s="6" t="s">
        <v>34</v>
      </c>
      <c r="N211" s="6" t="s">
        <v>34</v>
      </c>
      <c r="O211" s="45">
        <v>2.7666666666666666</v>
      </c>
      <c r="P211" s="45">
        <v>0.55433333333333334</v>
      </c>
      <c r="Q211" s="6" t="s">
        <v>34</v>
      </c>
      <c r="R211" s="6" t="s">
        <v>34</v>
      </c>
      <c r="S211" s="6" t="s">
        <v>34</v>
      </c>
      <c r="T211" s="6" t="s">
        <v>34</v>
      </c>
      <c r="U211" s="6" t="s">
        <v>34</v>
      </c>
      <c r="V211" s="6" t="s">
        <v>34</v>
      </c>
      <c r="W211" s="6" t="s">
        <v>34</v>
      </c>
      <c r="X211" s="6" t="s">
        <v>34</v>
      </c>
      <c r="Y211" s="6" t="s">
        <v>34</v>
      </c>
      <c r="Z211" s="6" t="s">
        <v>34</v>
      </c>
      <c r="AA211" s="6">
        <v>51.6</v>
      </c>
      <c r="AB211" s="6" t="s">
        <v>34</v>
      </c>
      <c r="AC211" s="7" t="s">
        <v>567</v>
      </c>
      <c r="AD211" s="6" t="s">
        <v>415</v>
      </c>
      <c r="AE211" s="6" t="s">
        <v>416</v>
      </c>
      <c r="AF211" s="6"/>
    </row>
    <row r="212" spans="1:32" ht="14.25" customHeight="1">
      <c r="A212" s="4" t="s">
        <v>568</v>
      </c>
      <c r="B212" s="67" t="s">
        <v>1071</v>
      </c>
      <c r="C212" s="5" t="s">
        <v>60</v>
      </c>
      <c r="D212" s="6" t="s">
        <v>33</v>
      </c>
      <c r="E212" s="6">
        <v>1</v>
      </c>
      <c r="F212" s="6" t="s">
        <v>34</v>
      </c>
      <c r="G212" s="6" t="s">
        <v>34</v>
      </c>
      <c r="H212" s="6" t="s">
        <v>34</v>
      </c>
      <c r="I212" s="6" t="s">
        <v>34</v>
      </c>
      <c r="J212" s="6" t="s">
        <v>34</v>
      </c>
      <c r="K212" s="7">
        <v>20</v>
      </c>
      <c r="L212" s="6">
        <v>5.99</v>
      </c>
      <c r="M212" s="6" t="s">
        <v>34</v>
      </c>
      <c r="N212" s="6" t="s">
        <v>34</v>
      </c>
      <c r="O212" s="45">
        <v>12.25</v>
      </c>
      <c r="P212" s="45">
        <v>2.0458499999999997</v>
      </c>
      <c r="Q212" s="6" t="s">
        <v>34</v>
      </c>
      <c r="R212" s="6" t="s">
        <v>34</v>
      </c>
      <c r="S212" s="6" t="s">
        <v>34</v>
      </c>
      <c r="T212" s="6" t="s">
        <v>34</v>
      </c>
      <c r="U212" s="6" t="s">
        <v>34</v>
      </c>
      <c r="V212" s="6" t="s">
        <v>34</v>
      </c>
      <c r="W212" s="6" t="s">
        <v>34</v>
      </c>
      <c r="X212" s="6" t="s">
        <v>34</v>
      </c>
      <c r="Y212" s="6" t="s">
        <v>34</v>
      </c>
      <c r="Z212" s="6" t="s">
        <v>34</v>
      </c>
      <c r="AA212" s="6">
        <v>51.6</v>
      </c>
      <c r="AB212" s="6" t="s">
        <v>34</v>
      </c>
      <c r="AC212" s="7" t="s">
        <v>569</v>
      </c>
      <c r="AD212" s="6" t="s">
        <v>415</v>
      </c>
      <c r="AE212" s="6" t="s">
        <v>416</v>
      </c>
      <c r="AF212" s="6"/>
    </row>
    <row r="213" spans="1:32" ht="14.25" customHeight="1">
      <c r="A213" s="4" t="s">
        <v>570</v>
      </c>
      <c r="B213" s="68" t="s">
        <v>1072</v>
      </c>
      <c r="C213" s="5" t="s">
        <v>32</v>
      </c>
      <c r="D213" s="6" t="s">
        <v>351</v>
      </c>
      <c r="E213" s="6">
        <v>1</v>
      </c>
      <c r="F213" s="6">
        <v>5.5</v>
      </c>
      <c r="G213" s="6">
        <v>45</v>
      </c>
      <c r="H213" s="6">
        <v>50</v>
      </c>
      <c r="I213" s="6">
        <f>LN(2)/J213</f>
        <v>149.31858915320763</v>
      </c>
      <c r="J213" s="6">
        <f>LN(1/0.87)/30</f>
        <v>4.6420689111169198E-3</v>
      </c>
      <c r="K213" s="6" t="s">
        <v>34</v>
      </c>
      <c r="L213" s="6">
        <v>28</v>
      </c>
      <c r="M213" s="6" t="s">
        <v>34</v>
      </c>
      <c r="N213" s="6" t="s">
        <v>34</v>
      </c>
      <c r="O213" s="45">
        <v>61.7</v>
      </c>
      <c r="P213" s="6">
        <f>O213/L213</f>
        <v>2.2035714285714287</v>
      </c>
      <c r="Q213" s="6">
        <v>4.0999999999999996</v>
      </c>
      <c r="R213" s="6" t="s">
        <v>34</v>
      </c>
      <c r="S213" s="6" t="s">
        <v>34</v>
      </c>
      <c r="T213" s="6">
        <f>U213*Q213</f>
        <v>450.17999999999995</v>
      </c>
      <c r="U213" s="45">
        <v>109.8</v>
      </c>
      <c r="V213" s="6" t="s">
        <v>34</v>
      </c>
      <c r="W213" s="6" t="s">
        <v>34</v>
      </c>
      <c r="X213" s="6">
        <v>200.3</v>
      </c>
      <c r="Y213" s="6" t="s">
        <v>52</v>
      </c>
      <c r="Z213" s="6" t="s">
        <v>34</v>
      </c>
      <c r="AA213" s="6">
        <v>55</v>
      </c>
      <c r="AB213" s="6" t="s">
        <v>34</v>
      </c>
      <c r="AC213" s="6" t="s">
        <v>571</v>
      </c>
      <c r="AD213" s="6" t="s">
        <v>572</v>
      </c>
      <c r="AE213" s="6" t="s">
        <v>573</v>
      </c>
      <c r="AF213" s="6"/>
    </row>
    <row r="214" spans="1:32" ht="14.25" customHeight="1">
      <c r="A214" s="4" t="s">
        <v>574</v>
      </c>
      <c r="B214" s="67" t="s">
        <v>1073</v>
      </c>
      <c r="C214" s="5" t="s">
        <v>32</v>
      </c>
      <c r="D214" s="6" t="s">
        <v>40</v>
      </c>
      <c r="E214" s="6">
        <v>3</v>
      </c>
      <c r="F214" s="6">
        <v>5</v>
      </c>
      <c r="G214" s="6" t="s">
        <v>34</v>
      </c>
      <c r="H214" s="7" t="s">
        <v>34</v>
      </c>
      <c r="I214" s="6" t="s">
        <v>34</v>
      </c>
      <c r="J214" s="6" t="s">
        <v>34</v>
      </c>
      <c r="K214" s="6">
        <v>50</v>
      </c>
      <c r="L214" s="6" t="s">
        <v>34</v>
      </c>
      <c r="M214" s="6" t="s">
        <v>34</v>
      </c>
      <c r="N214" s="6" t="s">
        <v>34</v>
      </c>
      <c r="O214" s="6" t="s">
        <v>34</v>
      </c>
      <c r="P214" s="6" t="s">
        <v>34</v>
      </c>
      <c r="Q214" s="6">
        <v>2.0499999999999998</v>
      </c>
      <c r="R214" s="6" t="s">
        <v>34</v>
      </c>
      <c r="S214" s="6" t="s">
        <v>34</v>
      </c>
      <c r="T214" s="6">
        <v>520</v>
      </c>
      <c r="U214" s="6">
        <f t="shared" ref="U214:U216" si="19">T214/Q214</f>
        <v>253.65853658536588</v>
      </c>
      <c r="V214" s="6">
        <v>2.2999999999999998</v>
      </c>
      <c r="W214" s="6" t="s">
        <v>88</v>
      </c>
      <c r="X214" s="6" t="s">
        <v>34</v>
      </c>
      <c r="Y214" s="6" t="s">
        <v>34</v>
      </c>
      <c r="Z214" s="6" t="s">
        <v>34</v>
      </c>
      <c r="AA214" s="6" t="s">
        <v>34</v>
      </c>
      <c r="AB214" s="6" t="s">
        <v>34</v>
      </c>
      <c r="AC214" s="6" t="s">
        <v>575</v>
      </c>
      <c r="AD214" s="6" t="s">
        <v>90</v>
      </c>
      <c r="AE214" s="6" t="s">
        <v>576</v>
      </c>
      <c r="AF214" s="6"/>
    </row>
    <row r="215" spans="1:32" ht="14.25" customHeight="1">
      <c r="A215" s="12" t="s">
        <v>577</v>
      </c>
      <c r="B215" s="68" t="s">
        <v>1074</v>
      </c>
      <c r="C215" s="5" t="s">
        <v>32</v>
      </c>
      <c r="D215" s="6" t="s">
        <v>40</v>
      </c>
      <c r="E215" s="6">
        <v>3</v>
      </c>
      <c r="F215" s="6">
        <v>4.8</v>
      </c>
      <c r="G215" s="6">
        <v>22</v>
      </c>
      <c r="H215" s="7" t="s">
        <v>34</v>
      </c>
      <c r="I215" s="6" t="s">
        <v>34</v>
      </c>
      <c r="J215" s="6" t="s">
        <v>34</v>
      </c>
      <c r="K215" s="7">
        <v>22</v>
      </c>
      <c r="L215" s="6">
        <v>0.09</v>
      </c>
      <c r="M215" s="6">
        <v>76</v>
      </c>
      <c r="N215" s="6" t="s">
        <v>43</v>
      </c>
      <c r="O215" s="6">
        <v>146</v>
      </c>
      <c r="P215" s="6">
        <f t="shared" ref="P215:P216" si="20">O215/L215</f>
        <v>1622.2222222222222</v>
      </c>
      <c r="Q215" s="6">
        <v>1.58</v>
      </c>
      <c r="R215" s="6">
        <v>28</v>
      </c>
      <c r="S215" s="6" t="s">
        <v>43</v>
      </c>
      <c r="T215" s="6">
        <v>53.7</v>
      </c>
      <c r="U215" s="6">
        <f t="shared" si="19"/>
        <v>33.9873417721519</v>
      </c>
      <c r="V215" s="6">
        <v>1.1000000000000001</v>
      </c>
      <c r="W215" s="6" t="s">
        <v>34</v>
      </c>
      <c r="X215" s="6">
        <v>2.2999999999999998</v>
      </c>
      <c r="Y215" s="6" t="s">
        <v>34</v>
      </c>
      <c r="Z215" s="6" t="s">
        <v>34</v>
      </c>
      <c r="AA215" s="6">
        <v>92.9</v>
      </c>
      <c r="AB215" s="6" t="s">
        <v>34</v>
      </c>
      <c r="AC215" s="6" t="s">
        <v>575</v>
      </c>
      <c r="AD215" s="6" t="s">
        <v>119</v>
      </c>
      <c r="AE215" s="18" t="s">
        <v>578</v>
      </c>
      <c r="AF215" s="6"/>
    </row>
    <row r="216" spans="1:32" ht="14.25" customHeight="1">
      <c r="A216" s="4" t="s">
        <v>579</v>
      </c>
      <c r="B216" s="67" t="s">
        <v>1075</v>
      </c>
      <c r="C216" s="5" t="s">
        <v>32</v>
      </c>
      <c r="D216" s="6" t="s">
        <v>40</v>
      </c>
      <c r="E216" s="6">
        <v>3</v>
      </c>
      <c r="F216" s="6">
        <v>5</v>
      </c>
      <c r="G216" s="6">
        <v>70</v>
      </c>
      <c r="H216" s="7">
        <v>58</v>
      </c>
      <c r="I216" s="6">
        <v>120</v>
      </c>
      <c r="J216" s="6">
        <f t="shared" ref="J216:J218" si="21">LN(2)/I216</f>
        <v>5.7762265046662105E-3</v>
      </c>
      <c r="K216" s="7">
        <v>55</v>
      </c>
      <c r="L216" s="6">
        <v>1.2</v>
      </c>
      <c r="M216" s="6">
        <v>85.93</v>
      </c>
      <c r="N216" s="6" t="s">
        <v>43</v>
      </c>
      <c r="O216" s="6">
        <f>M216/60*AA216</f>
        <v>103.11600000000001</v>
      </c>
      <c r="P216" s="6">
        <f t="shared" si="20"/>
        <v>85.930000000000021</v>
      </c>
      <c r="Q216" s="6">
        <v>32.17</v>
      </c>
      <c r="R216" s="6">
        <v>72.489999999999995</v>
      </c>
      <c r="S216" s="6" t="s">
        <v>43</v>
      </c>
      <c r="T216" s="6">
        <f>R216/60*AA216</f>
        <v>86.988</v>
      </c>
      <c r="U216" s="6">
        <f t="shared" si="19"/>
        <v>2.7040099471557348</v>
      </c>
      <c r="V216" s="6">
        <v>8.2899999999999991</v>
      </c>
      <c r="W216" s="6" t="s">
        <v>34</v>
      </c>
      <c r="X216" s="6">
        <v>17.59</v>
      </c>
      <c r="Y216" s="6" t="s">
        <v>52</v>
      </c>
      <c r="Z216" s="7" t="s">
        <v>34</v>
      </c>
      <c r="AA216" s="6">
        <v>72</v>
      </c>
      <c r="AB216" s="6" t="s">
        <v>34</v>
      </c>
      <c r="AC216" s="6" t="s">
        <v>34</v>
      </c>
      <c r="AD216" s="14" t="s">
        <v>580</v>
      </c>
      <c r="AE216" s="7" t="s">
        <v>34</v>
      </c>
      <c r="AF216" s="6"/>
    </row>
    <row r="217" spans="1:32" ht="14.25" customHeight="1">
      <c r="A217" s="12" t="s">
        <v>581</v>
      </c>
      <c r="B217" s="68" t="s">
        <v>1076</v>
      </c>
      <c r="C217" s="5" t="s">
        <v>32</v>
      </c>
      <c r="D217" s="6" t="s">
        <v>40</v>
      </c>
      <c r="E217" s="6">
        <v>3</v>
      </c>
      <c r="F217" s="6">
        <v>4.8</v>
      </c>
      <c r="G217" s="6">
        <v>70</v>
      </c>
      <c r="H217" s="6">
        <v>70</v>
      </c>
      <c r="I217" s="6">
        <v>240</v>
      </c>
      <c r="J217" s="6">
        <f t="shared" si="21"/>
        <v>2.8881132523331052E-3</v>
      </c>
      <c r="K217" s="6">
        <v>70</v>
      </c>
      <c r="L217" s="6">
        <v>6.4000000000000003E-3</v>
      </c>
      <c r="M217" s="6">
        <v>1.3</v>
      </c>
      <c r="N217" s="6" t="s">
        <v>582</v>
      </c>
      <c r="O217" s="6" t="s">
        <v>34</v>
      </c>
      <c r="P217" s="6" t="s">
        <v>34</v>
      </c>
      <c r="Q217" s="6" t="s">
        <v>34</v>
      </c>
      <c r="R217" s="6" t="s">
        <v>34</v>
      </c>
      <c r="S217" s="6" t="s">
        <v>34</v>
      </c>
      <c r="T217" s="6" t="s">
        <v>34</v>
      </c>
      <c r="U217" s="6" t="s">
        <v>34</v>
      </c>
      <c r="V217" s="6" t="s">
        <v>34</v>
      </c>
      <c r="W217" s="6" t="s">
        <v>34</v>
      </c>
      <c r="X217" s="6" t="s">
        <v>34</v>
      </c>
      <c r="Y217" s="6" t="s">
        <v>34</v>
      </c>
      <c r="Z217" s="6" t="s">
        <v>34</v>
      </c>
      <c r="AA217" s="6">
        <v>120</v>
      </c>
      <c r="AB217" s="23" t="s">
        <v>34</v>
      </c>
      <c r="AC217" s="2" t="s">
        <v>583</v>
      </c>
      <c r="AD217" s="6" t="s">
        <v>584</v>
      </c>
      <c r="AE217" s="27" t="s">
        <v>585</v>
      </c>
      <c r="AF217" s="6"/>
    </row>
    <row r="218" spans="1:32" ht="14.25" customHeight="1">
      <c r="A218" s="4" t="s">
        <v>586</v>
      </c>
      <c r="B218" s="67" t="s">
        <v>1077</v>
      </c>
      <c r="C218" s="5" t="s">
        <v>32</v>
      </c>
      <c r="D218" s="6" t="s">
        <v>40</v>
      </c>
      <c r="E218" s="6" t="s">
        <v>34</v>
      </c>
      <c r="F218" s="6">
        <v>4.5</v>
      </c>
      <c r="G218" s="6">
        <v>60</v>
      </c>
      <c r="H218" s="7">
        <v>60</v>
      </c>
      <c r="I218" s="6">
        <f>34*60</f>
        <v>2040</v>
      </c>
      <c r="J218" s="6">
        <f t="shared" si="21"/>
        <v>3.3977802968624771E-4</v>
      </c>
      <c r="K218" s="7">
        <v>60</v>
      </c>
      <c r="L218" s="6">
        <v>0.11</v>
      </c>
      <c r="M218" s="6" t="s">
        <v>34</v>
      </c>
      <c r="N218" s="6" t="s">
        <v>34</v>
      </c>
      <c r="O218" s="6">
        <v>1746</v>
      </c>
      <c r="P218" s="6">
        <f t="shared" ref="P218:P221" si="22">O218/L218</f>
        <v>15872.727272727272</v>
      </c>
      <c r="Q218" s="6">
        <v>0.41</v>
      </c>
      <c r="R218" s="6" t="s">
        <v>34</v>
      </c>
      <c r="S218" s="6" t="s">
        <v>34</v>
      </c>
      <c r="T218" s="6">
        <v>2641</v>
      </c>
      <c r="U218" s="6">
        <f>T218/Q218</f>
        <v>6441.4634146341468</v>
      </c>
      <c r="V218" s="6" t="s">
        <v>34</v>
      </c>
      <c r="W218" s="6" t="s">
        <v>34</v>
      </c>
      <c r="X218" s="6">
        <v>8.9</v>
      </c>
      <c r="Y218" s="6" t="s">
        <v>106</v>
      </c>
      <c r="Z218" s="6" t="s">
        <v>34</v>
      </c>
      <c r="AA218" s="6">
        <v>88.5</v>
      </c>
      <c r="AB218" s="6" t="s">
        <v>34</v>
      </c>
      <c r="AC218" s="6" t="s">
        <v>34</v>
      </c>
      <c r="AD218" s="6" t="s">
        <v>587</v>
      </c>
      <c r="AE218" s="6" t="s">
        <v>34</v>
      </c>
      <c r="AF218" s="6"/>
    </row>
    <row r="219" spans="1:32" ht="14.25" customHeight="1">
      <c r="A219" s="4" t="s">
        <v>588</v>
      </c>
      <c r="B219" s="68" t="s">
        <v>1078</v>
      </c>
      <c r="C219" s="5" t="s">
        <v>32</v>
      </c>
      <c r="D219" s="6" t="s">
        <v>40</v>
      </c>
      <c r="E219" s="6">
        <v>3</v>
      </c>
      <c r="F219" s="6">
        <v>5</v>
      </c>
      <c r="G219" s="6">
        <v>60</v>
      </c>
      <c r="H219" s="6" t="s">
        <v>34</v>
      </c>
      <c r="I219" s="6" t="s">
        <v>34</v>
      </c>
      <c r="J219" s="6" t="s">
        <v>34</v>
      </c>
      <c r="K219" s="6">
        <v>50</v>
      </c>
      <c r="L219" s="6">
        <v>3.0000000000000001E-3</v>
      </c>
      <c r="M219" s="6">
        <v>3.1</v>
      </c>
      <c r="N219" s="6" t="s">
        <v>589</v>
      </c>
      <c r="O219" s="6">
        <v>2.8</v>
      </c>
      <c r="P219" s="6">
        <f t="shared" si="22"/>
        <v>933.33333333333326</v>
      </c>
      <c r="Q219" s="6" t="s">
        <v>34</v>
      </c>
      <c r="R219" s="6" t="s">
        <v>34</v>
      </c>
      <c r="S219" s="6" t="s">
        <v>34</v>
      </c>
      <c r="T219" s="6" t="s">
        <v>34</v>
      </c>
      <c r="U219" s="6" t="s">
        <v>34</v>
      </c>
      <c r="V219" s="6" t="s">
        <v>34</v>
      </c>
      <c r="W219" s="6" t="s">
        <v>34</v>
      </c>
      <c r="X219" s="6" t="s">
        <v>34</v>
      </c>
      <c r="Y219" s="6" t="s">
        <v>34</v>
      </c>
      <c r="Z219" s="6" t="s">
        <v>34</v>
      </c>
      <c r="AA219" s="6">
        <v>92</v>
      </c>
      <c r="AB219" s="6" t="s">
        <v>34</v>
      </c>
      <c r="AC219" s="6" t="s">
        <v>590</v>
      </c>
      <c r="AD219" s="6" t="s">
        <v>591</v>
      </c>
      <c r="AE219" s="6" t="s">
        <v>592</v>
      </c>
      <c r="AF219" s="6"/>
    </row>
    <row r="220" spans="1:32" ht="14.25" customHeight="1">
      <c r="A220" s="8" t="s">
        <v>593</v>
      </c>
      <c r="B220" s="67" t="s">
        <v>1079</v>
      </c>
      <c r="C220" s="9" t="s">
        <v>32</v>
      </c>
      <c r="D220" s="10" t="s">
        <v>40</v>
      </c>
      <c r="E220" s="10" t="s">
        <v>34</v>
      </c>
      <c r="F220" s="10" t="s">
        <v>34</v>
      </c>
      <c r="G220" s="10" t="s">
        <v>34</v>
      </c>
      <c r="H220" s="11" t="s">
        <v>34</v>
      </c>
      <c r="I220" s="10" t="s">
        <v>34</v>
      </c>
      <c r="J220" s="10" t="s">
        <v>34</v>
      </c>
      <c r="K220" s="11" t="s">
        <v>34</v>
      </c>
      <c r="L220" s="10">
        <v>1.6</v>
      </c>
      <c r="M220" s="10">
        <v>390</v>
      </c>
      <c r="N220" s="10" t="s">
        <v>43</v>
      </c>
      <c r="O220" s="10">
        <v>650</v>
      </c>
      <c r="P220" s="10">
        <f t="shared" si="22"/>
        <v>406.25</v>
      </c>
      <c r="Q220" s="10">
        <v>0.36</v>
      </c>
      <c r="R220" s="10">
        <v>71</v>
      </c>
      <c r="S220" s="10" t="s">
        <v>43</v>
      </c>
      <c r="T220" s="10">
        <v>118</v>
      </c>
      <c r="U220" s="10">
        <f t="shared" ref="U220:U221" si="23">T220/Q220</f>
        <v>327.77777777777777</v>
      </c>
      <c r="V220" s="10" t="s">
        <v>34</v>
      </c>
      <c r="W220" s="10" t="s">
        <v>34</v>
      </c>
      <c r="X220" s="10">
        <v>0.19</v>
      </c>
      <c r="Y220" s="10" t="s">
        <v>52</v>
      </c>
      <c r="Z220" s="10" t="s">
        <v>34</v>
      </c>
      <c r="AA220" s="10">
        <v>100</v>
      </c>
      <c r="AB220" s="10" t="s">
        <v>34</v>
      </c>
      <c r="AC220" s="10" t="s">
        <v>34</v>
      </c>
      <c r="AD220" s="11" t="s">
        <v>594</v>
      </c>
      <c r="AE220" s="10" t="s">
        <v>34</v>
      </c>
      <c r="AF220" s="10"/>
    </row>
    <row r="221" spans="1:32" ht="14.25" customHeight="1">
      <c r="A221" s="12" t="s">
        <v>595</v>
      </c>
      <c r="B221" s="68" t="s">
        <v>1080</v>
      </c>
      <c r="C221" s="5" t="s">
        <v>32</v>
      </c>
      <c r="D221" s="6" t="s">
        <v>40</v>
      </c>
      <c r="E221" s="6" t="s">
        <v>34</v>
      </c>
      <c r="F221" s="6">
        <v>5</v>
      </c>
      <c r="G221" s="6">
        <v>40</v>
      </c>
      <c r="H221" s="7" t="s">
        <v>34</v>
      </c>
      <c r="I221" s="6" t="s">
        <v>34</v>
      </c>
      <c r="J221" s="6" t="s">
        <v>34</v>
      </c>
      <c r="K221" s="7">
        <v>40</v>
      </c>
      <c r="L221" s="6">
        <v>0.44</v>
      </c>
      <c r="M221" s="6" t="s">
        <v>34</v>
      </c>
      <c r="N221" s="6" t="s">
        <v>34</v>
      </c>
      <c r="O221" s="6">
        <v>160</v>
      </c>
      <c r="P221" s="6">
        <f t="shared" si="22"/>
        <v>363.63636363636363</v>
      </c>
      <c r="Q221" s="6">
        <v>1.2</v>
      </c>
      <c r="R221" s="6" t="s">
        <v>34</v>
      </c>
      <c r="S221" s="6" t="s">
        <v>34</v>
      </c>
      <c r="T221" s="6">
        <v>89</v>
      </c>
      <c r="U221" s="6">
        <f t="shared" si="23"/>
        <v>74.166666666666671</v>
      </c>
      <c r="V221" s="6" t="s">
        <v>34</v>
      </c>
      <c r="W221" s="6" t="s">
        <v>34</v>
      </c>
      <c r="X221" s="6">
        <v>0.93</v>
      </c>
      <c r="Y221" s="6" t="s">
        <v>34</v>
      </c>
      <c r="Z221" s="6" t="s">
        <v>34</v>
      </c>
      <c r="AA221" s="6" t="s">
        <v>34</v>
      </c>
      <c r="AB221" s="6" t="s">
        <v>34</v>
      </c>
      <c r="AC221" s="6" t="s">
        <v>34</v>
      </c>
      <c r="AD221" s="6" t="s">
        <v>99</v>
      </c>
      <c r="AE221" s="6" t="s">
        <v>34</v>
      </c>
      <c r="AF221" s="6"/>
    </row>
    <row r="222" spans="1:32" ht="14.25" customHeight="1">
      <c r="A222" s="4" t="s">
        <v>596</v>
      </c>
      <c r="B222" s="67" t="s">
        <v>1081</v>
      </c>
      <c r="C222" s="5" t="s">
        <v>32</v>
      </c>
      <c r="D222" s="6" t="s">
        <v>40</v>
      </c>
      <c r="E222" s="6">
        <v>1</v>
      </c>
      <c r="F222" s="6">
        <v>5</v>
      </c>
      <c r="G222" s="6">
        <v>70</v>
      </c>
      <c r="H222" s="7" t="s">
        <v>34</v>
      </c>
      <c r="I222" s="6" t="s">
        <v>34</v>
      </c>
      <c r="J222" s="6" t="s">
        <v>597</v>
      </c>
      <c r="K222" s="7">
        <v>70</v>
      </c>
      <c r="L222" s="6">
        <v>0.188</v>
      </c>
      <c r="M222" s="6">
        <v>761</v>
      </c>
      <c r="N222" s="6" t="s">
        <v>43</v>
      </c>
      <c r="O222" s="6" t="s">
        <v>34</v>
      </c>
      <c r="P222" s="6" t="s">
        <v>34</v>
      </c>
      <c r="Q222" s="6">
        <v>0.5</v>
      </c>
      <c r="R222" s="6">
        <v>627</v>
      </c>
      <c r="S222" s="6" t="s">
        <v>43</v>
      </c>
      <c r="T222" s="6" t="s">
        <v>34</v>
      </c>
      <c r="U222" s="6" t="s">
        <v>34</v>
      </c>
      <c r="V222" s="6" t="s">
        <v>34</v>
      </c>
      <c r="W222" s="6" t="s">
        <v>34</v>
      </c>
      <c r="X222" s="6">
        <v>20</v>
      </c>
      <c r="Y222" s="6" t="s">
        <v>52</v>
      </c>
      <c r="Z222" s="6" t="s">
        <v>34</v>
      </c>
      <c r="AA222" s="6" t="s">
        <v>34</v>
      </c>
      <c r="AB222" s="6" t="s">
        <v>34</v>
      </c>
      <c r="AC222" s="6" t="s">
        <v>34</v>
      </c>
      <c r="AD222" s="6" t="s">
        <v>598</v>
      </c>
      <c r="AE222" s="6" t="s">
        <v>34</v>
      </c>
      <c r="AF222" s="6"/>
    </row>
    <row r="223" spans="1:32" ht="14.25" customHeight="1">
      <c r="A223" s="12" t="s">
        <v>599</v>
      </c>
      <c r="B223" s="68" t="s">
        <v>1082</v>
      </c>
      <c r="C223" s="5" t="s">
        <v>32</v>
      </c>
      <c r="D223" s="6" t="s">
        <v>40</v>
      </c>
      <c r="E223" s="6" t="s">
        <v>34</v>
      </c>
      <c r="F223" s="6">
        <v>4</v>
      </c>
      <c r="G223" s="6">
        <v>22</v>
      </c>
      <c r="H223" s="7" t="s">
        <v>34</v>
      </c>
      <c r="I223" s="6" t="s">
        <v>34</v>
      </c>
      <c r="J223" s="6" t="s">
        <v>34</v>
      </c>
      <c r="K223" s="7" t="s">
        <v>34</v>
      </c>
      <c r="L223" s="6">
        <v>0.1</v>
      </c>
      <c r="M223" s="6" t="s">
        <v>34</v>
      </c>
      <c r="N223" s="6" t="s">
        <v>34</v>
      </c>
      <c r="O223" s="6">
        <v>132</v>
      </c>
      <c r="P223" s="6">
        <f>O223/L223</f>
        <v>1320</v>
      </c>
      <c r="Q223" s="6">
        <v>2.2999999999999998</v>
      </c>
      <c r="R223" s="6" t="s">
        <v>34</v>
      </c>
      <c r="S223" s="6" t="s">
        <v>34</v>
      </c>
      <c r="T223" s="6">
        <v>50</v>
      </c>
      <c r="U223" s="6">
        <f>T223/Q223</f>
        <v>21.739130434782609</v>
      </c>
      <c r="V223" s="6" t="s">
        <v>34</v>
      </c>
      <c r="W223" s="6" t="s">
        <v>34</v>
      </c>
      <c r="X223" s="6">
        <v>0.27</v>
      </c>
      <c r="Y223" s="6" t="s">
        <v>52</v>
      </c>
      <c r="Z223" s="6" t="s">
        <v>34</v>
      </c>
      <c r="AA223" s="6" t="s">
        <v>34</v>
      </c>
      <c r="AB223" s="6" t="s">
        <v>34</v>
      </c>
      <c r="AC223" s="6" t="s">
        <v>34</v>
      </c>
      <c r="AD223" s="6" t="s">
        <v>600</v>
      </c>
      <c r="AE223" s="6" t="s">
        <v>34</v>
      </c>
      <c r="AF223" s="6"/>
    </row>
    <row r="224" spans="1:32" ht="14.25" customHeight="1">
      <c r="A224" s="12" t="s">
        <v>601</v>
      </c>
      <c r="B224" s="67" t="s">
        <v>1083</v>
      </c>
      <c r="C224" s="5" t="s">
        <v>32</v>
      </c>
      <c r="D224" s="6" t="s">
        <v>40</v>
      </c>
      <c r="E224" s="6" t="s">
        <v>34</v>
      </c>
      <c r="F224" s="6" t="s">
        <v>34</v>
      </c>
      <c r="G224" s="6" t="s">
        <v>34</v>
      </c>
      <c r="H224" s="6" t="s">
        <v>34</v>
      </c>
      <c r="I224" s="6" t="s">
        <v>34</v>
      </c>
      <c r="J224" s="6" t="s">
        <v>34</v>
      </c>
      <c r="K224" s="7">
        <v>30</v>
      </c>
      <c r="L224" s="6">
        <v>0.2</v>
      </c>
      <c r="M224" s="6" t="s">
        <v>34</v>
      </c>
      <c r="N224" s="6" t="s">
        <v>34</v>
      </c>
      <c r="O224" s="6">
        <v>130.1</v>
      </c>
      <c r="P224" s="6">
        <v>650.5</v>
      </c>
      <c r="Q224" s="6">
        <v>5.05</v>
      </c>
      <c r="R224" s="6" t="s">
        <v>34</v>
      </c>
      <c r="S224" s="6" t="s">
        <v>34</v>
      </c>
      <c r="T224" s="6">
        <v>5.9</v>
      </c>
      <c r="U224" s="6" t="s">
        <v>34</v>
      </c>
      <c r="V224" s="6" t="s">
        <v>34</v>
      </c>
      <c r="W224" s="6" t="s">
        <v>34</v>
      </c>
      <c r="X224" s="6" t="s">
        <v>34</v>
      </c>
      <c r="Y224" s="6" t="s">
        <v>34</v>
      </c>
      <c r="Z224" s="6" t="s">
        <v>34</v>
      </c>
      <c r="AA224" s="6">
        <v>83.45</v>
      </c>
      <c r="AB224" s="23" t="s">
        <v>34</v>
      </c>
      <c r="AC224" s="2" t="s">
        <v>602</v>
      </c>
      <c r="AD224" s="6" t="s">
        <v>603</v>
      </c>
      <c r="AE224" s="55" t="s">
        <v>604</v>
      </c>
      <c r="AF224" s="6"/>
    </row>
    <row r="225" spans="1:32" ht="14.25" customHeight="1">
      <c r="A225" s="12" t="s">
        <v>605</v>
      </c>
      <c r="B225" s="68" t="s">
        <v>1084</v>
      </c>
      <c r="C225" s="5" t="s">
        <v>32</v>
      </c>
      <c r="D225" s="6" t="s">
        <v>40</v>
      </c>
      <c r="E225" s="6">
        <v>1</v>
      </c>
      <c r="F225" s="6" t="s">
        <v>34</v>
      </c>
      <c r="G225" s="6" t="s">
        <v>34</v>
      </c>
      <c r="H225" s="6" t="s">
        <v>34</v>
      </c>
      <c r="I225" s="6" t="s">
        <v>34</v>
      </c>
      <c r="J225" s="6" t="s">
        <v>34</v>
      </c>
      <c r="K225" s="7">
        <v>30</v>
      </c>
      <c r="L225" s="6">
        <v>0.61899999999999999</v>
      </c>
      <c r="M225" s="6" t="s">
        <v>34</v>
      </c>
      <c r="N225" s="6" t="s">
        <v>34</v>
      </c>
      <c r="O225" s="6">
        <v>9.35</v>
      </c>
      <c r="P225" s="6">
        <v>15</v>
      </c>
      <c r="Q225" s="6" t="s">
        <v>34</v>
      </c>
      <c r="R225" s="6" t="s">
        <v>34</v>
      </c>
      <c r="S225" s="6" t="s">
        <v>34</v>
      </c>
      <c r="T225" s="6" t="s">
        <v>34</v>
      </c>
      <c r="U225" s="6" t="s">
        <v>34</v>
      </c>
      <c r="V225" s="6" t="s">
        <v>34</v>
      </c>
      <c r="W225" s="6" t="s">
        <v>34</v>
      </c>
      <c r="X225" s="6" t="s">
        <v>34</v>
      </c>
      <c r="Y225" s="6" t="s">
        <v>34</v>
      </c>
      <c r="Z225" s="6" t="s">
        <v>34</v>
      </c>
      <c r="AA225" s="6">
        <v>60.6</v>
      </c>
      <c r="AB225" s="23" t="s">
        <v>34</v>
      </c>
      <c r="AC225" s="2" t="s">
        <v>606</v>
      </c>
      <c r="AD225" s="6" t="s">
        <v>607</v>
      </c>
      <c r="AE225" s="55" t="s">
        <v>608</v>
      </c>
      <c r="AF225" s="6"/>
    </row>
    <row r="226" spans="1:32" ht="14.25" customHeight="1">
      <c r="A226" s="4" t="s">
        <v>609</v>
      </c>
      <c r="B226" s="67" t="s">
        <v>1085</v>
      </c>
      <c r="C226" s="5" t="s">
        <v>32</v>
      </c>
      <c r="D226" s="6" t="s">
        <v>381</v>
      </c>
      <c r="E226" s="6" t="s">
        <v>34</v>
      </c>
      <c r="F226" s="6">
        <v>5.5</v>
      </c>
      <c r="G226" s="6">
        <v>55</v>
      </c>
      <c r="H226" s="6">
        <v>55</v>
      </c>
      <c r="I226" s="6">
        <v>23</v>
      </c>
      <c r="J226" s="6">
        <f>LN(2)/I226</f>
        <v>3.0136833937388925E-2</v>
      </c>
      <c r="K226" s="6">
        <v>45</v>
      </c>
      <c r="L226" s="6">
        <v>3.09</v>
      </c>
      <c r="M226" s="6">
        <v>122.1</v>
      </c>
      <c r="N226" s="6" t="s">
        <v>43</v>
      </c>
      <c r="O226" s="6">
        <f>M226/60*AA226</f>
        <v>124.13499999999998</v>
      </c>
      <c r="P226" s="6">
        <f>O226/L226</f>
        <v>40.173139158576049</v>
      </c>
      <c r="Q226" s="6" t="s">
        <v>34</v>
      </c>
      <c r="R226" s="6" t="s">
        <v>34</v>
      </c>
      <c r="S226" s="6" t="s">
        <v>34</v>
      </c>
      <c r="T226" s="6" t="s">
        <v>34</v>
      </c>
      <c r="U226" s="6" t="s">
        <v>34</v>
      </c>
      <c r="V226" s="6" t="s">
        <v>34</v>
      </c>
      <c r="W226" s="6" t="s">
        <v>291</v>
      </c>
      <c r="X226" s="6">
        <v>468</v>
      </c>
      <c r="Y226" s="6" t="s">
        <v>52</v>
      </c>
      <c r="Z226" s="6" t="s">
        <v>34</v>
      </c>
      <c r="AA226" s="6">
        <v>61</v>
      </c>
      <c r="AB226" s="6" t="s">
        <v>34</v>
      </c>
      <c r="AC226" s="6" t="s">
        <v>34</v>
      </c>
      <c r="AD226" s="6" t="s">
        <v>610</v>
      </c>
      <c r="AE226" s="6" t="s">
        <v>34</v>
      </c>
      <c r="AF226" s="6"/>
    </row>
    <row r="227" spans="1:32" ht="14.25" customHeight="1">
      <c r="A227" s="4" t="s">
        <v>611</v>
      </c>
      <c r="B227" s="68" t="s">
        <v>1086</v>
      </c>
      <c r="C227" s="5" t="s">
        <v>32</v>
      </c>
      <c r="D227" s="6" t="s">
        <v>381</v>
      </c>
      <c r="E227" s="6">
        <v>1</v>
      </c>
      <c r="F227" s="6">
        <v>4.5999999999999996</v>
      </c>
      <c r="G227" s="6">
        <v>65</v>
      </c>
      <c r="H227" s="7" t="s">
        <v>34</v>
      </c>
      <c r="I227" s="6" t="s">
        <v>34</v>
      </c>
      <c r="J227" s="6" t="s">
        <v>34</v>
      </c>
      <c r="K227" s="7">
        <v>30</v>
      </c>
      <c r="L227" s="6">
        <v>0.57999999999999996</v>
      </c>
      <c r="M227" s="6">
        <v>0.157</v>
      </c>
      <c r="N227" s="6" t="s">
        <v>612</v>
      </c>
      <c r="O227" s="6">
        <v>10.39</v>
      </c>
      <c r="P227" s="6">
        <v>22700</v>
      </c>
      <c r="Q227" s="6">
        <v>0.87</v>
      </c>
      <c r="R227" s="6">
        <v>0.105</v>
      </c>
      <c r="S227" s="6" t="s">
        <v>612</v>
      </c>
      <c r="T227" s="6">
        <v>6.95</v>
      </c>
      <c r="U227" s="6">
        <v>7990</v>
      </c>
      <c r="V227" s="6" t="s">
        <v>34</v>
      </c>
      <c r="W227" s="6" t="s">
        <v>34</v>
      </c>
      <c r="X227" s="6" t="s">
        <v>34</v>
      </c>
      <c r="Y227" s="6" t="s">
        <v>34</v>
      </c>
      <c r="Z227" s="6" t="s">
        <v>34</v>
      </c>
      <c r="AA227" s="6">
        <v>61</v>
      </c>
      <c r="AB227" s="6" t="s">
        <v>34</v>
      </c>
      <c r="AC227" s="6" t="s">
        <v>613</v>
      </c>
      <c r="AD227" s="6" t="s">
        <v>614</v>
      </c>
      <c r="AE227" s="6" t="s">
        <v>615</v>
      </c>
      <c r="AF227" s="6"/>
    </row>
    <row r="228" spans="1:32" ht="14.25" customHeight="1">
      <c r="A228" s="56" t="s">
        <v>616</v>
      </c>
      <c r="B228" s="67" t="s">
        <v>1087</v>
      </c>
      <c r="C228" s="13" t="s">
        <v>32</v>
      </c>
      <c r="D228" s="7" t="s">
        <v>33</v>
      </c>
      <c r="E228" s="7">
        <v>1</v>
      </c>
      <c r="F228" s="7" t="s">
        <v>34</v>
      </c>
      <c r="G228" s="7" t="s">
        <v>34</v>
      </c>
      <c r="H228" s="7" t="s">
        <v>34</v>
      </c>
      <c r="I228" s="7" t="s">
        <v>34</v>
      </c>
      <c r="J228" s="7" t="s">
        <v>34</v>
      </c>
      <c r="K228" s="7">
        <v>95</v>
      </c>
      <c r="L228" s="7">
        <v>0.2</v>
      </c>
      <c r="M228" s="7" t="s">
        <v>34</v>
      </c>
      <c r="N228" s="7" t="s">
        <v>34</v>
      </c>
      <c r="O228" s="7">
        <v>480</v>
      </c>
      <c r="P228" s="7">
        <v>2370</v>
      </c>
      <c r="Q228" s="7" t="s">
        <v>34</v>
      </c>
      <c r="R228" s="7" t="s">
        <v>34</v>
      </c>
      <c r="S228" s="7" t="s">
        <v>34</v>
      </c>
      <c r="T228" s="7" t="s">
        <v>34</v>
      </c>
      <c r="U228" s="7" t="s">
        <v>34</v>
      </c>
      <c r="V228" s="7" t="s">
        <v>34</v>
      </c>
      <c r="W228" s="7" t="s">
        <v>34</v>
      </c>
      <c r="X228" s="7">
        <v>40</v>
      </c>
      <c r="Y228" s="7" t="s">
        <v>52</v>
      </c>
      <c r="Z228" s="7" t="s">
        <v>34</v>
      </c>
      <c r="AA228" s="7">
        <v>55</v>
      </c>
      <c r="AB228" s="7" t="s">
        <v>34</v>
      </c>
      <c r="AC228" s="7" t="s">
        <v>34</v>
      </c>
      <c r="AD228" s="57" t="s">
        <v>617</v>
      </c>
      <c r="AE228" s="7" t="s">
        <v>34</v>
      </c>
      <c r="AF228" s="6"/>
    </row>
    <row r="229" spans="1:32" ht="14.25" customHeight="1">
      <c r="A229" s="56" t="s">
        <v>618</v>
      </c>
      <c r="B229" s="68" t="s">
        <v>1088</v>
      </c>
      <c r="C229" s="5" t="s">
        <v>32</v>
      </c>
      <c r="D229" s="6" t="s">
        <v>33</v>
      </c>
      <c r="E229" s="6" t="s">
        <v>34</v>
      </c>
      <c r="F229" s="6">
        <v>5</v>
      </c>
      <c r="G229" s="6">
        <v>95</v>
      </c>
      <c r="H229" s="7" t="s">
        <v>34</v>
      </c>
      <c r="I229" s="6" t="s">
        <v>34</v>
      </c>
      <c r="J229" s="6" t="s">
        <v>34</v>
      </c>
      <c r="K229" s="7">
        <v>95</v>
      </c>
      <c r="L229" s="6">
        <v>0.15</v>
      </c>
      <c r="M229" s="6" t="s">
        <v>34</v>
      </c>
      <c r="N229" s="6" t="s">
        <v>34</v>
      </c>
      <c r="O229" s="6">
        <v>677</v>
      </c>
      <c r="P229" s="6">
        <f>O229/L229</f>
        <v>4513.3333333333339</v>
      </c>
      <c r="Q229" s="6">
        <v>20</v>
      </c>
      <c r="R229" s="6" t="s">
        <v>34</v>
      </c>
      <c r="S229" s="6" t="s">
        <v>34</v>
      </c>
      <c r="T229" s="6">
        <v>454</v>
      </c>
      <c r="U229" s="6">
        <f>T229/Q229</f>
        <v>22.7</v>
      </c>
      <c r="V229" s="6" t="s">
        <v>34</v>
      </c>
      <c r="W229" s="6" t="s">
        <v>34</v>
      </c>
      <c r="X229" s="6">
        <v>300</v>
      </c>
      <c r="Y229" s="6" t="s">
        <v>34</v>
      </c>
      <c r="Z229" s="6" t="s">
        <v>34</v>
      </c>
      <c r="AA229" s="6" t="s">
        <v>34</v>
      </c>
      <c r="AB229" s="6" t="s">
        <v>34</v>
      </c>
      <c r="AC229" s="6" t="s">
        <v>34</v>
      </c>
      <c r="AD229" s="18" t="s">
        <v>619</v>
      </c>
      <c r="AE229" s="6" t="s">
        <v>34</v>
      </c>
      <c r="AF229" s="6"/>
    </row>
    <row r="230" spans="1:32" ht="14.25" customHeight="1">
      <c r="A230" s="12" t="s">
        <v>620</v>
      </c>
      <c r="B230" s="67" t="s">
        <v>1089</v>
      </c>
      <c r="C230" s="5" t="s">
        <v>32</v>
      </c>
      <c r="D230" s="6" t="s">
        <v>33</v>
      </c>
      <c r="E230" s="6">
        <v>3</v>
      </c>
      <c r="F230" s="6">
        <v>4.5</v>
      </c>
      <c r="G230" s="6">
        <v>70</v>
      </c>
      <c r="H230" s="6">
        <v>99</v>
      </c>
      <c r="I230" s="6">
        <v>6932</v>
      </c>
      <c r="J230" s="6">
        <f t="shared" ref="J230:J236" si="24">LN(2)/I230</f>
        <v>9.9992380346212534E-5</v>
      </c>
      <c r="K230" s="7">
        <v>70</v>
      </c>
      <c r="L230" s="6">
        <v>0.24</v>
      </c>
      <c r="M230" s="6">
        <v>19.059999999999999</v>
      </c>
      <c r="N230" s="6" t="s">
        <v>34</v>
      </c>
      <c r="O230" s="6">
        <v>317.67</v>
      </c>
      <c r="P230" s="6">
        <v>1323.625</v>
      </c>
      <c r="Q230" s="6">
        <v>20.3</v>
      </c>
      <c r="R230" s="6" t="s">
        <v>34</v>
      </c>
      <c r="S230" s="6" t="s">
        <v>34</v>
      </c>
      <c r="T230" s="6">
        <v>594</v>
      </c>
      <c r="U230" s="6">
        <v>29.26</v>
      </c>
      <c r="V230" s="6" t="s">
        <v>34</v>
      </c>
      <c r="W230" s="6" t="s">
        <v>34</v>
      </c>
      <c r="X230" s="6">
        <v>207</v>
      </c>
      <c r="Y230" s="6" t="s">
        <v>34</v>
      </c>
      <c r="Z230" s="6" t="s">
        <v>34</v>
      </c>
      <c r="AA230" s="6">
        <v>238</v>
      </c>
      <c r="AB230" s="23" t="s">
        <v>34</v>
      </c>
      <c r="AC230" s="3" t="s">
        <v>621</v>
      </c>
      <c r="AD230" s="6" t="s">
        <v>622</v>
      </c>
      <c r="AE230" s="27" t="s">
        <v>623</v>
      </c>
      <c r="AF230" s="6"/>
    </row>
    <row r="231" spans="1:32" ht="14.25" customHeight="1">
      <c r="A231" s="12" t="s">
        <v>624</v>
      </c>
      <c r="B231" s="68" t="s">
        <v>1090</v>
      </c>
      <c r="C231" s="13" t="s">
        <v>32</v>
      </c>
      <c r="D231" s="7" t="s">
        <v>33</v>
      </c>
      <c r="E231" s="7">
        <v>1</v>
      </c>
      <c r="F231" s="7" t="s">
        <v>34</v>
      </c>
      <c r="G231" s="7">
        <v>105</v>
      </c>
      <c r="H231" s="7">
        <v>100</v>
      </c>
      <c r="I231" s="6">
        <f>85*60</f>
        <v>5100</v>
      </c>
      <c r="J231" s="6">
        <f t="shared" si="24"/>
        <v>1.3591121187449907E-4</v>
      </c>
      <c r="K231" s="7">
        <v>90</v>
      </c>
      <c r="L231" s="7">
        <v>0.41</v>
      </c>
      <c r="M231" s="7">
        <v>1169</v>
      </c>
      <c r="N231" s="6" t="s">
        <v>43</v>
      </c>
      <c r="O231" s="7" t="s">
        <v>34</v>
      </c>
      <c r="P231" s="7" t="s">
        <v>34</v>
      </c>
      <c r="Q231" s="7" t="s">
        <v>34</v>
      </c>
      <c r="R231" s="7" t="s">
        <v>34</v>
      </c>
      <c r="S231" s="7" t="s">
        <v>34</v>
      </c>
      <c r="T231" s="7" t="s">
        <v>34</v>
      </c>
      <c r="U231" s="7" t="s">
        <v>34</v>
      </c>
      <c r="V231" s="7" t="s">
        <v>34</v>
      </c>
      <c r="W231" s="7" t="s">
        <v>34</v>
      </c>
      <c r="X231" s="7" t="s">
        <v>34</v>
      </c>
      <c r="Y231" s="7" t="s">
        <v>34</v>
      </c>
      <c r="Z231" s="7" t="s">
        <v>34</v>
      </c>
      <c r="AA231" s="7">
        <v>58</v>
      </c>
      <c r="AB231" s="25" t="s">
        <v>625</v>
      </c>
      <c r="AC231" s="58" t="s">
        <v>621</v>
      </c>
      <c r="AD231" s="14" t="s">
        <v>626</v>
      </c>
      <c r="AE231" s="59" t="s">
        <v>627</v>
      </c>
      <c r="AF231" s="6"/>
    </row>
    <row r="232" spans="1:32" ht="14.25" customHeight="1">
      <c r="A232" s="12" t="s">
        <v>628</v>
      </c>
      <c r="B232" s="67" t="s">
        <v>1091</v>
      </c>
      <c r="C232" s="13" t="s">
        <v>32</v>
      </c>
      <c r="D232" s="7" t="s">
        <v>33</v>
      </c>
      <c r="E232" s="7">
        <v>1</v>
      </c>
      <c r="F232" s="7" t="s">
        <v>34</v>
      </c>
      <c r="G232" s="7" t="s">
        <v>34</v>
      </c>
      <c r="H232" s="7">
        <v>106</v>
      </c>
      <c r="I232" s="6">
        <f>3.3*60</f>
        <v>198</v>
      </c>
      <c r="J232" s="6">
        <f t="shared" si="24"/>
        <v>3.5007433361613398E-3</v>
      </c>
      <c r="K232" s="7">
        <v>90</v>
      </c>
      <c r="L232" s="7">
        <v>0.42</v>
      </c>
      <c r="M232" s="7" t="s">
        <v>34</v>
      </c>
      <c r="N232" s="7" t="s">
        <v>34</v>
      </c>
      <c r="O232" s="7">
        <v>1600</v>
      </c>
      <c r="P232" s="6">
        <f t="shared" ref="P232:P236" si="25">O232/L232</f>
        <v>3809.5238095238096</v>
      </c>
      <c r="Q232" s="7">
        <v>14</v>
      </c>
      <c r="R232" s="7" t="s">
        <v>34</v>
      </c>
      <c r="S232" s="7" t="s">
        <v>34</v>
      </c>
      <c r="T232" s="7">
        <v>670</v>
      </c>
      <c r="U232" s="6">
        <f t="shared" ref="U232:U236" si="26">T232/Q232</f>
        <v>47.857142857142854</v>
      </c>
      <c r="V232" s="7" t="s">
        <v>34</v>
      </c>
      <c r="W232" s="7" t="s">
        <v>34</v>
      </c>
      <c r="X232" s="7" t="s">
        <v>34</v>
      </c>
      <c r="Y232" s="7" t="s">
        <v>34</v>
      </c>
      <c r="Z232" s="7" t="s">
        <v>34</v>
      </c>
      <c r="AA232" s="7">
        <v>58</v>
      </c>
      <c r="AB232" s="25" t="s">
        <v>625</v>
      </c>
      <c r="AC232" s="58" t="s">
        <v>621</v>
      </c>
      <c r="AD232" s="42" t="s">
        <v>629</v>
      </c>
      <c r="AE232" s="59" t="s">
        <v>627</v>
      </c>
      <c r="AF232" s="6"/>
    </row>
    <row r="233" spans="1:32" ht="14.25" customHeight="1">
      <c r="A233" s="12" t="s">
        <v>630</v>
      </c>
      <c r="B233" s="68" t="s">
        <v>1092</v>
      </c>
      <c r="C233" s="13" t="s">
        <v>60</v>
      </c>
      <c r="D233" s="7" t="s">
        <v>33</v>
      </c>
      <c r="E233" s="7">
        <v>1</v>
      </c>
      <c r="F233" s="7" t="s">
        <v>34</v>
      </c>
      <c r="G233" s="7" t="s">
        <v>34</v>
      </c>
      <c r="H233" s="7">
        <v>106</v>
      </c>
      <c r="I233" s="6">
        <f>3.2*60</f>
        <v>192</v>
      </c>
      <c r="J233" s="6">
        <f t="shared" si="24"/>
        <v>3.6101415654163816E-3</v>
      </c>
      <c r="K233" s="7">
        <v>90</v>
      </c>
      <c r="L233" s="7">
        <v>1.4</v>
      </c>
      <c r="M233" s="7" t="s">
        <v>34</v>
      </c>
      <c r="N233" s="7" t="s">
        <v>34</v>
      </c>
      <c r="O233" s="7">
        <v>1400</v>
      </c>
      <c r="P233" s="6">
        <f t="shared" si="25"/>
        <v>1000.0000000000001</v>
      </c>
      <c r="Q233" s="7">
        <v>38</v>
      </c>
      <c r="R233" s="7" t="s">
        <v>34</v>
      </c>
      <c r="S233" s="7" t="s">
        <v>34</v>
      </c>
      <c r="T233" s="7">
        <v>240</v>
      </c>
      <c r="U233" s="6">
        <f t="shared" si="26"/>
        <v>6.3157894736842106</v>
      </c>
      <c r="V233" s="7" t="s">
        <v>34</v>
      </c>
      <c r="W233" s="7" t="s">
        <v>34</v>
      </c>
      <c r="X233" s="7" t="s">
        <v>34</v>
      </c>
      <c r="Y233" s="7" t="s">
        <v>34</v>
      </c>
      <c r="Z233" s="7" t="s">
        <v>34</v>
      </c>
      <c r="AA233" s="7">
        <v>58</v>
      </c>
      <c r="AB233" s="25" t="s">
        <v>34</v>
      </c>
      <c r="AC233" s="60" t="s">
        <v>631</v>
      </c>
      <c r="AD233" s="42" t="s">
        <v>629</v>
      </c>
      <c r="AE233" s="59" t="s">
        <v>627</v>
      </c>
      <c r="AF233" s="6"/>
    </row>
    <row r="234" spans="1:32" ht="14.25" customHeight="1">
      <c r="A234" s="12" t="s">
        <v>632</v>
      </c>
      <c r="B234" s="67" t="s">
        <v>1093</v>
      </c>
      <c r="C234" s="13" t="s">
        <v>60</v>
      </c>
      <c r="D234" s="7" t="s">
        <v>33</v>
      </c>
      <c r="E234" s="7">
        <v>1</v>
      </c>
      <c r="F234" s="7" t="s">
        <v>34</v>
      </c>
      <c r="G234" s="7" t="s">
        <v>34</v>
      </c>
      <c r="H234" s="7">
        <v>106</v>
      </c>
      <c r="I234" s="6">
        <f>1.1*60</f>
        <v>66</v>
      </c>
      <c r="J234" s="6">
        <f t="shared" si="24"/>
        <v>1.050223000848402E-2</v>
      </c>
      <c r="K234" s="7">
        <v>20</v>
      </c>
      <c r="L234" s="7">
        <v>0.92</v>
      </c>
      <c r="M234" s="7" t="s">
        <v>34</v>
      </c>
      <c r="N234" s="7" t="s">
        <v>34</v>
      </c>
      <c r="O234" s="7">
        <v>40</v>
      </c>
      <c r="P234" s="6">
        <f t="shared" si="25"/>
        <v>43.478260869565219</v>
      </c>
      <c r="Q234" s="7">
        <v>16</v>
      </c>
      <c r="R234" s="7" t="s">
        <v>34</v>
      </c>
      <c r="S234" s="7" t="s">
        <v>34</v>
      </c>
      <c r="T234" s="7">
        <v>18</v>
      </c>
      <c r="U234" s="6">
        <f t="shared" si="26"/>
        <v>1.125</v>
      </c>
      <c r="V234" s="7" t="s">
        <v>34</v>
      </c>
      <c r="W234" s="7" t="s">
        <v>34</v>
      </c>
      <c r="X234" s="7" t="s">
        <v>34</v>
      </c>
      <c r="Y234" s="7" t="s">
        <v>34</v>
      </c>
      <c r="Z234" s="7" t="s">
        <v>34</v>
      </c>
      <c r="AA234" s="7">
        <v>58</v>
      </c>
      <c r="AB234" s="25" t="s">
        <v>34</v>
      </c>
      <c r="AC234" s="58" t="s">
        <v>621</v>
      </c>
      <c r="AD234" s="42" t="s">
        <v>629</v>
      </c>
      <c r="AE234" s="59" t="s">
        <v>627</v>
      </c>
      <c r="AF234" s="6"/>
    </row>
    <row r="235" spans="1:32" ht="14.25" customHeight="1">
      <c r="A235" s="12" t="s">
        <v>633</v>
      </c>
      <c r="B235" s="68" t="s">
        <v>1094</v>
      </c>
      <c r="C235" s="13" t="s">
        <v>60</v>
      </c>
      <c r="D235" s="7" t="s">
        <v>33</v>
      </c>
      <c r="E235" s="7">
        <v>1</v>
      </c>
      <c r="F235" s="7" t="s">
        <v>34</v>
      </c>
      <c r="G235" s="7" t="s">
        <v>34</v>
      </c>
      <c r="H235" s="7">
        <v>106</v>
      </c>
      <c r="I235" s="6">
        <f>0.65*60</f>
        <v>39</v>
      </c>
      <c r="J235" s="6">
        <f t="shared" si="24"/>
        <v>1.7773004629742187E-2</v>
      </c>
      <c r="K235" s="7">
        <v>20</v>
      </c>
      <c r="L235" s="7">
        <v>0.56999999999999995</v>
      </c>
      <c r="M235" s="7" t="s">
        <v>34</v>
      </c>
      <c r="N235" s="7" t="s">
        <v>34</v>
      </c>
      <c r="O235" s="7">
        <v>26</v>
      </c>
      <c r="P235" s="6">
        <f t="shared" si="25"/>
        <v>45.614035087719301</v>
      </c>
      <c r="Q235" s="7">
        <v>11</v>
      </c>
      <c r="R235" s="7" t="s">
        <v>34</v>
      </c>
      <c r="S235" s="7" t="s">
        <v>34</v>
      </c>
      <c r="T235" s="7">
        <v>15</v>
      </c>
      <c r="U235" s="6">
        <f t="shared" si="26"/>
        <v>1.3636363636363635</v>
      </c>
      <c r="V235" s="7" t="s">
        <v>34</v>
      </c>
      <c r="W235" s="7" t="s">
        <v>34</v>
      </c>
      <c r="X235" s="7" t="s">
        <v>34</v>
      </c>
      <c r="Y235" s="7" t="s">
        <v>34</v>
      </c>
      <c r="Z235" s="7" t="s">
        <v>34</v>
      </c>
      <c r="AA235" s="7">
        <v>58</v>
      </c>
      <c r="AB235" s="25" t="s">
        <v>34</v>
      </c>
      <c r="AC235" s="58" t="s">
        <v>634</v>
      </c>
      <c r="AD235" s="42" t="s">
        <v>629</v>
      </c>
      <c r="AE235" s="59" t="s">
        <v>627</v>
      </c>
      <c r="AF235" s="6"/>
    </row>
    <row r="236" spans="1:32" ht="14.25" customHeight="1">
      <c r="A236" s="12" t="s">
        <v>635</v>
      </c>
      <c r="B236" s="67" t="s">
        <v>1095</v>
      </c>
      <c r="C236" s="13" t="s">
        <v>60</v>
      </c>
      <c r="D236" s="7" t="s">
        <v>33</v>
      </c>
      <c r="E236" s="7">
        <v>1</v>
      </c>
      <c r="F236" s="7" t="s">
        <v>34</v>
      </c>
      <c r="G236" s="7" t="s">
        <v>34</v>
      </c>
      <c r="H236" s="7">
        <v>106</v>
      </c>
      <c r="I236" s="6">
        <f>0.82*60</f>
        <v>49.199999999999996</v>
      </c>
      <c r="J236" s="6">
        <f t="shared" si="24"/>
        <v>1.4088357328454173E-2</v>
      </c>
      <c r="K236" s="7">
        <v>20</v>
      </c>
      <c r="L236" s="7">
        <v>1.3</v>
      </c>
      <c r="M236" s="7" t="s">
        <v>34</v>
      </c>
      <c r="N236" s="7" t="s">
        <v>34</v>
      </c>
      <c r="O236" s="7">
        <v>40</v>
      </c>
      <c r="P236" s="6">
        <f t="shared" si="25"/>
        <v>30.769230769230766</v>
      </c>
      <c r="Q236" s="7">
        <v>25</v>
      </c>
      <c r="R236" s="7" t="s">
        <v>34</v>
      </c>
      <c r="S236" s="7" t="s">
        <v>34</v>
      </c>
      <c r="T236" s="7">
        <v>19</v>
      </c>
      <c r="U236" s="6">
        <f t="shared" si="26"/>
        <v>0.76</v>
      </c>
      <c r="V236" s="7" t="s">
        <v>34</v>
      </c>
      <c r="W236" s="7" t="s">
        <v>34</v>
      </c>
      <c r="X236" s="7" t="s">
        <v>34</v>
      </c>
      <c r="Y236" s="7" t="s">
        <v>34</v>
      </c>
      <c r="Z236" s="7" t="s">
        <v>34</v>
      </c>
      <c r="AA236" s="7">
        <v>58</v>
      </c>
      <c r="AB236" s="25" t="s">
        <v>34</v>
      </c>
      <c r="AC236" s="58" t="s">
        <v>636</v>
      </c>
      <c r="AD236" s="42" t="s">
        <v>629</v>
      </c>
      <c r="AE236" s="59" t="s">
        <v>627</v>
      </c>
      <c r="AF236" s="6"/>
    </row>
    <row r="237" spans="1:32" ht="14.25" customHeight="1">
      <c r="A237" s="12" t="s">
        <v>637</v>
      </c>
      <c r="B237" s="68" t="s">
        <v>1096</v>
      </c>
      <c r="C237" s="13" t="s">
        <v>32</v>
      </c>
      <c r="D237" s="7" t="s">
        <v>33</v>
      </c>
      <c r="E237" s="7">
        <v>1</v>
      </c>
      <c r="F237" s="7" t="s">
        <v>34</v>
      </c>
      <c r="G237" s="7" t="s">
        <v>34</v>
      </c>
      <c r="H237" s="7" t="s">
        <v>34</v>
      </c>
      <c r="I237" s="7" t="s">
        <v>34</v>
      </c>
      <c r="J237" s="7" t="s">
        <v>34</v>
      </c>
      <c r="K237" s="7">
        <v>80</v>
      </c>
      <c r="L237" s="7">
        <v>0.41</v>
      </c>
      <c r="M237" s="7">
        <v>833</v>
      </c>
      <c r="N237" s="6" t="s">
        <v>43</v>
      </c>
      <c r="O237" s="7">
        <f t="shared" ref="O237:O240" si="27">P237*L237</f>
        <v>802.78</v>
      </c>
      <c r="P237" s="7">
        <v>1958</v>
      </c>
      <c r="Q237" s="7" t="s">
        <v>34</v>
      </c>
      <c r="R237" s="7" t="s">
        <v>34</v>
      </c>
      <c r="S237" s="7" t="s">
        <v>34</v>
      </c>
      <c r="T237" s="7" t="s">
        <v>34</v>
      </c>
      <c r="U237" s="7" t="s">
        <v>34</v>
      </c>
      <c r="V237" s="7" t="s">
        <v>34</v>
      </c>
      <c r="W237" s="7" t="s">
        <v>34</v>
      </c>
      <c r="X237" s="7" t="s">
        <v>34</v>
      </c>
      <c r="Y237" s="7" t="s">
        <v>34</v>
      </c>
      <c r="Z237" s="7" t="s">
        <v>34</v>
      </c>
      <c r="AA237" s="7">
        <v>58</v>
      </c>
      <c r="AB237" s="25" t="s">
        <v>625</v>
      </c>
      <c r="AC237" s="58" t="s">
        <v>621</v>
      </c>
      <c r="AD237" s="42" t="s">
        <v>638</v>
      </c>
      <c r="AE237" s="59" t="s">
        <v>627</v>
      </c>
      <c r="AF237" s="6"/>
    </row>
    <row r="238" spans="1:32" ht="14.25" customHeight="1">
      <c r="A238" s="12" t="s">
        <v>639</v>
      </c>
      <c r="B238" s="67" t="s">
        <v>1097</v>
      </c>
      <c r="C238" s="13" t="s">
        <v>60</v>
      </c>
      <c r="D238" s="7" t="s">
        <v>33</v>
      </c>
      <c r="E238" s="7">
        <v>1</v>
      </c>
      <c r="F238" s="7" t="s">
        <v>34</v>
      </c>
      <c r="G238" s="7" t="s">
        <v>34</v>
      </c>
      <c r="H238" s="7" t="s">
        <v>34</v>
      </c>
      <c r="I238" s="7" t="s">
        <v>34</v>
      </c>
      <c r="J238" s="7" t="s">
        <v>34</v>
      </c>
      <c r="K238" s="7">
        <v>80</v>
      </c>
      <c r="L238" s="7">
        <v>0.16</v>
      </c>
      <c r="M238" s="7">
        <v>507</v>
      </c>
      <c r="N238" s="6" t="s">
        <v>43</v>
      </c>
      <c r="O238" s="7">
        <f t="shared" si="27"/>
        <v>488.16</v>
      </c>
      <c r="P238" s="7">
        <v>3051</v>
      </c>
      <c r="Q238" s="7" t="s">
        <v>34</v>
      </c>
      <c r="R238" s="7" t="s">
        <v>34</v>
      </c>
      <c r="S238" s="7" t="s">
        <v>34</v>
      </c>
      <c r="T238" s="7" t="s">
        <v>34</v>
      </c>
      <c r="U238" s="7" t="s">
        <v>34</v>
      </c>
      <c r="V238" s="7" t="s">
        <v>34</v>
      </c>
      <c r="W238" s="7" t="s">
        <v>34</v>
      </c>
      <c r="X238" s="7" t="s">
        <v>34</v>
      </c>
      <c r="Y238" s="7" t="s">
        <v>34</v>
      </c>
      <c r="Z238" s="7" t="s">
        <v>34</v>
      </c>
      <c r="AA238" s="7">
        <v>58</v>
      </c>
      <c r="AB238" s="25" t="s">
        <v>34</v>
      </c>
      <c r="AC238" s="58" t="s">
        <v>640</v>
      </c>
      <c r="AD238" s="42" t="s">
        <v>638</v>
      </c>
      <c r="AE238" s="59" t="s">
        <v>627</v>
      </c>
      <c r="AF238" s="6"/>
    </row>
    <row r="239" spans="1:32" ht="14.25" customHeight="1">
      <c r="A239" s="12" t="s">
        <v>641</v>
      </c>
      <c r="B239" s="68" t="s">
        <v>1098</v>
      </c>
      <c r="C239" s="13" t="s">
        <v>60</v>
      </c>
      <c r="D239" s="7" t="s">
        <v>33</v>
      </c>
      <c r="E239" s="7">
        <v>1</v>
      </c>
      <c r="F239" s="7" t="s">
        <v>34</v>
      </c>
      <c r="G239" s="7" t="s">
        <v>34</v>
      </c>
      <c r="H239" s="7" t="s">
        <v>34</v>
      </c>
      <c r="I239" s="7" t="s">
        <v>34</v>
      </c>
      <c r="J239" s="7" t="s">
        <v>34</v>
      </c>
      <c r="K239" s="7">
        <v>80</v>
      </c>
      <c r="L239" s="7">
        <v>0.37</v>
      </c>
      <c r="M239" s="7">
        <v>539</v>
      </c>
      <c r="N239" s="6" t="s">
        <v>43</v>
      </c>
      <c r="O239" s="7">
        <f t="shared" si="27"/>
        <v>521.33000000000004</v>
      </c>
      <c r="P239" s="7">
        <v>1409</v>
      </c>
      <c r="Q239" s="7" t="s">
        <v>34</v>
      </c>
      <c r="R239" s="7" t="s">
        <v>34</v>
      </c>
      <c r="S239" s="7" t="s">
        <v>34</v>
      </c>
      <c r="T239" s="7" t="s">
        <v>34</v>
      </c>
      <c r="U239" s="7" t="s">
        <v>34</v>
      </c>
      <c r="V239" s="7" t="s">
        <v>34</v>
      </c>
      <c r="W239" s="7" t="s">
        <v>34</v>
      </c>
      <c r="X239" s="7" t="s">
        <v>34</v>
      </c>
      <c r="Y239" s="7" t="s">
        <v>34</v>
      </c>
      <c r="Z239" s="7" t="s">
        <v>34</v>
      </c>
      <c r="AA239" s="7">
        <v>58</v>
      </c>
      <c r="AB239" s="25" t="s">
        <v>34</v>
      </c>
      <c r="AC239" s="58" t="s">
        <v>642</v>
      </c>
      <c r="AD239" s="42" t="s">
        <v>638</v>
      </c>
      <c r="AE239" s="59" t="s">
        <v>627</v>
      </c>
      <c r="AF239" s="6"/>
    </row>
    <row r="240" spans="1:32" ht="14.25" customHeight="1">
      <c r="A240" s="12" t="s">
        <v>643</v>
      </c>
      <c r="B240" s="67" t="s">
        <v>1099</v>
      </c>
      <c r="C240" s="13" t="s">
        <v>60</v>
      </c>
      <c r="D240" s="7" t="s">
        <v>33</v>
      </c>
      <c r="E240" s="7">
        <v>1</v>
      </c>
      <c r="F240" s="7" t="s">
        <v>34</v>
      </c>
      <c r="G240" s="7" t="s">
        <v>34</v>
      </c>
      <c r="H240" s="7" t="s">
        <v>34</v>
      </c>
      <c r="I240" s="7" t="s">
        <v>34</v>
      </c>
      <c r="J240" s="7" t="s">
        <v>34</v>
      </c>
      <c r="K240" s="7">
        <v>80</v>
      </c>
      <c r="L240" s="7">
        <v>0.61</v>
      </c>
      <c r="M240" s="7">
        <v>227</v>
      </c>
      <c r="N240" s="6" t="s">
        <v>43</v>
      </c>
      <c r="O240" s="7">
        <f t="shared" si="27"/>
        <v>218.38</v>
      </c>
      <c r="P240" s="7">
        <v>358</v>
      </c>
      <c r="Q240" s="7" t="s">
        <v>34</v>
      </c>
      <c r="R240" s="7" t="s">
        <v>34</v>
      </c>
      <c r="S240" s="7" t="s">
        <v>34</v>
      </c>
      <c r="T240" s="7" t="s">
        <v>34</v>
      </c>
      <c r="U240" s="7" t="s">
        <v>34</v>
      </c>
      <c r="V240" s="7" t="s">
        <v>34</v>
      </c>
      <c r="W240" s="7" t="s">
        <v>34</v>
      </c>
      <c r="X240" s="7" t="s">
        <v>34</v>
      </c>
      <c r="Y240" s="7" t="s">
        <v>34</v>
      </c>
      <c r="Z240" s="7" t="s">
        <v>34</v>
      </c>
      <c r="AA240" s="7">
        <v>58</v>
      </c>
      <c r="AB240" s="25" t="s">
        <v>34</v>
      </c>
      <c r="AC240" s="58" t="s">
        <v>644</v>
      </c>
      <c r="AD240" s="42" t="s">
        <v>638</v>
      </c>
      <c r="AE240" s="59" t="s">
        <v>627</v>
      </c>
      <c r="AF240" s="6"/>
    </row>
    <row r="241" spans="1:32" ht="14.25" customHeight="1">
      <c r="A241" s="12" t="s">
        <v>645</v>
      </c>
      <c r="B241" s="68" t="s">
        <v>1100</v>
      </c>
      <c r="C241" s="7" t="s">
        <v>34</v>
      </c>
      <c r="D241" s="7" t="s">
        <v>34</v>
      </c>
      <c r="E241" s="7" t="s">
        <v>34</v>
      </c>
      <c r="F241" s="7" t="s">
        <v>34</v>
      </c>
      <c r="G241" s="7" t="s">
        <v>34</v>
      </c>
      <c r="H241" s="7" t="s">
        <v>34</v>
      </c>
      <c r="I241" s="7" t="s">
        <v>34</v>
      </c>
      <c r="J241" s="7" t="s">
        <v>34</v>
      </c>
      <c r="K241" s="7" t="s">
        <v>34</v>
      </c>
      <c r="L241" s="7" t="s">
        <v>34</v>
      </c>
      <c r="M241" s="7" t="s">
        <v>34</v>
      </c>
      <c r="N241" s="7" t="s">
        <v>34</v>
      </c>
      <c r="O241" s="7" t="s">
        <v>34</v>
      </c>
      <c r="P241" s="7" t="s">
        <v>34</v>
      </c>
      <c r="Q241" s="7" t="s">
        <v>34</v>
      </c>
      <c r="R241" s="7" t="s">
        <v>34</v>
      </c>
      <c r="S241" s="7" t="s">
        <v>34</v>
      </c>
      <c r="T241" s="7" t="s">
        <v>34</v>
      </c>
      <c r="U241" s="7" t="s">
        <v>34</v>
      </c>
      <c r="V241" s="7" t="s">
        <v>34</v>
      </c>
      <c r="W241" s="7" t="s">
        <v>34</v>
      </c>
      <c r="X241" s="7" t="s">
        <v>34</v>
      </c>
      <c r="Y241" s="7" t="s">
        <v>34</v>
      </c>
      <c r="Z241" s="7" t="s">
        <v>34</v>
      </c>
      <c r="AA241" s="7">
        <v>58</v>
      </c>
      <c r="AB241" s="25" t="s">
        <v>625</v>
      </c>
      <c r="AC241" s="58" t="s">
        <v>621</v>
      </c>
      <c r="AD241" s="14" t="s">
        <v>646</v>
      </c>
      <c r="AE241" s="59" t="s">
        <v>627</v>
      </c>
      <c r="AF241" s="6"/>
    </row>
    <row r="242" spans="1:32" ht="14.25" customHeight="1">
      <c r="A242" s="12" t="s">
        <v>647</v>
      </c>
      <c r="B242" s="67" t="s">
        <v>1101</v>
      </c>
      <c r="C242" s="13" t="s">
        <v>60</v>
      </c>
      <c r="D242" s="7" t="s">
        <v>33</v>
      </c>
      <c r="E242" s="7">
        <v>1</v>
      </c>
      <c r="F242" s="7">
        <v>5</v>
      </c>
      <c r="G242" s="7">
        <v>105</v>
      </c>
      <c r="H242" s="7" t="s">
        <v>34</v>
      </c>
      <c r="I242" s="7" t="s">
        <v>34</v>
      </c>
      <c r="J242" s="7" t="s">
        <v>34</v>
      </c>
      <c r="K242" s="7">
        <v>90</v>
      </c>
      <c r="L242" s="7" t="s">
        <v>34</v>
      </c>
      <c r="M242" s="7">
        <v>340</v>
      </c>
      <c r="N242" s="7" t="s">
        <v>34</v>
      </c>
      <c r="O242" s="7" t="s">
        <v>34</v>
      </c>
      <c r="P242" s="7" t="s">
        <v>34</v>
      </c>
      <c r="Q242" s="7" t="s">
        <v>34</v>
      </c>
      <c r="R242" s="7" t="s">
        <v>34</v>
      </c>
      <c r="S242" s="7" t="s">
        <v>34</v>
      </c>
      <c r="T242" s="7" t="s">
        <v>34</v>
      </c>
      <c r="U242" s="7" t="s">
        <v>34</v>
      </c>
      <c r="V242" s="7" t="s">
        <v>34</v>
      </c>
      <c r="W242" s="7" t="s">
        <v>34</v>
      </c>
      <c r="X242" s="7" t="s">
        <v>34</v>
      </c>
      <c r="Y242" s="7" t="s">
        <v>34</v>
      </c>
      <c r="Z242" s="7" t="s">
        <v>34</v>
      </c>
      <c r="AA242" s="7">
        <v>58</v>
      </c>
      <c r="AB242" s="7" t="s">
        <v>34</v>
      </c>
      <c r="AC242" s="58" t="s">
        <v>621</v>
      </c>
      <c r="AD242" s="14" t="s">
        <v>646</v>
      </c>
      <c r="AE242" s="59" t="s">
        <v>627</v>
      </c>
      <c r="AF242" s="6"/>
    </row>
    <row r="243" spans="1:32" ht="14.25" customHeight="1">
      <c r="A243" s="12" t="s">
        <v>648</v>
      </c>
      <c r="B243" s="68" t="s">
        <v>1102</v>
      </c>
      <c r="C243" s="13" t="s">
        <v>32</v>
      </c>
      <c r="D243" s="7" t="s">
        <v>33</v>
      </c>
      <c r="E243" s="7">
        <v>1</v>
      </c>
      <c r="F243" s="7">
        <v>6.11</v>
      </c>
      <c r="G243" s="7">
        <v>103</v>
      </c>
      <c r="H243" s="7" t="s">
        <v>34</v>
      </c>
      <c r="I243" s="7" t="s">
        <v>34</v>
      </c>
      <c r="J243" s="7" t="s">
        <v>34</v>
      </c>
      <c r="K243" s="7" t="s">
        <v>34</v>
      </c>
      <c r="L243" s="7">
        <v>0.71279999999999999</v>
      </c>
      <c r="M243" s="7">
        <v>46.505000000000003</v>
      </c>
      <c r="N243" s="6" t="s">
        <v>43</v>
      </c>
      <c r="O243" s="7">
        <f>2540/60</f>
        <v>42.333333333333336</v>
      </c>
      <c r="P243" s="6">
        <f>O243/L243</f>
        <v>59.390198279087173</v>
      </c>
      <c r="Q243" s="7" t="s">
        <v>34</v>
      </c>
      <c r="R243" s="7" t="s">
        <v>34</v>
      </c>
      <c r="S243" s="7" t="s">
        <v>34</v>
      </c>
      <c r="T243" s="7" t="s">
        <v>34</v>
      </c>
      <c r="U243" s="7" t="s">
        <v>34</v>
      </c>
      <c r="V243" s="7" t="s">
        <v>34</v>
      </c>
      <c r="W243" s="7" t="s">
        <v>34</v>
      </c>
      <c r="X243" s="7" t="s">
        <v>34</v>
      </c>
      <c r="Y243" s="7" t="s">
        <v>34</v>
      </c>
      <c r="Z243" s="7" t="s">
        <v>34</v>
      </c>
      <c r="AA243" s="7" t="s">
        <v>34</v>
      </c>
      <c r="AB243" s="7" t="s">
        <v>649</v>
      </c>
      <c r="AC243" s="58" t="s">
        <v>621</v>
      </c>
      <c r="AD243" s="14" t="s">
        <v>240</v>
      </c>
      <c r="AE243" s="59" t="s">
        <v>627</v>
      </c>
      <c r="AF243" s="6"/>
    </row>
    <row r="244" spans="1:32" ht="14.25" customHeight="1">
      <c r="A244" s="4" t="s">
        <v>650</v>
      </c>
      <c r="B244" s="67" t="s">
        <v>1103</v>
      </c>
      <c r="C244" s="5" t="s">
        <v>32</v>
      </c>
      <c r="D244" s="6" t="s">
        <v>40</v>
      </c>
      <c r="E244" s="6">
        <v>3</v>
      </c>
      <c r="F244" s="6" t="s">
        <v>34</v>
      </c>
      <c r="G244" s="6" t="s">
        <v>34</v>
      </c>
      <c r="H244" s="6" t="s">
        <v>34</v>
      </c>
      <c r="I244" s="6" t="s">
        <v>34</v>
      </c>
      <c r="J244" s="6" t="s">
        <v>34</v>
      </c>
      <c r="K244" s="7">
        <v>37</v>
      </c>
      <c r="L244" s="6">
        <v>0.4</v>
      </c>
      <c r="M244" s="6" t="s">
        <v>34</v>
      </c>
      <c r="N244" s="6" t="s">
        <v>34</v>
      </c>
      <c r="O244" s="6">
        <v>5.4</v>
      </c>
      <c r="P244" s="6">
        <v>13.5</v>
      </c>
      <c r="Q244" s="6">
        <v>0.78</v>
      </c>
      <c r="R244" s="6" t="s">
        <v>34</v>
      </c>
      <c r="S244" s="6" t="s">
        <v>34</v>
      </c>
      <c r="T244" s="6">
        <v>5.5380000000000003</v>
      </c>
      <c r="U244" s="6">
        <v>7.1</v>
      </c>
      <c r="V244" s="6" t="s">
        <v>34</v>
      </c>
      <c r="W244" s="6" t="s">
        <v>34</v>
      </c>
      <c r="X244" s="6" t="s">
        <v>34</v>
      </c>
      <c r="Y244" s="6" t="s">
        <v>34</v>
      </c>
      <c r="Z244" s="6" t="s">
        <v>34</v>
      </c>
      <c r="AA244" s="6">
        <v>92.4</v>
      </c>
      <c r="AB244" s="23" t="s">
        <v>34</v>
      </c>
      <c r="AC244" s="2" t="s">
        <v>651</v>
      </c>
      <c r="AD244" s="6" t="s">
        <v>652</v>
      </c>
      <c r="AE244" s="27" t="s">
        <v>653</v>
      </c>
      <c r="AF244" s="6"/>
    </row>
    <row r="245" spans="1:32" ht="14.25" customHeight="1">
      <c r="A245" s="4" t="s">
        <v>654</v>
      </c>
      <c r="B245" s="68" t="s">
        <v>1104</v>
      </c>
      <c r="C245" s="5" t="s">
        <v>32</v>
      </c>
      <c r="D245" s="7" t="s">
        <v>351</v>
      </c>
      <c r="E245" s="6">
        <v>1</v>
      </c>
      <c r="F245" s="6" t="s">
        <v>34</v>
      </c>
      <c r="G245" s="6" t="s">
        <v>34</v>
      </c>
      <c r="H245" s="7" t="s">
        <v>34</v>
      </c>
      <c r="I245" s="6" t="s">
        <v>34</v>
      </c>
      <c r="J245" s="6" t="s">
        <v>34</v>
      </c>
      <c r="K245" s="7" t="s">
        <v>34</v>
      </c>
      <c r="L245" s="6">
        <v>1.66</v>
      </c>
      <c r="M245" s="6">
        <v>22.92</v>
      </c>
      <c r="N245" s="6" t="s">
        <v>43</v>
      </c>
      <c r="O245" s="6" t="s">
        <v>34</v>
      </c>
      <c r="P245" s="6" t="s">
        <v>34</v>
      </c>
      <c r="Q245" s="6">
        <v>1.56</v>
      </c>
      <c r="R245" s="6">
        <v>13.84</v>
      </c>
      <c r="S245" s="6" t="s">
        <v>43</v>
      </c>
      <c r="T245" s="6" t="s">
        <v>34</v>
      </c>
      <c r="U245" s="6" t="s">
        <v>34</v>
      </c>
      <c r="V245" s="6" t="s">
        <v>34</v>
      </c>
      <c r="W245" s="6" t="s">
        <v>34</v>
      </c>
      <c r="X245" s="6" t="s">
        <v>34</v>
      </c>
      <c r="Y245" s="6" t="s">
        <v>34</v>
      </c>
      <c r="Z245" s="6" t="s">
        <v>34</v>
      </c>
      <c r="AA245" s="6">
        <v>56</v>
      </c>
      <c r="AB245" s="6" t="s">
        <v>34</v>
      </c>
      <c r="AC245" s="6" t="s">
        <v>34</v>
      </c>
      <c r="AD245" s="6" t="s">
        <v>655</v>
      </c>
      <c r="AE245" s="6" t="s">
        <v>34</v>
      </c>
      <c r="AF245" s="6"/>
    </row>
    <row r="246" spans="1:32" ht="14.25" customHeight="1">
      <c r="A246" s="4" t="s">
        <v>656</v>
      </c>
      <c r="B246" s="67" t="s">
        <v>1105</v>
      </c>
      <c r="C246" s="5" t="s">
        <v>32</v>
      </c>
      <c r="D246" s="6" t="s">
        <v>40</v>
      </c>
      <c r="E246" s="6">
        <v>3</v>
      </c>
      <c r="F246" s="6">
        <v>5</v>
      </c>
      <c r="G246" s="6">
        <v>50</v>
      </c>
      <c r="H246" s="6" t="s">
        <v>34</v>
      </c>
      <c r="I246" s="6" t="s">
        <v>34</v>
      </c>
      <c r="J246" s="6" t="s">
        <v>34</v>
      </c>
      <c r="K246" s="7">
        <v>50</v>
      </c>
      <c r="L246" s="6">
        <v>0.17</v>
      </c>
      <c r="M246" s="6">
        <v>55.9</v>
      </c>
      <c r="N246" s="6" t="s">
        <v>43</v>
      </c>
      <c r="O246" s="6">
        <v>7.0999999999999994E-2</v>
      </c>
      <c r="P246" s="6">
        <v>0.42</v>
      </c>
      <c r="Q246" s="6">
        <v>3.7</v>
      </c>
      <c r="R246" s="6">
        <v>33.5</v>
      </c>
      <c r="S246" s="6" t="s">
        <v>43</v>
      </c>
      <c r="T246" s="6">
        <v>4.2999999999999997E-2</v>
      </c>
      <c r="U246" s="6">
        <v>1.2E-2</v>
      </c>
      <c r="V246" s="6" t="s">
        <v>34</v>
      </c>
      <c r="W246" s="6" t="s">
        <v>34</v>
      </c>
      <c r="X246" s="6" t="s">
        <v>34</v>
      </c>
      <c r="Y246" s="6" t="s">
        <v>52</v>
      </c>
      <c r="Z246" s="6" t="s">
        <v>34</v>
      </c>
      <c r="AA246" s="6">
        <v>78.97</v>
      </c>
      <c r="AB246" s="23" t="s">
        <v>34</v>
      </c>
      <c r="AC246" s="2" t="s">
        <v>657</v>
      </c>
      <c r="AD246" s="6" t="s">
        <v>658</v>
      </c>
      <c r="AE246" s="27" t="s">
        <v>659</v>
      </c>
      <c r="AF246" s="6"/>
    </row>
    <row r="247" spans="1:32" ht="14.25" customHeight="1">
      <c r="A247" s="4" t="s">
        <v>660</v>
      </c>
      <c r="B247" s="68" t="s">
        <v>1106</v>
      </c>
      <c r="C247" s="5" t="s">
        <v>32</v>
      </c>
      <c r="D247" s="6" t="s">
        <v>33</v>
      </c>
      <c r="E247" s="6">
        <v>1</v>
      </c>
      <c r="F247" s="6">
        <v>8</v>
      </c>
      <c r="G247" s="6">
        <v>40</v>
      </c>
      <c r="H247" s="7">
        <v>40</v>
      </c>
      <c r="I247" s="6">
        <f>LN(2)/J247</f>
        <v>90.776495683923585</v>
      </c>
      <c r="J247" s="49">
        <f>LN(1/0.4)/120</f>
        <v>7.635756098951293E-3</v>
      </c>
      <c r="K247" s="7">
        <v>40</v>
      </c>
      <c r="L247" s="6">
        <v>0.4037</v>
      </c>
      <c r="M247" s="6">
        <v>5735.8</v>
      </c>
      <c r="N247" s="6" t="s">
        <v>43</v>
      </c>
      <c r="O247" s="6">
        <v>5042.16</v>
      </c>
      <c r="P247" s="6">
        <f t="shared" ref="P247:P249" si="28">O247/L247</f>
        <v>12489.868714391874</v>
      </c>
      <c r="Q247" s="6" t="s">
        <v>34</v>
      </c>
      <c r="R247" s="6" t="s">
        <v>34</v>
      </c>
      <c r="S247" s="6" t="s">
        <v>34</v>
      </c>
      <c r="T247" s="6" t="s">
        <v>34</v>
      </c>
      <c r="U247" s="6" t="s">
        <v>34</v>
      </c>
      <c r="V247" s="6" t="s">
        <v>34</v>
      </c>
      <c r="W247" s="6" t="s">
        <v>34</v>
      </c>
      <c r="X247" s="6" t="s">
        <v>34</v>
      </c>
      <c r="Y247" s="6" t="s">
        <v>34</v>
      </c>
      <c r="Z247" s="7" t="s">
        <v>34</v>
      </c>
      <c r="AA247" s="6">
        <v>51</v>
      </c>
      <c r="AB247" s="6" t="s">
        <v>34</v>
      </c>
      <c r="AC247" s="6" t="s">
        <v>661</v>
      </c>
      <c r="AD247" s="6" t="s">
        <v>662</v>
      </c>
      <c r="AE247" s="6" t="s">
        <v>662</v>
      </c>
      <c r="AF247" s="6"/>
    </row>
    <row r="248" spans="1:32" ht="14.25" customHeight="1">
      <c r="A248" s="4" t="s">
        <v>663</v>
      </c>
      <c r="B248" s="67" t="s">
        <v>1107</v>
      </c>
      <c r="C248" s="5" t="s">
        <v>32</v>
      </c>
      <c r="D248" s="6" t="s">
        <v>40</v>
      </c>
      <c r="E248" s="6" t="s">
        <v>34</v>
      </c>
      <c r="F248" s="6">
        <v>6.5</v>
      </c>
      <c r="G248" s="6">
        <v>60</v>
      </c>
      <c r="H248" s="7">
        <v>55</v>
      </c>
      <c r="I248" s="6">
        <v>20</v>
      </c>
      <c r="J248" s="6">
        <f t="shared" ref="J248:J249" si="29">LN(2)/I248</f>
        <v>3.4657359027997263E-2</v>
      </c>
      <c r="K248" s="7">
        <v>60</v>
      </c>
      <c r="L248" s="6">
        <v>0.28999999999999998</v>
      </c>
      <c r="M248" s="6">
        <v>13.27</v>
      </c>
      <c r="N248" s="6" t="s">
        <v>43</v>
      </c>
      <c r="O248" s="6">
        <f>M248/60*AA248</f>
        <v>8.8466666666666658</v>
      </c>
      <c r="P248" s="6">
        <f t="shared" si="28"/>
        <v>30.505747126436781</v>
      </c>
      <c r="Q248" s="6">
        <v>1.61</v>
      </c>
      <c r="R248" s="6">
        <v>4.12</v>
      </c>
      <c r="S248" s="6" t="s">
        <v>43</v>
      </c>
      <c r="T248" s="6">
        <f>R248/60*AA248</f>
        <v>2.7466666666666666</v>
      </c>
      <c r="U248" s="6">
        <f>T248/Q248</f>
        <v>1.7060041407867492</v>
      </c>
      <c r="V248" s="6" t="s">
        <v>34</v>
      </c>
      <c r="W248" s="6" t="s">
        <v>34</v>
      </c>
      <c r="X248" s="6" t="s">
        <v>34</v>
      </c>
      <c r="Y248" s="6" t="s">
        <v>34</v>
      </c>
      <c r="Z248" s="6" t="s">
        <v>34</v>
      </c>
      <c r="AA248" s="6">
        <v>40</v>
      </c>
      <c r="AB248" s="6" t="s">
        <v>34</v>
      </c>
      <c r="AC248" s="6" t="s">
        <v>34</v>
      </c>
      <c r="AD248" s="6" t="s">
        <v>664</v>
      </c>
      <c r="AE248" s="6" t="s">
        <v>34</v>
      </c>
      <c r="AF248" s="6"/>
    </row>
    <row r="249" spans="1:32" ht="14.25" customHeight="1">
      <c r="A249" s="8" t="s">
        <v>665</v>
      </c>
      <c r="B249" s="68" t="s">
        <v>1108</v>
      </c>
      <c r="C249" s="9" t="s">
        <v>32</v>
      </c>
      <c r="D249" s="10" t="s">
        <v>187</v>
      </c>
      <c r="E249" s="10" t="s">
        <v>34</v>
      </c>
      <c r="F249" s="10">
        <v>8</v>
      </c>
      <c r="G249" s="10">
        <v>40</v>
      </c>
      <c r="H249" s="11">
        <v>40</v>
      </c>
      <c r="I249" s="9">
        <f>80*60</f>
        <v>4800</v>
      </c>
      <c r="J249" s="10">
        <f t="shared" si="29"/>
        <v>1.4440566261665527E-4</v>
      </c>
      <c r="K249" s="11">
        <v>40</v>
      </c>
      <c r="L249" s="10">
        <v>1.25</v>
      </c>
      <c r="M249" s="10">
        <v>1.55</v>
      </c>
      <c r="N249" s="10" t="s">
        <v>589</v>
      </c>
      <c r="O249" s="10">
        <f>3.1/60</f>
        <v>5.1666666666666666E-2</v>
      </c>
      <c r="P249" s="10">
        <f t="shared" si="28"/>
        <v>4.1333333333333333E-2</v>
      </c>
      <c r="Q249" s="10" t="s">
        <v>34</v>
      </c>
      <c r="R249" s="10" t="s">
        <v>34</v>
      </c>
      <c r="S249" s="10" t="s">
        <v>34</v>
      </c>
      <c r="T249" s="10" t="s">
        <v>34</v>
      </c>
      <c r="U249" s="10" t="s">
        <v>34</v>
      </c>
      <c r="V249" s="10" t="s">
        <v>34</v>
      </c>
      <c r="W249" s="10" t="s">
        <v>34</v>
      </c>
      <c r="X249" s="10">
        <v>8800</v>
      </c>
      <c r="Y249" s="10" t="s">
        <v>34</v>
      </c>
      <c r="Z249" s="11" t="s">
        <v>34</v>
      </c>
      <c r="AA249" s="10">
        <v>53.92</v>
      </c>
      <c r="AB249" s="10" t="s">
        <v>34</v>
      </c>
      <c r="AC249" s="10" t="s">
        <v>666</v>
      </c>
      <c r="AD249" s="61" t="s">
        <v>667</v>
      </c>
      <c r="AE249" s="62" t="s">
        <v>668</v>
      </c>
      <c r="AF249" s="10"/>
    </row>
    <row r="250" spans="1:32" ht="14.25" customHeight="1">
      <c r="A250" s="4" t="s">
        <v>669</v>
      </c>
      <c r="B250" s="67" t="s">
        <v>1109</v>
      </c>
      <c r="C250" s="5" t="s">
        <v>32</v>
      </c>
      <c r="D250" s="6" t="s">
        <v>33</v>
      </c>
      <c r="E250" s="6">
        <v>1</v>
      </c>
      <c r="F250" s="6">
        <v>6</v>
      </c>
      <c r="G250" s="6">
        <v>50</v>
      </c>
      <c r="H250" s="7" t="s">
        <v>34</v>
      </c>
      <c r="I250" s="6" t="s">
        <v>34</v>
      </c>
      <c r="J250" s="6" t="s">
        <v>34</v>
      </c>
      <c r="K250" s="7">
        <v>50</v>
      </c>
      <c r="L250" s="6">
        <v>2.09</v>
      </c>
      <c r="M250" s="6">
        <v>9.61</v>
      </c>
      <c r="N250" s="6" t="s">
        <v>43</v>
      </c>
      <c r="O250" s="6" t="s">
        <v>34</v>
      </c>
      <c r="P250" s="6" t="s">
        <v>34</v>
      </c>
      <c r="Q250" s="6" t="s">
        <v>34</v>
      </c>
      <c r="R250" s="6" t="s">
        <v>34</v>
      </c>
      <c r="S250" s="6" t="s">
        <v>34</v>
      </c>
      <c r="T250" s="6" t="s">
        <v>34</v>
      </c>
      <c r="U250" s="6" t="s">
        <v>34</v>
      </c>
      <c r="V250" s="6" t="s">
        <v>34</v>
      </c>
      <c r="W250" s="6" t="s">
        <v>34</v>
      </c>
      <c r="X250" s="6" t="s">
        <v>34</v>
      </c>
      <c r="Y250" s="6" t="s">
        <v>34</v>
      </c>
      <c r="Z250" s="6" t="s">
        <v>34</v>
      </c>
      <c r="AA250" s="6">
        <v>52</v>
      </c>
      <c r="AB250" s="6" t="s">
        <v>34</v>
      </c>
      <c r="AC250" s="6" t="s">
        <v>670</v>
      </c>
      <c r="AD250" s="6" t="s">
        <v>671</v>
      </c>
      <c r="AE250" s="6" t="s">
        <v>672</v>
      </c>
      <c r="AF250" s="6"/>
    </row>
    <row r="251" spans="1:32" ht="14.25" customHeight="1">
      <c r="A251" s="4" t="s">
        <v>673</v>
      </c>
      <c r="B251" s="68" t="s">
        <v>1110</v>
      </c>
      <c r="C251" s="5" t="s">
        <v>32</v>
      </c>
      <c r="D251" s="6" t="s">
        <v>187</v>
      </c>
      <c r="E251" s="6">
        <v>1</v>
      </c>
      <c r="F251" s="6">
        <v>6</v>
      </c>
      <c r="G251" s="6">
        <v>40</v>
      </c>
      <c r="H251" s="7" t="s">
        <v>34</v>
      </c>
      <c r="I251" s="6">
        <f>LN(2)/J251</f>
        <v>12.920296742201792</v>
      </c>
      <c r="J251" s="49">
        <f>LN(1/0.2)/30</f>
        <v>5.364793041447001E-2</v>
      </c>
      <c r="K251" s="63">
        <v>40</v>
      </c>
      <c r="L251" s="6">
        <v>0.22800000000000001</v>
      </c>
      <c r="M251" s="6">
        <v>0.79800000000000004</v>
      </c>
      <c r="N251" s="6" t="s">
        <v>674</v>
      </c>
      <c r="O251" s="6" t="s">
        <v>34</v>
      </c>
      <c r="P251" s="6" t="s">
        <v>34</v>
      </c>
      <c r="Q251" s="6" t="s">
        <v>34</v>
      </c>
      <c r="R251" s="6" t="s">
        <v>34</v>
      </c>
      <c r="S251" s="6" t="s">
        <v>34</v>
      </c>
      <c r="T251" s="6" t="s">
        <v>34</v>
      </c>
      <c r="U251" s="6" t="s">
        <v>34</v>
      </c>
      <c r="V251" s="6" t="s">
        <v>34</v>
      </c>
      <c r="W251" s="6" t="s">
        <v>34</v>
      </c>
      <c r="X251" s="6">
        <v>4280</v>
      </c>
      <c r="Y251" s="6" t="s">
        <v>34</v>
      </c>
      <c r="Z251" s="6" t="s">
        <v>34</v>
      </c>
      <c r="AA251" s="6">
        <v>66</v>
      </c>
      <c r="AB251" s="6" t="s">
        <v>34</v>
      </c>
      <c r="AC251" s="6" t="s">
        <v>337</v>
      </c>
      <c r="AD251" s="6" t="s">
        <v>338</v>
      </c>
      <c r="AE251" s="6" t="s">
        <v>675</v>
      </c>
      <c r="AF251" s="6"/>
    </row>
    <row r="252" spans="1:32" ht="14.25" customHeight="1">
      <c r="A252" s="4" t="s">
        <v>676</v>
      </c>
      <c r="B252" s="67" t="s">
        <v>1111</v>
      </c>
      <c r="C252" s="5" t="s">
        <v>32</v>
      </c>
      <c r="D252" s="6" t="s">
        <v>33</v>
      </c>
      <c r="E252" s="6" t="s">
        <v>34</v>
      </c>
      <c r="F252" s="6">
        <v>5</v>
      </c>
      <c r="G252" s="6">
        <v>37</v>
      </c>
      <c r="H252" s="6" t="s">
        <v>34</v>
      </c>
      <c r="I252" s="6" t="s">
        <v>34</v>
      </c>
      <c r="J252" s="6" t="s">
        <v>34</v>
      </c>
      <c r="K252" s="7" t="s">
        <v>34</v>
      </c>
      <c r="L252" s="6">
        <v>2.9</v>
      </c>
      <c r="M252" s="6">
        <v>515</v>
      </c>
      <c r="N252" s="6" t="s">
        <v>43</v>
      </c>
      <c r="O252" s="6">
        <v>423.48700000000002</v>
      </c>
      <c r="P252" s="6">
        <v>146.03</v>
      </c>
      <c r="Q252" s="6" t="s">
        <v>34</v>
      </c>
      <c r="R252" s="6" t="s">
        <v>34</v>
      </c>
      <c r="S252" s="6" t="s">
        <v>34</v>
      </c>
      <c r="T252" s="6" t="s">
        <v>34</v>
      </c>
      <c r="U252" s="6" t="s">
        <v>34</v>
      </c>
      <c r="V252" s="6" t="s">
        <v>34</v>
      </c>
      <c r="W252" s="6" t="s">
        <v>34</v>
      </c>
      <c r="X252" s="6" t="s">
        <v>34</v>
      </c>
      <c r="Y252" s="6" t="s">
        <v>34</v>
      </c>
      <c r="Z252" s="6" t="s">
        <v>34</v>
      </c>
      <c r="AA252" s="6">
        <v>49.3</v>
      </c>
      <c r="AB252" s="23" t="s">
        <v>34</v>
      </c>
      <c r="AC252" s="2" t="s">
        <v>677</v>
      </c>
      <c r="AD252" s="6" t="s">
        <v>678</v>
      </c>
      <c r="AE252" s="27" t="s">
        <v>679</v>
      </c>
      <c r="AF252" s="6"/>
    </row>
    <row r="253" spans="1:32" ht="14.25" customHeight="1">
      <c r="A253" s="4" t="s">
        <v>680</v>
      </c>
      <c r="B253" s="68" t="s">
        <v>1112</v>
      </c>
      <c r="C253" s="5" t="s">
        <v>32</v>
      </c>
      <c r="D253" s="6" t="s">
        <v>33</v>
      </c>
      <c r="E253" s="6">
        <v>1</v>
      </c>
      <c r="F253" s="6">
        <v>6.5</v>
      </c>
      <c r="G253" s="6">
        <v>50</v>
      </c>
      <c r="H253" s="7" t="s">
        <v>34</v>
      </c>
      <c r="I253" s="6" t="s">
        <v>34</v>
      </c>
      <c r="J253" s="6" t="s">
        <v>34</v>
      </c>
      <c r="K253" s="7">
        <v>50</v>
      </c>
      <c r="L253" s="6">
        <v>0.15</v>
      </c>
      <c r="M253" s="6" t="s">
        <v>34</v>
      </c>
      <c r="N253" s="6" t="s">
        <v>34</v>
      </c>
      <c r="O253" s="6">
        <v>28.4</v>
      </c>
      <c r="P253" s="6">
        <f>O253/L253</f>
        <v>189.33333333333334</v>
      </c>
      <c r="Q253" s="6">
        <v>4.0999999999999996</v>
      </c>
      <c r="R253" s="6" t="s">
        <v>34</v>
      </c>
      <c r="S253" s="6" t="s">
        <v>34</v>
      </c>
      <c r="T253" s="6">
        <v>35.6</v>
      </c>
      <c r="U253" s="6">
        <f>T253/Q253</f>
        <v>8.6829268292682933</v>
      </c>
      <c r="V253" s="6" t="s">
        <v>34</v>
      </c>
      <c r="W253" s="6" t="s">
        <v>34</v>
      </c>
      <c r="X253" s="6">
        <v>65</v>
      </c>
      <c r="Y253" s="6" t="s">
        <v>34</v>
      </c>
      <c r="Z253" s="6" t="s">
        <v>34</v>
      </c>
      <c r="AA253" s="6">
        <v>52.6</v>
      </c>
      <c r="AB253" s="6" t="s">
        <v>34</v>
      </c>
      <c r="AC253" s="6" t="s">
        <v>34</v>
      </c>
      <c r="AD253" s="6" t="s">
        <v>681</v>
      </c>
      <c r="AE253" s="6" t="s">
        <v>34</v>
      </c>
      <c r="AF253" s="6" t="s">
        <v>682</v>
      </c>
    </row>
    <row r="254" spans="1:32" ht="14.25" customHeight="1">
      <c r="A254" s="4" t="s">
        <v>683</v>
      </c>
      <c r="B254" s="67" t="s">
        <v>1113</v>
      </c>
      <c r="C254" s="5" t="s">
        <v>32</v>
      </c>
      <c r="D254" s="6" t="s">
        <v>33</v>
      </c>
      <c r="E254" s="6">
        <v>1</v>
      </c>
      <c r="F254" s="6">
        <v>6</v>
      </c>
      <c r="G254" s="6">
        <v>45</v>
      </c>
      <c r="H254" s="7" t="s">
        <v>34</v>
      </c>
      <c r="I254" s="6" t="s">
        <v>34</v>
      </c>
      <c r="J254" s="6" t="s">
        <v>34</v>
      </c>
      <c r="K254" s="7">
        <v>45</v>
      </c>
      <c r="L254" s="6">
        <v>10.9</v>
      </c>
      <c r="M254" s="6">
        <v>24.1</v>
      </c>
      <c r="N254" s="6" t="s">
        <v>43</v>
      </c>
      <c r="O254" s="6" t="s">
        <v>34</v>
      </c>
      <c r="P254" s="6" t="s">
        <v>34</v>
      </c>
      <c r="Q254" s="6" t="s">
        <v>34</v>
      </c>
      <c r="R254" s="6" t="s">
        <v>34</v>
      </c>
      <c r="S254" s="6" t="s">
        <v>34</v>
      </c>
      <c r="T254" s="6" t="s">
        <v>34</v>
      </c>
      <c r="U254" s="6" t="s">
        <v>34</v>
      </c>
      <c r="V254" s="6" t="s">
        <v>34</v>
      </c>
      <c r="W254" s="6" t="s">
        <v>34</v>
      </c>
      <c r="X254" s="6" t="s">
        <v>34</v>
      </c>
      <c r="Y254" s="6" t="s">
        <v>34</v>
      </c>
      <c r="Z254" s="6" t="s">
        <v>34</v>
      </c>
      <c r="AA254" s="6">
        <v>51</v>
      </c>
      <c r="AB254" s="6" t="s">
        <v>34</v>
      </c>
      <c r="AC254" s="6" t="s">
        <v>684</v>
      </c>
      <c r="AD254" s="6" t="s">
        <v>685</v>
      </c>
      <c r="AE254" s="6" t="s">
        <v>686</v>
      </c>
      <c r="AF254" s="6"/>
    </row>
    <row r="255" spans="1:32" ht="14.25" customHeight="1">
      <c r="A255" s="4" t="s">
        <v>687</v>
      </c>
      <c r="B255" s="68" t="s">
        <v>1114</v>
      </c>
      <c r="C255" s="5" t="s">
        <v>32</v>
      </c>
      <c r="D255" s="6" t="s">
        <v>187</v>
      </c>
      <c r="E255" s="6">
        <v>1</v>
      </c>
      <c r="F255" s="6">
        <v>5.5</v>
      </c>
      <c r="G255" s="6">
        <v>75</v>
      </c>
      <c r="H255" s="7" t="s">
        <v>34</v>
      </c>
      <c r="I255" s="6" t="s">
        <v>34</v>
      </c>
      <c r="J255" s="6" t="s">
        <v>34</v>
      </c>
      <c r="K255" s="7">
        <v>75</v>
      </c>
      <c r="L255" s="6">
        <v>0.39</v>
      </c>
      <c r="M255" s="6" t="s">
        <v>34</v>
      </c>
      <c r="N255" s="6" t="s">
        <v>34</v>
      </c>
      <c r="O255" s="6">
        <v>12</v>
      </c>
      <c r="P255" s="6">
        <f>O255/L255</f>
        <v>30.769230769230766</v>
      </c>
      <c r="Q255" s="6" t="s">
        <v>34</v>
      </c>
      <c r="R255" s="6" t="s">
        <v>34</v>
      </c>
      <c r="S255" s="6" t="s">
        <v>34</v>
      </c>
      <c r="T255" s="6" t="s">
        <v>34</v>
      </c>
      <c r="U255" s="6" t="s">
        <v>34</v>
      </c>
      <c r="V255" s="6" t="s">
        <v>34</v>
      </c>
      <c r="W255" s="6" t="s">
        <v>34</v>
      </c>
      <c r="X255" s="6" t="s">
        <v>34</v>
      </c>
      <c r="Y255" s="6" t="s">
        <v>34</v>
      </c>
      <c r="Z255" s="7" t="s">
        <v>34</v>
      </c>
      <c r="AA255" s="6">
        <v>52</v>
      </c>
      <c r="AB255" s="6" t="s">
        <v>688</v>
      </c>
      <c r="AC255" s="6" t="s">
        <v>689</v>
      </c>
      <c r="AD255" s="14" t="s">
        <v>244</v>
      </c>
      <c r="AE255" s="6" t="s">
        <v>690</v>
      </c>
      <c r="AF255" s="6"/>
    </row>
    <row r="256" spans="1:32" ht="14.25" customHeight="1">
      <c r="A256" s="4" t="s">
        <v>691</v>
      </c>
      <c r="B256" s="67" t="s">
        <v>1115</v>
      </c>
      <c r="C256" s="5" t="s">
        <v>32</v>
      </c>
      <c r="D256" s="6" t="s">
        <v>33</v>
      </c>
      <c r="E256" s="6" t="s">
        <v>34</v>
      </c>
      <c r="F256" s="6">
        <v>6</v>
      </c>
      <c r="G256" s="6">
        <v>60</v>
      </c>
      <c r="H256" s="6" t="s">
        <v>34</v>
      </c>
      <c r="I256" s="6" t="s">
        <v>34</v>
      </c>
      <c r="J256" s="6" t="s">
        <v>34</v>
      </c>
      <c r="K256" s="7" t="s">
        <v>34</v>
      </c>
      <c r="L256" s="6" t="s">
        <v>34</v>
      </c>
      <c r="M256" s="6" t="s">
        <v>34</v>
      </c>
      <c r="N256" s="6" t="s">
        <v>34</v>
      </c>
      <c r="O256" s="6" t="s">
        <v>34</v>
      </c>
      <c r="P256" s="6" t="s">
        <v>34</v>
      </c>
      <c r="Q256" s="6" t="s">
        <v>34</v>
      </c>
      <c r="R256" s="6" t="s">
        <v>34</v>
      </c>
      <c r="S256" s="6" t="s">
        <v>34</v>
      </c>
      <c r="T256" s="6" t="s">
        <v>34</v>
      </c>
      <c r="U256" s="6" t="s">
        <v>34</v>
      </c>
      <c r="V256" s="6" t="s">
        <v>34</v>
      </c>
      <c r="W256" s="6" t="s">
        <v>34</v>
      </c>
      <c r="X256" s="6" t="s">
        <v>34</v>
      </c>
      <c r="Y256" s="6" t="s">
        <v>34</v>
      </c>
      <c r="Z256" s="6" t="s">
        <v>34</v>
      </c>
      <c r="AA256" s="6" t="s">
        <v>34</v>
      </c>
      <c r="AB256" s="23" t="s">
        <v>34</v>
      </c>
      <c r="AC256" s="2" t="s">
        <v>34</v>
      </c>
      <c r="AD256" s="6" t="s">
        <v>692</v>
      </c>
      <c r="AE256" s="6" t="s">
        <v>34</v>
      </c>
      <c r="AF256" s="6"/>
    </row>
    <row r="257" spans="1:32" ht="14.25" customHeight="1">
      <c r="A257" s="4" t="s">
        <v>693</v>
      </c>
      <c r="B257" s="68" t="s">
        <v>1116</v>
      </c>
      <c r="C257" s="5" t="s">
        <v>32</v>
      </c>
      <c r="D257" s="6" t="s">
        <v>33</v>
      </c>
      <c r="E257" s="6">
        <v>1</v>
      </c>
      <c r="F257" s="6">
        <v>6</v>
      </c>
      <c r="G257" s="6">
        <v>60</v>
      </c>
      <c r="H257" s="7">
        <v>55</v>
      </c>
      <c r="I257" s="6">
        <v>96.9</v>
      </c>
      <c r="J257" s="6">
        <f t="shared" ref="J257:J258" si="30">LN(2)/I257</f>
        <v>7.1532216776052137E-3</v>
      </c>
      <c r="K257" s="7">
        <v>60</v>
      </c>
      <c r="L257" s="6">
        <v>0.66</v>
      </c>
      <c r="M257" s="6">
        <v>180.6</v>
      </c>
      <c r="N257" s="6" t="s">
        <v>43</v>
      </c>
      <c r="O257" s="6">
        <f>P257*L257</f>
        <v>149.37780000000001</v>
      </c>
      <c r="P257" s="6">
        <v>226.33</v>
      </c>
      <c r="Q257" s="6">
        <v>25.45</v>
      </c>
      <c r="R257" s="6">
        <v>740.5</v>
      </c>
      <c r="S257" s="6" t="s">
        <v>43</v>
      </c>
      <c r="T257" s="6">
        <f t="shared" ref="T257:T258" si="31">U257*Q257</f>
        <v>8000.9709999999995</v>
      </c>
      <c r="U257" s="6">
        <v>314.38</v>
      </c>
      <c r="V257" s="6" t="s">
        <v>34</v>
      </c>
      <c r="W257" s="6" t="s">
        <v>34</v>
      </c>
      <c r="X257" s="6">
        <v>800</v>
      </c>
      <c r="Y257" s="6" t="s">
        <v>34</v>
      </c>
      <c r="Z257" s="6" t="s">
        <v>34</v>
      </c>
      <c r="AA257" s="6">
        <v>46</v>
      </c>
      <c r="AB257" s="6" t="s">
        <v>34</v>
      </c>
      <c r="AC257" s="6" t="s">
        <v>694</v>
      </c>
      <c r="AD257" s="6" t="s">
        <v>695</v>
      </c>
      <c r="AE257" s="6" t="s">
        <v>696</v>
      </c>
      <c r="AF257" s="6"/>
    </row>
    <row r="258" spans="1:32" ht="14.25" customHeight="1">
      <c r="A258" s="4" t="s">
        <v>697</v>
      </c>
      <c r="B258" s="67" t="s">
        <v>1117</v>
      </c>
      <c r="C258" s="5" t="s">
        <v>32</v>
      </c>
      <c r="D258" s="6" t="s">
        <v>33</v>
      </c>
      <c r="E258" s="6">
        <v>1</v>
      </c>
      <c r="F258" s="6">
        <v>6.4</v>
      </c>
      <c r="G258" s="6">
        <v>70</v>
      </c>
      <c r="H258" s="7">
        <v>68</v>
      </c>
      <c r="I258" s="6">
        <v>60</v>
      </c>
      <c r="J258" s="6">
        <f t="shared" si="30"/>
        <v>1.1552453009332421E-2</v>
      </c>
      <c r="K258" s="7">
        <v>70</v>
      </c>
      <c r="L258" s="6">
        <v>0.63</v>
      </c>
      <c r="M258" s="6">
        <v>64</v>
      </c>
      <c r="N258" s="6" t="s">
        <v>43</v>
      </c>
      <c r="O258" s="6" t="s">
        <v>34</v>
      </c>
      <c r="P258" s="6" t="s">
        <v>34</v>
      </c>
      <c r="Q258" s="6">
        <v>7.9</v>
      </c>
      <c r="R258" s="6">
        <v>120</v>
      </c>
      <c r="S258" s="6" t="s">
        <v>43</v>
      </c>
      <c r="T258" s="6">
        <f t="shared" si="31"/>
        <v>105.07000000000001</v>
      </c>
      <c r="U258" s="6">
        <v>13.3</v>
      </c>
      <c r="V258" s="6" t="s">
        <v>34</v>
      </c>
      <c r="W258" s="6" t="s">
        <v>34</v>
      </c>
      <c r="X258" s="6">
        <v>600</v>
      </c>
      <c r="Y258" s="6" t="s">
        <v>34</v>
      </c>
      <c r="Z258" s="6" t="s">
        <v>34</v>
      </c>
      <c r="AA258" s="6">
        <v>52</v>
      </c>
      <c r="AB258" s="6" t="s">
        <v>34</v>
      </c>
      <c r="AC258" s="6" t="s">
        <v>698</v>
      </c>
      <c r="AD258" s="6" t="s">
        <v>699</v>
      </c>
      <c r="AE258" s="6" t="s">
        <v>700</v>
      </c>
      <c r="AF258" s="6"/>
    </row>
    <row r="259" spans="1:32" ht="14.25" customHeight="1">
      <c r="A259" s="12" t="s">
        <v>701</v>
      </c>
      <c r="B259" s="68" t="s">
        <v>1118</v>
      </c>
      <c r="C259" s="5" t="s">
        <v>32</v>
      </c>
      <c r="D259" s="6" t="s">
        <v>40</v>
      </c>
      <c r="E259" s="6">
        <v>3</v>
      </c>
      <c r="F259" s="6">
        <v>4.5</v>
      </c>
      <c r="G259" s="6">
        <v>60</v>
      </c>
      <c r="H259" s="7" t="s">
        <v>34</v>
      </c>
      <c r="I259" s="6" t="s">
        <v>34</v>
      </c>
      <c r="J259" s="6" t="s">
        <v>34</v>
      </c>
      <c r="K259" s="7">
        <v>50</v>
      </c>
      <c r="L259" s="6">
        <v>0.11</v>
      </c>
      <c r="M259" s="6" t="s">
        <v>34</v>
      </c>
      <c r="N259" s="6" t="s">
        <v>34</v>
      </c>
      <c r="O259" s="6">
        <v>242</v>
      </c>
      <c r="P259" s="6">
        <f>O259/L259</f>
        <v>2200</v>
      </c>
      <c r="Q259" s="6">
        <v>0.64</v>
      </c>
      <c r="R259" s="6" t="s">
        <v>34</v>
      </c>
      <c r="S259" s="6" t="s">
        <v>34</v>
      </c>
      <c r="T259" s="6">
        <v>284</v>
      </c>
      <c r="U259" s="6">
        <f t="shared" ref="U259:U260" si="32">T259/Q259</f>
        <v>443.75</v>
      </c>
      <c r="V259" s="6" t="s">
        <v>34</v>
      </c>
      <c r="W259" s="6" t="s">
        <v>34</v>
      </c>
      <c r="X259" s="6">
        <v>0.28999999999999998</v>
      </c>
      <c r="Y259" s="6" t="s">
        <v>52</v>
      </c>
      <c r="Z259" s="6" t="s">
        <v>34</v>
      </c>
      <c r="AA259" s="6">
        <v>120</v>
      </c>
      <c r="AB259" s="6" t="s">
        <v>34</v>
      </c>
      <c r="AC259" s="6" t="s">
        <v>34</v>
      </c>
      <c r="AD259" s="6" t="s">
        <v>702</v>
      </c>
      <c r="AE259" s="6" t="s">
        <v>34</v>
      </c>
      <c r="AF259" s="6"/>
    </row>
    <row r="260" spans="1:32" ht="14.25" customHeight="1">
      <c r="A260" s="12" t="s">
        <v>703</v>
      </c>
      <c r="B260" s="67" t="s">
        <v>1119</v>
      </c>
      <c r="C260" s="5" t="s">
        <v>32</v>
      </c>
      <c r="D260" s="6" t="s">
        <v>40</v>
      </c>
      <c r="E260" s="6" t="s">
        <v>34</v>
      </c>
      <c r="F260" s="6">
        <v>5</v>
      </c>
      <c r="G260" s="6">
        <v>55</v>
      </c>
      <c r="H260" s="7" t="s">
        <v>34</v>
      </c>
      <c r="I260" s="6" t="s">
        <v>34</v>
      </c>
      <c r="J260" s="6" t="s">
        <v>34</v>
      </c>
      <c r="K260" s="7" t="s">
        <v>34</v>
      </c>
      <c r="L260" s="6" t="s">
        <v>34</v>
      </c>
      <c r="M260" s="6" t="s">
        <v>34</v>
      </c>
      <c r="N260" s="6" t="s">
        <v>34</v>
      </c>
      <c r="O260" s="6" t="s">
        <v>34</v>
      </c>
      <c r="P260" s="6" t="s">
        <v>34</v>
      </c>
      <c r="Q260" s="6">
        <v>0.67</v>
      </c>
      <c r="R260" s="6" t="s">
        <v>34</v>
      </c>
      <c r="S260" s="6" t="s">
        <v>34</v>
      </c>
      <c r="T260" s="6">
        <v>1058</v>
      </c>
      <c r="U260" s="6">
        <f t="shared" si="32"/>
        <v>1579.1044776119402</v>
      </c>
      <c r="V260" s="6" t="s">
        <v>34</v>
      </c>
      <c r="W260" s="6" t="s">
        <v>34</v>
      </c>
      <c r="X260" s="6">
        <v>1.17</v>
      </c>
      <c r="Y260" s="6" t="s">
        <v>34</v>
      </c>
      <c r="Z260" s="6" t="s">
        <v>34</v>
      </c>
      <c r="AA260" s="6" t="s">
        <v>34</v>
      </c>
      <c r="AB260" s="6" t="s">
        <v>34</v>
      </c>
      <c r="AC260" s="6" t="s">
        <v>34</v>
      </c>
      <c r="AD260" s="6" t="s">
        <v>41</v>
      </c>
      <c r="AE260" s="6" t="s">
        <v>34</v>
      </c>
      <c r="AF260" s="6"/>
    </row>
    <row r="261" spans="1:32" ht="14.25" customHeight="1">
      <c r="A261" s="56" t="s">
        <v>704</v>
      </c>
      <c r="B261" s="68" t="s">
        <v>1120</v>
      </c>
      <c r="C261" s="5" t="s">
        <v>32</v>
      </c>
      <c r="D261" s="6" t="s">
        <v>40</v>
      </c>
      <c r="E261" s="6">
        <v>1</v>
      </c>
      <c r="F261" s="6">
        <v>5</v>
      </c>
      <c r="G261" s="6">
        <v>40</v>
      </c>
      <c r="H261" s="7" t="s">
        <v>34</v>
      </c>
      <c r="I261" s="6" t="s">
        <v>34</v>
      </c>
      <c r="J261" s="6" t="s">
        <v>34</v>
      </c>
      <c r="K261" s="7" t="s">
        <v>34</v>
      </c>
      <c r="L261" s="6">
        <v>0.2</v>
      </c>
      <c r="M261" s="6">
        <v>2.54</v>
      </c>
      <c r="N261" s="6" t="s">
        <v>43</v>
      </c>
      <c r="O261" s="6">
        <v>5.08</v>
      </c>
      <c r="P261" s="6">
        <f>O261/L261</f>
        <v>25.4</v>
      </c>
      <c r="Q261" s="6" t="s">
        <v>34</v>
      </c>
      <c r="R261" s="6">
        <v>0.36</v>
      </c>
      <c r="S261" s="6" t="s">
        <v>43</v>
      </c>
      <c r="T261" s="6">
        <v>0.72</v>
      </c>
      <c r="U261" s="6" t="s">
        <v>34</v>
      </c>
      <c r="V261" s="6" t="s">
        <v>34</v>
      </c>
      <c r="W261" s="6" t="s">
        <v>34</v>
      </c>
      <c r="X261" s="6">
        <v>300</v>
      </c>
      <c r="Y261" s="6" t="s">
        <v>34</v>
      </c>
      <c r="Z261" s="6" t="s">
        <v>34</v>
      </c>
      <c r="AA261" s="6">
        <v>120</v>
      </c>
      <c r="AB261" s="6" t="s">
        <v>34</v>
      </c>
      <c r="AC261" s="6" t="s">
        <v>705</v>
      </c>
      <c r="AD261" s="18" t="s">
        <v>706</v>
      </c>
      <c r="AE261" s="6" t="s">
        <v>707</v>
      </c>
      <c r="AF261" s="6"/>
    </row>
    <row r="262" spans="1:32" ht="14.25" customHeight="1">
      <c r="A262" s="12" t="s">
        <v>708</v>
      </c>
      <c r="B262" s="67" t="s">
        <v>1121</v>
      </c>
      <c r="C262" s="5" t="s">
        <v>32</v>
      </c>
      <c r="D262" s="6" t="s">
        <v>33</v>
      </c>
      <c r="E262" s="6">
        <v>1</v>
      </c>
      <c r="F262" s="6">
        <v>7</v>
      </c>
      <c r="G262" s="6">
        <v>50</v>
      </c>
      <c r="H262" s="7" t="s">
        <v>34</v>
      </c>
      <c r="I262" s="6" t="s">
        <v>34</v>
      </c>
      <c r="J262" s="6" t="s">
        <v>34</v>
      </c>
      <c r="K262" s="7" t="s">
        <v>34</v>
      </c>
      <c r="L262" s="6" t="s">
        <v>34</v>
      </c>
      <c r="M262" s="6" t="s">
        <v>34</v>
      </c>
      <c r="N262" s="6" t="s">
        <v>34</v>
      </c>
      <c r="O262" s="6" t="s">
        <v>34</v>
      </c>
      <c r="P262" s="6" t="s">
        <v>34</v>
      </c>
      <c r="Q262" s="6">
        <v>0.34</v>
      </c>
      <c r="R262" s="6">
        <v>29</v>
      </c>
      <c r="S262" s="6" t="s">
        <v>43</v>
      </c>
      <c r="T262" s="6" t="s">
        <v>34</v>
      </c>
      <c r="U262" s="6" t="s">
        <v>34</v>
      </c>
      <c r="V262" s="6" t="s">
        <v>34</v>
      </c>
      <c r="W262" s="6" t="s">
        <v>34</v>
      </c>
      <c r="X262" s="6" t="s">
        <v>34</v>
      </c>
      <c r="Y262" s="6" t="s">
        <v>34</v>
      </c>
      <c r="Z262" s="6" t="s">
        <v>34</v>
      </c>
      <c r="AA262" s="6">
        <v>53</v>
      </c>
      <c r="AB262" s="6" t="s">
        <v>34</v>
      </c>
      <c r="AC262" s="6" t="s">
        <v>709</v>
      </c>
      <c r="AD262" s="6" t="s">
        <v>710</v>
      </c>
      <c r="AE262" s="6" t="s">
        <v>711</v>
      </c>
      <c r="AF262" s="6"/>
    </row>
    <row r="263" spans="1:32" ht="14.25" customHeight="1">
      <c r="A263" s="4" t="s">
        <v>712</v>
      </c>
      <c r="B263" s="68" t="s">
        <v>1122</v>
      </c>
      <c r="C263" s="5" t="s">
        <v>32</v>
      </c>
      <c r="D263" s="6" t="s">
        <v>33</v>
      </c>
      <c r="E263" s="6">
        <v>1</v>
      </c>
      <c r="F263" s="6" t="s">
        <v>34</v>
      </c>
      <c r="G263" s="6" t="s">
        <v>34</v>
      </c>
      <c r="H263" s="6">
        <v>61</v>
      </c>
      <c r="I263" s="6">
        <v>12</v>
      </c>
      <c r="J263" s="6">
        <f t="shared" ref="J263:J273" si="33">LN(2)/I263</f>
        <v>5.7762265046662105E-2</v>
      </c>
      <c r="K263" s="6">
        <v>37</v>
      </c>
      <c r="L263" s="6">
        <v>0.18</v>
      </c>
      <c r="M263" s="6" t="s">
        <v>34</v>
      </c>
      <c r="N263" s="6" t="s">
        <v>34</v>
      </c>
      <c r="O263" s="6">
        <v>3.59</v>
      </c>
      <c r="P263" s="6">
        <f t="shared" ref="P263:P266" si="34">O263/L263</f>
        <v>19.944444444444443</v>
      </c>
      <c r="Q263" s="6">
        <v>0.98</v>
      </c>
      <c r="R263" s="6" t="s">
        <v>34</v>
      </c>
      <c r="S263" s="6" t="s">
        <v>34</v>
      </c>
      <c r="T263" s="6">
        <v>2.79</v>
      </c>
      <c r="U263" s="6">
        <f t="shared" ref="U263:U266" si="35">T263/Q263</f>
        <v>2.8469387755102042</v>
      </c>
      <c r="V263" s="6" t="s">
        <v>34</v>
      </c>
      <c r="W263" s="6" t="s">
        <v>34</v>
      </c>
      <c r="X263" s="6" t="s">
        <v>34</v>
      </c>
      <c r="Y263" s="6" t="s">
        <v>34</v>
      </c>
      <c r="Z263" s="6" t="s">
        <v>34</v>
      </c>
      <c r="AA263" s="7">
        <v>53.4</v>
      </c>
      <c r="AB263" s="6" t="s">
        <v>34</v>
      </c>
      <c r="AC263" s="7" t="s">
        <v>713</v>
      </c>
      <c r="AD263" s="14" t="s">
        <v>714</v>
      </c>
      <c r="AE263" s="6" t="s">
        <v>715</v>
      </c>
      <c r="AF263" s="6"/>
    </row>
    <row r="264" spans="1:32" ht="14.25" customHeight="1">
      <c r="A264" s="4" t="s">
        <v>716</v>
      </c>
      <c r="B264" s="67" t="s">
        <v>1123</v>
      </c>
      <c r="C264" s="5" t="s">
        <v>60</v>
      </c>
      <c r="D264" s="6" t="s">
        <v>33</v>
      </c>
      <c r="E264" s="6">
        <v>1</v>
      </c>
      <c r="F264" s="6" t="s">
        <v>34</v>
      </c>
      <c r="G264" s="6" t="s">
        <v>34</v>
      </c>
      <c r="H264" s="6">
        <v>61</v>
      </c>
      <c r="I264" s="6">
        <v>1244</v>
      </c>
      <c r="J264" s="6">
        <f t="shared" si="33"/>
        <v>5.5719226733114569E-4</v>
      </c>
      <c r="K264" s="6">
        <v>37</v>
      </c>
      <c r="L264" s="6">
        <v>0.32</v>
      </c>
      <c r="M264" s="6" t="s">
        <v>34</v>
      </c>
      <c r="N264" s="6" t="s">
        <v>34</v>
      </c>
      <c r="O264" s="6">
        <v>5.12</v>
      </c>
      <c r="P264" s="6">
        <f t="shared" si="34"/>
        <v>16</v>
      </c>
      <c r="Q264" s="6">
        <v>0.67</v>
      </c>
      <c r="R264" s="6" t="s">
        <v>34</v>
      </c>
      <c r="S264" s="6" t="s">
        <v>34</v>
      </c>
      <c r="T264" s="6">
        <v>3.38</v>
      </c>
      <c r="U264" s="6">
        <f t="shared" si="35"/>
        <v>5.044776119402985</v>
      </c>
      <c r="V264" s="6" t="s">
        <v>34</v>
      </c>
      <c r="W264" s="6" t="s">
        <v>34</v>
      </c>
      <c r="X264" s="6" t="s">
        <v>34</v>
      </c>
      <c r="Y264" s="6" t="s">
        <v>34</v>
      </c>
      <c r="Z264" s="6" t="s">
        <v>34</v>
      </c>
      <c r="AA264" s="7">
        <v>53.4</v>
      </c>
      <c r="AB264" s="6" t="s">
        <v>34</v>
      </c>
      <c r="AC264" s="7" t="s">
        <v>717</v>
      </c>
      <c r="AD264" s="14" t="s">
        <v>714</v>
      </c>
      <c r="AE264" s="6" t="s">
        <v>715</v>
      </c>
      <c r="AF264" s="6"/>
    </row>
    <row r="265" spans="1:32" ht="14.25" customHeight="1">
      <c r="A265" s="4" t="s">
        <v>718</v>
      </c>
      <c r="B265" s="68" t="s">
        <v>1124</v>
      </c>
      <c r="C265" s="5" t="s">
        <v>60</v>
      </c>
      <c r="D265" s="6" t="s">
        <v>33</v>
      </c>
      <c r="E265" s="6">
        <v>1</v>
      </c>
      <c r="F265" s="6" t="s">
        <v>34</v>
      </c>
      <c r="G265" s="6" t="s">
        <v>34</v>
      </c>
      <c r="H265" s="6">
        <v>61</v>
      </c>
      <c r="I265" s="6">
        <v>1732</v>
      </c>
      <c r="J265" s="6">
        <f t="shared" si="33"/>
        <v>4.0020045066971435E-4</v>
      </c>
      <c r="K265" s="6">
        <v>37</v>
      </c>
      <c r="L265" s="6">
        <v>0.34</v>
      </c>
      <c r="M265" s="6" t="s">
        <v>34</v>
      </c>
      <c r="N265" s="6" t="s">
        <v>34</v>
      </c>
      <c r="O265" s="6">
        <v>5.49</v>
      </c>
      <c r="P265" s="6">
        <f t="shared" si="34"/>
        <v>16.147058823529409</v>
      </c>
      <c r="Q265" s="6">
        <v>1.57</v>
      </c>
      <c r="R265" s="6" t="s">
        <v>34</v>
      </c>
      <c r="S265" s="6" t="s">
        <v>34</v>
      </c>
      <c r="T265" s="6">
        <v>5.42</v>
      </c>
      <c r="U265" s="6">
        <f t="shared" si="35"/>
        <v>3.452229299363057</v>
      </c>
      <c r="V265" s="6" t="s">
        <v>34</v>
      </c>
      <c r="W265" s="6" t="s">
        <v>34</v>
      </c>
      <c r="X265" s="6" t="s">
        <v>34</v>
      </c>
      <c r="Y265" s="6" t="s">
        <v>34</v>
      </c>
      <c r="Z265" s="6" t="s">
        <v>34</v>
      </c>
      <c r="AA265" s="7">
        <v>53.4</v>
      </c>
      <c r="AB265" s="6" t="s">
        <v>34</v>
      </c>
      <c r="AC265" s="7" t="s">
        <v>713</v>
      </c>
      <c r="AD265" s="14" t="s">
        <v>714</v>
      </c>
      <c r="AE265" s="6" t="s">
        <v>715</v>
      </c>
      <c r="AF265" s="6"/>
    </row>
    <row r="266" spans="1:32" ht="14.25" customHeight="1">
      <c r="A266" s="4" t="s">
        <v>719</v>
      </c>
      <c r="B266" s="67" t="s">
        <v>1125</v>
      </c>
      <c r="C266" s="5" t="s">
        <v>60</v>
      </c>
      <c r="D266" s="6" t="s">
        <v>33</v>
      </c>
      <c r="E266" s="6">
        <v>1</v>
      </c>
      <c r="F266" s="6" t="s">
        <v>34</v>
      </c>
      <c r="G266" s="6" t="s">
        <v>34</v>
      </c>
      <c r="H266" s="6">
        <v>61</v>
      </c>
      <c r="I266" s="6">
        <v>814</v>
      </c>
      <c r="J266" s="6">
        <f t="shared" si="33"/>
        <v>8.515321628500556E-4</v>
      </c>
      <c r="K266" s="6">
        <v>37</v>
      </c>
      <c r="L266" s="6">
        <v>0.28000000000000003</v>
      </c>
      <c r="M266" s="6" t="s">
        <v>34</v>
      </c>
      <c r="N266" s="6" t="s">
        <v>34</v>
      </c>
      <c r="O266" s="6">
        <v>4.91</v>
      </c>
      <c r="P266" s="6">
        <f t="shared" si="34"/>
        <v>17.535714285714285</v>
      </c>
      <c r="Q266" s="6">
        <v>0.86</v>
      </c>
      <c r="R266" s="6" t="s">
        <v>34</v>
      </c>
      <c r="S266" s="6" t="s">
        <v>34</v>
      </c>
      <c r="T266" s="6">
        <v>3.47</v>
      </c>
      <c r="U266" s="6">
        <f t="shared" si="35"/>
        <v>4.0348837209302326</v>
      </c>
      <c r="V266" s="6" t="s">
        <v>34</v>
      </c>
      <c r="W266" s="6" t="s">
        <v>34</v>
      </c>
      <c r="X266" s="6" t="s">
        <v>34</v>
      </c>
      <c r="Y266" s="6" t="s">
        <v>34</v>
      </c>
      <c r="Z266" s="6" t="s">
        <v>34</v>
      </c>
      <c r="AA266" s="7">
        <v>53.4</v>
      </c>
      <c r="AB266" s="6" t="s">
        <v>34</v>
      </c>
      <c r="AC266" s="7" t="s">
        <v>720</v>
      </c>
      <c r="AD266" s="14" t="s">
        <v>714</v>
      </c>
      <c r="AE266" s="6" t="s">
        <v>715</v>
      </c>
      <c r="AF266" s="6"/>
    </row>
    <row r="267" spans="1:32" ht="14.25" customHeight="1">
      <c r="A267" s="4" t="s">
        <v>721</v>
      </c>
      <c r="B267" s="68" t="s">
        <v>1126</v>
      </c>
      <c r="C267" s="5" t="s">
        <v>60</v>
      </c>
      <c r="D267" s="6" t="s">
        <v>33</v>
      </c>
      <c r="E267" s="6">
        <v>1</v>
      </c>
      <c r="F267" s="6" t="s">
        <v>34</v>
      </c>
      <c r="G267" s="6" t="s">
        <v>34</v>
      </c>
      <c r="H267" s="6">
        <v>61</v>
      </c>
      <c r="I267" s="6">
        <v>531</v>
      </c>
      <c r="J267" s="6">
        <f t="shared" si="33"/>
        <v>1.3053619219584656E-3</v>
      </c>
      <c r="K267" s="6">
        <v>37</v>
      </c>
      <c r="L267" s="6" t="s">
        <v>34</v>
      </c>
      <c r="M267" s="6" t="s">
        <v>34</v>
      </c>
      <c r="N267" s="6" t="s">
        <v>34</v>
      </c>
      <c r="O267" s="6" t="s">
        <v>34</v>
      </c>
      <c r="P267" s="6" t="s">
        <v>34</v>
      </c>
      <c r="Q267" s="6" t="s">
        <v>34</v>
      </c>
      <c r="R267" s="6" t="s">
        <v>34</v>
      </c>
      <c r="S267" s="6" t="s">
        <v>34</v>
      </c>
      <c r="T267" s="6" t="s">
        <v>34</v>
      </c>
      <c r="U267" s="6" t="s">
        <v>34</v>
      </c>
      <c r="V267" s="6" t="s">
        <v>34</v>
      </c>
      <c r="W267" s="6" t="s">
        <v>34</v>
      </c>
      <c r="X267" s="6" t="s">
        <v>34</v>
      </c>
      <c r="Y267" s="6" t="s">
        <v>34</v>
      </c>
      <c r="Z267" s="6" t="s">
        <v>34</v>
      </c>
      <c r="AA267" s="7">
        <v>53.4</v>
      </c>
      <c r="AB267" s="6" t="s">
        <v>34</v>
      </c>
      <c r="AC267" s="7" t="s">
        <v>722</v>
      </c>
      <c r="AD267" s="14" t="s">
        <v>714</v>
      </c>
      <c r="AE267" s="6" t="s">
        <v>715</v>
      </c>
      <c r="AF267" s="6"/>
    </row>
    <row r="268" spans="1:32" ht="14.25" customHeight="1">
      <c r="A268" s="4" t="s">
        <v>723</v>
      </c>
      <c r="B268" s="67" t="s">
        <v>1127</v>
      </c>
      <c r="C268" s="5" t="s">
        <v>60</v>
      </c>
      <c r="D268" s="6" t="s">
        <v>33</v>
      </c>
      <c r="E268" s="6">
        <v>1</v>
      </c>
      <c r="F268" s="6" t="s">
        <v>34</v>
      </c>
      <c r="G268" s="6" t="s">
        <v>34</v>
      </c>
      <c r="H268" s="6">
        <v>61</v>
      </c>
      <c r="I268" s="6">
        <v>192</v>
      </c>
      <c r="J268" s="6">
        <f t="shared" si="33"/>
        <v>3.6101415654163816E-3</v>
      </c>
      <c r="K268" s="6">
        <v>37</v>
      </c>
      <c r="L268" s="6">
        <v>0.2</v>
      </c>
      <c r="M268" s="6" t="s">
        <v>34</v>
      </c>
      <c r="N268" s="6" t="s">
        <v>34</v>
      </c>
      <c r="O268" s="6">
        <v>2.97</v>
      </c>
      <c r="P268" s="6">
        <f t="shared" ref="P268:P270" si="36">O268/L268</f>
        <v>14.85</v>
      </c>
      <c r="Q268" s="6">
        <v>1.98</v>
      </c>
      <c r="R268" s="6" t="s">
        <v>34</v>
      </c>
      <c r="S268" s="6" t="s">
        <v>34</v>
      </c>
      <c r="T268" s="6">
        <v>4.8</v>
      </c>
      <c r="U268" s="6">
        <f t="shared" ref="U268:U270" si="37">T268/Q268</f>
        <v>2.4242424242424243</v>
      </c>
      <c r="V268" s="6" t="s">
        <v>34</v>
      </c>
      <c r="W268" s="6" t="s">
        <v>34</v>
      </c>
      <c r="X268" s="6" t="s">
        <v>34</v>
      </c>
      <c r="Y268" s="6" t="s">
        <v>34</v>
      </c>
      <c r="Z268" s="6" t="s">
        <v>34</v>
      </c>
      <c r="AA268" s="7">
        <v>53.4</v>
      </c>
      <c r="AB268" s="6" t="s">
        <v>34</v>
      </c>
      <c r="AC268" s="7" t="s">
        <v>724</v>
      </c>
      <c r="AD268" s="14" t="s">
        <v>714</v>
      </c>
      <c r="AE268" s="6" t="s">
        <v>715</v>
      </c>
      <c r="AF268" s="6"/>
    </row>
    <row r="269" spans="1:32" ht="14.25" customHeight="1">
      <c r="A269" s="4" t="s">
        <v>725</v>
      </c>
      <c r="B269" s="68" t="s">
        <v>1128</v>
      </c>
      <c r="C269" s="5" t="s">
        <v>60</v>
      </c>
      <c r="D269" s="6" t="s">
        <v>33</v>
      </c>
      <c r="E269" s="6">
        <v>1</v>
      </c>
      <c r="F269" s="6" t="s">
        <v>34</v>
      </c>
      <c r="G269" s="6" t="s">
        <v>34</v>
      </c>
      <c r="H269" s="6">
        <v>61</v>
      </c>
      <c r="I269" s="6">
        <v>326</v>
      </c>
      <c r="J269" s="6">
        <f t="shared" si="33"/>
        <v>2.126218345275906E-3</v>
      </c>
      <c r="K269" s="6">
        <v>37</v>
      </c>
      <c r="L269" s="6">
        <v>0.22</v>
      </c>
      <c r="M269" s="6" t="s">
        <v>34</v>
      </c>
      <c r="N269" s="6" t="s">
        <v>34</v>
      </c>
      <c r="O269" s="6">
        <v>3.23</v>
      </c>
      <c r="P269" s="6">
        <f t="shared" si="36"/>
        <v>14.681818181818182</v>
      </c>
      <c r="Q269" s="6">
        <v>1.28</v>
      </c>
      <c r="R269" s="6" t="s">
        <v>34</v>
      </c>
      <c r="S269" s="6" t="s">
        <v>34</v>
      </c>
      <c r="T269" s="6">
        <v>3.59</v>
      </c>
      <c r="U269" s="6">
        <f t="shared" si="37"/>
        <v>2.8046875</v>
      </c>
      <c r="V269" s="6" t="s">
        <v>34</v>
      </c>
      <c r="W269" s="6" t="s">
        <v>34</v>
      </c>
      <c r="X269" s="6" t="s">
        <v>34</v>
      </c>
      <c r="Y269" s="6" t="s">
        <v>34</v>
      </c>
      <c r="Z269" s="6" t="s">
        <v>34</v>
      </c>
      <c r="AA269" s="7">
        <v>53.4</v>
      </c>
      <c r="AB269" s="6" t="s">
        <v>34</v>
      </c>
      <c r="AC269" s="7" t="s">
        <v>717</v>
      </c>
      <c r="AD269" s="14" t="s">
        <v>714</v>
      </c>
      <c r="AE269" s="6" t="s">
        <v>715</v>
      </c>
      <c r="AF269" s="6"/>
    </row>
    <row r="270" spans="1:32" ht="14.25" customHeight="1">
      <c r="A270" s="4" t="s">
        <v>726</v>
      </c>
      <c r="B270" s="67" t="s">
        <v>1129</v>
      </c>
      <c r="C270" s="5" t="s">
        <v>60</v>
      </c>
      <c r="D270" s="6" t="s">
        <v>33</v>
      </c>
      <c r="E270" s="6">
        <v>1</v>
      </c>
      <c r="F270" s="6" t="s">
        <v>34</v>
      </c>
      <c r="G270" s="6" t="s">
        <v>34</v>
      </c>
      <c r="H270" s="6">
        <v>61</v>
      </c>
      <c r="I270" s="6">
        <v>941</v>
      </c>
      <c r="J270" s="6">
        <f t="shared" si="33"/>
        <v>7.3660699315615866E-4</v>
      </c>
      <c r="K270" s="6">
        <v>37</v>
      </c>
      <c r="L270" s="6">
        <v>0.37</v>
      </c>
      <c r="M270" s="6" t="s">
        <v>34</v>
      </c>
      <c r="N270" s="6" t="s">
        <v>34</v>
      </c>
      <c r="O270" s="6">
        <v>5.1100000000000003</v>
      </c>
      <c r="P270" s="6">
        <f t="shared" si="36"/>
        <v>13.810810810810812</v>
      </c>
      <c r="Q270" s="6">
        <v>1.01</v>
      </c>
      <c r="R270" s="6" t="s">
        <v>34</v>
      </c>
      <c r="S270" s="6" t="s">
        <v>34</v>
      </c>
      <c r="T270" s="6">
        <v>5.08</v>
      </c>
      <c r="U270" s="6">
        <f t="shared" si="37"/>
        <v>5.0297029702970297</v>
      </c>
      <c r="V270" s="6" t="s">
        <v>34</v>
      </c>
      <c r="W270" s="6" t="s">
        <v>34</v>
      </c>
      <c r="X270" s="6" t="s">
        <v>34</v>
      </c>
      <c r="Y270" s="6" t="s">
        <v>34</v>
      </c>
      <c r="Z270" s="6" t="s">
        <v>34</v>
      </c>
      <c r="AA270" s="7">
        <v>53.4</v>
      </c>
      <c r="AB270" s="6" t="s">
        <v>34</v>
      </c>
      <c r="AC270" s="7" t="s">
        <v>713</v>
      </c>
      <c r="AD270" s="14" t="s">
        <v>714</v>
      </c>
      <c r="AE270" s="6" t="s">
        <v>715</v>
      </c>
      <c r="AF270" s="6"/>
    </row>
    <row r="271" spans="1:32" ht="14.25" customHeight="1">
      <c r="A271" s="4" t="s">
        <v>727</v>
      </c>
      <c r="B271" s="68" t="s">
        <v>1130</v>
      </c>
      <c r="C271" s="5" t="s">
        <v>60</v>
      </c>
      <c r="D271" s="6" t="s">
        <v>33</v>
      </c>
      <c r="E271" s="6">
        <v>1</v>
      </c>
      <c r="F271" s="6" t="s">
        <v>34</v>
      </c>
      <c r="G271" s="6" t="s">
        <v>34</v>
      </c>
      <c r="H271" s="6">
        <v>61</v>
      </c>
      <c r="I271" s="6">
        <v>166</v>
      </c>
      <c r="J271" s="6">
        <f t="shared" si="33"/>
        <v>4.1755854250599116E-3</v>
      </c>
      <c r="K271" s="6">
        <v>37</v>
      </c>
      <c r="L271" s="6" t="s">
        <v>34</v>
      </c>
      <c r="M271" s="6" t="s">
        <v>34</v>
      </c>
      <c r="N271" s="6" t="s">
        <v>34</v>
      </c>
      <c r="O271" s="6" t="s">
        <v>34</v>
      </c>
      <c r="P271" s="6" t="s">
        <v>34</v>
      </c>
      <c r="Q271" s="6" t="s">
        <v>34</v>
      </c>
      <c r="R271" s="6" t="s">
        <v>34</v>
      </c>
      <c r="S271" s="6" t="s">
        <v>34</v>
      </c>
      <c r="T271" s="6" t="s">
        <v>34</v>
      </c>
      <c r="U271" s="6" t="s">
        <v>34</v>
      </c>
      <c r="V271" s="6" t="s">
        <v>34</v>
      </c>
      <c r="W271" s="6" t="s">
        <v>34</v>
      </c>
      <c r="X271" s="6" t="s">
        <v>34</v>
      </c>
      <c r="Y271" s="6" t="s">
        <v>34</v>
      </c>
      <c r="Z271" s="6" t="s">
        <v>34</v>
      </c>
      <c r="AA271" s="7">
        <v>53.4</v>
      </c>
      <c r="AB271" s="6" t="s">
        <v>34</v>
      </c>
      <c r="AC271" s="7" t="s">
        <v>728</v>
      </c>
      <c r="AD271" s="14" t="s">
        <v>714</v>
      </c>
      <c r="AE271" s="6" t="s">
        <v>715</v>
      </c>
      <c r="AF271" s="6"/>
    </row>
    <row r="272" spans="1:32" ht="14.25" customHeight="1">
      <c r="A272" s="4" t="s">
        <v>729</v>
      </c>
      <c r="B272" s="67" t="s">
        <v>1131</v>
      </c>
      <c r="C272" s="5" t="s">
        <v>32</v>
      </c>
      <c r="D272" s="6" t="s">
        <v>33</v>
      </c>
      <c r="E272" s="6">
        <v>1</v>
      </c>
      <c r="F272" s="6">
        <v>4.5</v>
      </c>
      <c r="G272" s="6">
        <v>70</v>
      </c>
      <c r="H272" s="6">
        <v>70</v>
      </c>
      <c r="I272" s="6">
        <v>15960</v>
      </c>
      <c r="J272" s="6">
        <f t="shared" si="33"/>
        <v>4.3430274471174517E-5</v>
      </c>
      <c r="K272" s="7">
        <v>70</v>
      </c>
      <c r="L272" s="6">
        <v>6.1</v>
      </c>
      <c r="M272" s="6" t="s">
        <v>34</v>
      </c>
      <c r="N272" s="6" t="s">
        <v>34</v>
      </c>
      <c r="O272" s="6">
        <v>315.39999999999998</v>
      </c>
      <c r="P272" s="6">
        <v>51.7</v>
      </c>
      <c r="Q272" s="6" t="s">
        <v>34</v>
      </c>
      <c r="R272" s="6" t="s">
        <v>34</v>
      </c>
      <c r="S272" s="6" t="s">
        <v>34</v>
      </c>
      <c r="T272" s="6" t="s">
        <v>34</v>
      </c>
      <c r="U272" s="6" t="s">
        <v>34</v>
      </c>
      <c r="V272" s="6" t="s">
        <v>34</v>
      </c>
      <c r="W272" s="6" t="s">
        <v>34</v>
      </c>
      <c r="X272" s="6" t="s">
        <v>34</v>
      </c>
      <c r="Y272" s="6" t="s">
        <v>34</v>
      </c>
      <c r="Z272" s="6" t="s">
        <v>34</v>
      </c>
      <c r="AA272" s="6">
        <v>58</v>
      </c>
      <c r="AB272" s="23" t="s">
        <v>34</v>
      </c>
      <c r="AC272" s="2" t="s">
        <v>730</v>
      </c>
      <c r="AD272" s="6" t="s">
        <v>731</v>
      </c>
      <c r="AE272" s="27" t="s">
        <v>732</v>
      </c>
      <c r="AF272" s="6"/>
    </row>
    <row r="273" spans="1:32" ht="14.25" customHeight="1">
      <c r="A273" s="4" t="s">
        <v>733</v>
      </c>
      <c r="B273" s="68" t="s">
        <v>1132</v>
      </c>
      <c r="C273" s="5" t="s">
        <v>32</v>
      </c>
      <c r="D273" s="6" t="s">
        <v>734</v>
      </c>
      <c r="E273" s="6">
        <v>1</v>
      </c>
      <c r="F273" s="6">
        <v>6.5</v>
      </c>
      <c r="G273" s="6">
        <v>78</v>
      </c>
      <c r="H273" s="7">
        <v>78</v>
      </c>
      <c r="I273" s="6">
        <v>860</v>
      </c>
      <c r="J273" s="6">
        <f t="shared" si="33"/>
        <v>8.05985093674355E-4</v>
      </c>
      <c r="K273" s="7">
        <v>78</v>
      </c>
      <c r="L273" s="6">
        <v>7.6</v>
      </c>
      <c r="M273" s="6" t="s">
        <v>34</v>
      </c>
      <c r="N273" s="6" t="s">
        <v>34</v>
      </c>
      <c r="O273" s="6">
        <v>95.27</v>
      </c>
      <c r="P273" s="6">
        <v>12.4</v>
      </c>
      <c r="Q273" s="6">
        <v>16.48</v>
      </c>
      <c r="R273" s="6" t="s">
        <v>34</v>
      </c>
      <c r="S273" s="6" t="s">
        <v>34</v>
      </c>
      <c r="T273" s="6">
        <v>89.33</v>
      </c>
      <c r="U273" s="6">
        <v>5.42</v>
      </c>
      <c r="V273" s="6" t="s">
        <v>34</v>
      </c>
      <c r="W273" s="7" t="s">
        <v>34</v>
      </c>
      <c r="X273" s="6" t="s">
        <v>34</v>
      </c>
      <c r="Y273" s="7" t="s">
        <v>34</v>
      </c>
      <c r="Z273" s="6" t="s">
        <v>34</v>
      </c>
      <c r="AA273" s="6">
        <v>51</v>
      </c>
      <c r="AB273" s="6" t="s">
        <v>34</v>
      </c>
      <c r="AC273" s="6" t="s">
        <v>735</v>
      </c>
      <c r="AD273" s="6" t="s">
        <v>736</v>
      </c>
      <c r="AE273" s="6" t="s">
        <v>737</v>
      </c>
      <c r="AF273" s="6"/>
    </row>
    <row r="274" spans="1:32" ht="14.25" customHeight="1">
      <c r="A274" s="4" t="s">
        <v>738</v>
      </c>
      <c r="B274" s="67" t="s">
        <v>1133</v>
      </c>
      <c r="C274" s="5" t="s">
        <v>32</v>
      </c>
      <c r="D274" s="6" t="s">
        <v>33</v>
      </c>
      <c r="E274" s="6">
        <v>3</v>
      </c>
      <c r="F274" s="6">
        <v>3.5</v>
      </c>
      <c r="G274" s="6">
        <v>90</v>
      </c>
      <c r="H274" s="6" t="s">
        <v>34</v>
      </c>
      <c r="I274" s="6" t="s">
        <v>34</v>
      </c>
      <c r="J274" s="6" t="s">
        <v>34</v>
      </c>
      <c r="K274" s="7">
        <v>90</v>
      </c>
      <c r="L274" s="6">
        <v>0.189</v>
      </c>
      <c r="M274" s="6" t="s">
        <v>34</v>
      </c>
      <c r="N274" s="6" t="s">
        <v>34</v>
      </c>
      <c r="O274" s="6">
        <v>0.57699999999999996</v>
      </c>
      <c r="P274" s="6">
        <v>3.0529999999999999</v>
      </c>
      <c r="Q274" s="6">
        <v>0.14899999999999999</v>
      </c>
      <c r="R274" s="6" t="s">
        <v>34</v>
      </c>
      <c r="S274" s="6" t="s">
        <v>34</v>
      </c>
      <c r="T274" s="6">
        <v>0.31707200000000002</v>
      </c>
      <c r="U274" s="6">
        <v>2.1280000000000001</v>
      </c>
      <c r="V274" s="6" t="s">
        <v>34</v>
      </c>
      <c r="W274" s="6" t="s">
        <v>34</v>
      </c>
      <c r="X274" s="6">
        <v>2</v>
      </c>
      <c r="Y274" s="6" t="s">
        <v>52</v>
      </c>
      <c r="Z274" s="6" t="s">
        <v>34</v>
      </c>
      <c r="AA274" s="6">
        <v>77.8</v>
      </c>
      <c r="AB274" s="23" t="s">
        <v>34</v>
      </c>
      <c r="AC274" s="2" t="s">
        <v>739</v>
      </c>
      <c r="AD274" s="6" t="s">
        <v>740</v>
      </c>
      <c r="AE274" s="27" t="s">
        <v>741</v>
      </c>
      <c r="AF274" s="6"/>
    </row>
    <row r="275" spans="1:32" ht="14.25" customHeight="1">
      <c r="A275" s="4" t="s">
        <v>742</v>
      </c>
      <c r="B275" s="68" t="s">
        <v>1134</v>
      </c>
      <c r="C275" s="5" t="s">
        <v>32</v>
      </c>
      <c r="D275" s="6" t="s">
        <v>33</v>
      </c>
      <c r="E275" s="6">
        <v>3</v>
      </c>
      <c r="F275" s="6">
        <v>5</v>
      </c>
      <c r="G275" s="6">
        <v>85</v>
      </c>
      <c r="H275" s="6" t="s">
        <v>34</v>
      </c>
      <c r="I275" s="6" t="s">
        <v>34</v>
      </c>
      <c r="J275" s="6" t="s">
        <v>34</v>
      </c>
      <c r="K275" s="7">
        <v>30</v>
      </c>
      <c r="L275" s="6">
        <v>3.8999999999999998E-3</v>
      </c>
      <c r="M275" s="6" t="s">
        <v>34</v>
      </c>
      <c r="N275" s="6" t="s">
        <v>34</v>
      </c>
      <c r="O275" s="6">
        <v>6.34</v>
      </c>
      <c r="P275" s="6">
        <v>1625.6</v>
      </c>
      <c r="Q275" s="6" t="s">
        <v>34</v>
      </c>
      <c r="R275" s="6" t="s">
        <v>34</v>
      </c>
      <c r="S275" s="6" t="s">
        <v>34</v>
      </c>
      <c r="T275" s="6" t="s">
        <v>34</v>
      </c>
      <c r="U275" s="6" t="s">
        <v>34</v>
      </c>
      <c r="V275" s="6" t="s">
        <v>34</v>
      </c>
      <c r="W275" s="6" t="s">
        <v>34</v>
      </c>
      <c r="X275" s="6" t="s">
        <v>34</v>
      </c>
      <c r="Y275" s="6" t="s">
        <v>34</v>
      </c>
      <c r="Z275" s="6" t="s">
        <v>34</v>
      </c>
      <c r="AA275" s="6">
        <v>81</v>
      </c>
      <c r="AB275" s="23" t="s">
        <v>34</v>
      </c>
      <c r="AC275" s="2" t="s">
        <v>34</v>
      </c>
      <c r="AD275" s="6" t="s">
        <v>743</v>
      </c>
      <c r="AE275" s="6" t="s">
        <v>34</v>
      </c>
      <c r="AF275" s="6"/>
    </row>
    <row r="276" spans="1:32" ht="14.25" customHeight="1">
      <c r="A276" s="4" t="s">
        <v>744</v>
      </c>
      <c r="B276" s="67" t="s">
        <v>1135</v>
      </c>
      <c r="C276" s="5" t="s">
        <v>32</v>
      </c>
      <c r="D276" s="6" t="s">
        <v>33</v>
      </c>
      <c r="E276" s="6">
        <v>3</v>
      </c>
      <c r="F276" s="6">
        <v>5</v>
      </c>
      <c r="G276" s="6">
        <v>80</v>
      </c>
      <c r="H276" s="6" t="s">
        <v>34</v>
      </c>
      <c r="I276" s="6" t="s">
        <v>34</v>
      </c>
      <c r="J276" s="6" t="s">
        <v>34</v>
      </c>
      <c r="K276" s="6">
        <v>30</v>
      </c>
      <c r="L276" s="6">
        <v>3.8999999999999998E-3</v>
      </c>
      <c r="M276" s="6" t="s">
        <v>34</v>
      </c>
      <c r="N276" s="6" t="s">
        <v>34</v>
      </c>
      <c r="O276" s="6">
        <v>6.34</v>
      </c>
      <c r="P276" s="6">
        <f t="shared" ref="P276:P289" si="38">O276/L276</f>
        <v>1625.6410256410256</v>
      </c>
      <c r="Q276" s="6" t="s">
        <v>34</v>
      </c>
      <c r="R276" s="6" t="s">
        <v>34</v>
      </c>
      <c r="S276" s="6" t="s">
        <v>34</v>
      </c>
      <c r="T276" s="6" t="s">
        <v>34</v>
      </c>
      <c r="U276" s="6" t="s">
        <v>34</v>
      </c>
      <c r="V276" s="6" t="s">
        <v>34</v>
      </c>
      <c r="W276" s="6" t="s">
        <v>34</v>
      </c>
      <c r="X276" s="6" t="s">
        <v>34</v>
      </c>
      <c r="Y276" s="6" t="s">
        <v>34</v>
      </c>
      <c r="Z276" s="6" t="s">
        <v>34</v>
      </c>
      <c r="AA276" s="6">
        <v>81</v>
      </c>
      <c r="AB276" s="6" t="s">
        <v>34</v>
      </c>
      <c r="AC276" s="6" t="s">
        <v>745</v>
      </c>
      <c r="AD276" s="6" t="s">
        <v>746</v>
      </c>
      <c r="AE276" s="6" t="s">
        <v>747</v>
      </c>
      <c r="AF276" s="6"/>
    </row>
    <row r="277" spans="1:32" ht="14.25" customHeight="1">
      <c r="A277" s="4" t="s">
        <v>748</v>
      </c>
      <c r="B277" s="68" t="s">
        <v>1136</v>
      </c>
      <c r="C277" s="5" t="s">
        <v>32</v>
      </c>
      <c r="D277" s="6" t="s">
        <v>33</v>
      </c>
      <c r="E277" s="6">
        <v>3</v>
      </c>
      <c r="F277" s="6">
        <v>5</v>
      </c>
      <c r="G277" s="6">
        <v>85</v>
      </c>
      <c r="H277" s="6">
        <v>85</v>
      </c>
      <c r="I277" s="6">
        <f>LN(2)/J277</f>
        <v>976.9791231768412</v>
      </c>
      <c r="J277" s="6">
        <f>LN(1/0.6)/720</f>
        <v>7.0948003300832043E-4</v>
      </c>
      <c r="K277" s="6">
        <v>85</v>
      </c>
      <c r="L277" s="6">
        <v>0.45</v>
      </c>
      <c r="M277" s="6">
        <v>153</v>
      </c>
      <c r="N277" s="6" t="s">
        <v>749</v>
      </c>
      <c r="O277" s="6">
        <v>1214285</v>
      </c>
      <c r="P277" s="6">
        <f t="shared" si="38"/>
        <v>2698411.111111111</v>
      </c>
      <c r="Q277" s="6">
        <v>7.35</v>
      </c>
      <c r="R277" s="6">
        <v>0.185</v>
      </c>
      <c r="S277" s="6" t="s">
        <v>749</v>
      </c>
      <c r="T277" s="6">
        <v>1469.8</v>
      </c>
      <c r="U277" s="6">
        <f>T277/Q277</f>
        <v>199.97278911564626</v>
      </c>
      <c r="V277" s="6" t="s">
        <v>34</v>
      </c>
      <c r="W277" s="6" t="s">
        <v>34</v>
      </c>
      <c r="X277" s="6">
        <v>150</v>
      </c>
      <c r="Y277" s="6" t="s">
        <v>34</v>
      </c>
      <c r="Z277" s="6" t="s">
        <v>34</v>
      </c>
      <c r="AA277" s="6">
        <v>81</v>
      </c>
      <c r="AB277" s="6" t="s">
        <v>34</v>
      </c>
      <c r="AC277" s="6" t="s">
        <v>750</v>
      </c>
      <c r="AD277" s="6" t="s">
        <v>751</v>
      </c>
      <c r="AE277" s="6" t="s">
        <v>752</v>
      </c>
      <c r="AF277" s="6"/>
    </row>
    <row r="278" spans="1:32" ht="14.25" customHeight="1">
      <c r="A278" s="4" t="s">
        <v>753</v>
      </c>
      <c r="B278" s="67" t="s">
        <v>1137</v>
      </c>
      <c r="C278" s="5" t="s">
        <v>32</v>
      </c>
      <c r="D278" s="6" t="s">
        <v>33</v>
      </c>
      <c r="E278" s="6">
        <v>3</v>
      </c>
      <c r="F278" s="6">
        <v>5.6</v>
      </c>
      <c r="G278" s="6" t="s">
        <v>34</v>
      </c>
      <c r="H278" s="6" t="s">
        <v>34</v>
      </c>
      <c r="I278" s="6" t="s">
        <v>34</v>
      </c>
      <c r="J278" s="6" t="s">
        <v>34</v>
      </c>
      <c r="K278" s="6">
        <v>90</v>
      </c>
      <c r="L278" s="6">
        <v>0.06</v>
      </c>
      <c r="M278" s="6" t="s">
        <v>34</v>
      </c>
      <c r="N278" s="6" t="s">
        <v>34</v>
      </c>
      <c r="O278" s="6">
        <v>129</v>
      </c>
      <c r="P278" s="6">
        <f t="shared" si="38"/>
        <v>2150</v>
      </c>
      <c r="Q278" s="6" t="s">
        <v>34</v>
      </c>
      <c r="R278" s="6" t="s">
        <v>34</v>
      </c>
      <c r="S278" s="6" t="s">
        <v>34</v>
      </c>
      <c r="T278" s="6" t="s">
        <v>34</v>
      </c>
      <c r="U278" s="6" t="s">
        <v>34</v>
      </c>
      <c r="V278" s="6" t="s">
        <v>34</v>
      </c>
      <c r="W278" s="6" t="s">
        <v>34</v>
      </c>
      <c r="X278" s="6" t="s">
        <v>34</v>
      </c>
      <c r="Y278" s="6" t="s">
        <v>34</v>
      </c>
      <c r="Z278" s="6" t="s">
        <v>34</v>
      </c>
      <c r="AA278" s="6">
        <v>81.2</v>
      </c>
      <c r="AB278" s="6" t="s">
        <v>754</v>
      </c>
      <c r="AC278" s="6" t="s">
        <v>755</v>
      </c>
      <c r="AD278" s="6" t="s">
        <v>756</v>
      </c>
      <c r="AE278" s="6" t="s">
        <v>757</v>
      </c>
      <c r="AF278" s="6"/>
    </row>
    <row r="279" spans="1:32" ht="14.25" customHeight="1">
      <c r="A279" s="4" t="s">
        <v>758</v>
      </c>
      <c r="B279" s="68" t="s">
        <v>1138</v>
      </c>
      <c r="C279" s="5" t="s">
        <v>60</v>
      </c>
      <c r="D279" s="6" t="s">
        <v>33</v>
      </c>
      <c r="E279" s="6">
        <v>3</v>
      </c>
      <c r="F279" s="6">
        <v>5</v>
      </c>
      <c r="G279" s="6" t="s">
        <v>34</v>
      </c>
      <c r="H279" s="6" t="s">
        <v>34</v>
      </c>
      <c r="I279" s="6" t="s">
        <v>34</v>
      </c>
      <c r="J279" s="6" t="s">
        <v>34</v>
      </c>
      <c r="K279" s="6">
        <v>90</v>
      </c>
      <c r="L279" s="6">
        <v>0.01</v>
      </c>
      <c r="M279" s="6" t="s">
        <v>34</v>
      </c>
      <c r="N279" s="6" t="s">
        <v>34</v>
      </c>
      <c r="O279" s="6">
        <v>5.5</v>
      </c>
      <c r="P279" s="6">
        <f t="shared" si="38"/>
        <v>550</v>
      </c>
      <c r="Q279" s="6" t="s">
        <v>34</v>
      </c>
      <c r="R279" s="6" t="s">
        <v>34</v>
      </c>
      <c r="S279" s="6" t="s">
        <v>34</v>
      </c>
      <c r="T279" s="6" t="s">
        <v>34</v>
      </c>
      <c r="U279" s="6" t="s">
        <v>34</v>
      </c>
      <c r="V279" s="6" t="s">
        <v>34</v>
      </c>
      <c r="W279" s="6" t="s">
        <v>34</v>
      </c>
      <c r="X279" s="6" t="s">
        <v>34</v>
      </c>
      <c r="Y279" s="6" t="s">
        <v>34</v>
      </c>
      <c r="Z279" s="6" t="s">
        <v>34</v>
      </c>
      <c r="AA279" s="6">
        <v>81.099999999999994</v>
      </c>
      <c r="AB279" s="6" t="s">
        <v>759</v>
      </c>
      <c r="AC279" s="6" t="s">
        <v>760</v>
      </c>
      <c r="AD279" s="6" t="s">
        <v>756</v>
      </c>
      <c r="AE279" s="6" t="s">
        <v>757</v>
      </c>
      <c r="AF279" s="6"/>
    </row>
    <row r="280" spans="1:32" ht="14.25" customHeight="1">
      <c r="A280" s="4" t="s">
        <v>761</v>
      </c>
      <c r="B280" s="67" t="s">
        <v>1139</v>
      </c>
      <c r="C280" s="5" t="s">
        <v>60</v>
      </c>
      <c r="D280" s="6" t="s">
        <v>33</v>
      </c>
      <c r="E280" s="6">
        <v>3</v>
      </c>
      <c r="F280" s="6">
        <v>4.5</v>
      </c>
      <c r="G280" s="6" t="s">
        <v>34</v>
      </c>
      <c r="H280" s="6" t="s">
        <v>34</v>
      </c>
      <c r="I280" s="6" t="s">
        <v>34</v>
      </c>
      <c r="J280" s="6" t="s">
        <v>34</v>
      </c>
      <c r="K280" s="6">
        <v>90</v>
      </c>
      <c r="L280" s="6">
        <v>0.01</v>
      </c>
      <c r="M280" s="6" t="s">
        <v>34</v>
      </c>
      <c r="N280" s="6" t="s">
        <v>34</v>
      </c>
      <c r="O280" s="6">
        <v>5.5</v>
      </c>
      <c r="P280" s="6">
        <f t="shared" si="38"/>
        <v>550</v>
      </c>
      <c r="Q280" s="6" t="s">
        <v>34</v>
      </c>
      <c r="R280" s="6" t="s">
        <v>34</v>
      </c>
      <c r="S280" s="6" t="s">
        <v>34</v>
      </c>
      <c r="T280" s="6" t="s">
        <v>34</v>
      </c>
      <c r="U280" s="6" t="s">
        <v>34</v>
      </c>
      <c r="V280" s="6" t="s">
        <v>34</v>
      </c>
      <c r="W280" s="6" t="s">
        <v>34</v>
      </c>
      <c r="X280" s="6" t="s">
        <v>34</v>
      </c>
      <c r="Y280" s="6" t="s">
        <v>34</v>
      </c>
      <c r="Z280" s="6" t="s">
        <v>34</v>
      </c>
      <c r="AA280" s="6">
        <v>81.099999999999994</v>
      </c>
      <c r="AB280" s="6" t="s">
        <v>34</v>
      </c>
      <c r="AC280" s="6" t="s">
        <v>762</v>
      </c>
      <c r="AD280" s="6" t="s">
        <v>756</v>
      </c>
      <c r="AE280" s="6" t="s">
        <v>757</v>
      </c>
      <c r="AF280" s="6"/>
    </row>
    <row r="281" spans="1:32" ht="14.25" customHeight="1">
      <c r="A281" s="4" t="s">
        <v>763</v>
      </c>
      <c r="B281" s="68" t="s">
        <v>1140</v>
      </c>
      <c r="C281" s="5" t="s">
        <v>60</v>
      </c>
      <c r="D281" s="6" t="s">
        <v>33</v>
      </c>
      <c r="E281" s="6">
        <v>3</v>
      </c>
      <c r="F281" s="6">
        <v>5</v>
      </c>
      <c r="G281" s="6" t="s">
        <v>34</v>
      </c>
      <c r="H281" s="6" t="s">
        <v>34</v>
      </c>
      <c r="I281" s="6" t="s">
        <v>34</v>
      </c>
      <c r="J281" s="6" t="s">
        <v>34</v>
      </c>
      <c r="K281" s="6">
        <v>90</v>
      </c>
      <c r="L281" s="6">
        <v>0.01</v>
      </c>
      <c r="M281" s="6" t="s">
        <v>34</v>
      </c>
      <c r="N281" s="6" t="s">
        <v>34</v>
      </c>
      <c r="O281" s="6">
        <v>5.0999999999999996</v>
      </c>
      <c r="P281" s="6">
        <f t="shared" si="38"/>
        <v>509.99999999999994</v>
      </c>
      <c r="Q281" s="6" t="s">
        <v>34</v>
      </c>
      <c r="R281" s="6" t="s">
        <v>34</v>
      </c>
      <c r="S281" s="6" t="s">
        <v>34</v>
      </c>
      <c r="T281" s="6" t="s">
        <v>34</v>
      </c>
      <c r="U281" s="6" t="s">
        <v>34</v>
      </c>
      <c r="V281" s="6" t="s">
        <v>34</v>
      </c>
      <c r="W281" s="6" t="s">
        <v>34</v>
      </c>
      <c r="X281" s="6" t="s">
        <v>34</v>
      </c>
      <c r="Y281" s="6" t="s">
        <v>34</v>
      </c>
      <c r="Z281" s="6" t="s">
        <v>34</v>
      </c>
      <c r="AA281" s="6">
        <v>81.099999999999994</v>
      </c>
      <c r="AB281" s="6" t="s">
        <v>34</v>
      </c>
      <c r="AC281" s="6" t="s">
        <v>764</v>
      </c>
      <c r="AD281" s="6" t="s">
        <v>756</v>
      </c>
      <c r="AE281" s="6" t="s">
        <v>757</v>
      </c>
      <c r="AF281" s="6"/>
    </row>
    <row r="282" spans="1:32" ht="14.25" customHeight="1">
      <c r="A282" s="4" t="s">
        <v>765</v>
      </c>
      <c r="B282" s="67" t="s">
        <v>1141</v>
      </c>
      <c r="C282" s="5" t="s">
        <v>60</v>
      </c>
      <c r="D282" s="6" t="s">
        <v>33</v>
      </c>
      <c r="E282" s="6">
        <v>3</v>
      </c>
      <c r="F282" s="6">
        <v>5.6</v>
      </c>
      <c r="G282" s="6" t="s">
        <v>34</v>
      </c>
      <c r="H282" s="6" t="s">
        <v>34</v>
      </c>
      <c r="I282" s="6" t="s">
        <v>34</v>
      </c>
      <c r="J282" s="6" t="s">
        <v>34</v>
      </c>
      <c r="K282" s="6">
        <v>90</v>
      </c>
      <c r="L282" s="6">
        <v>0.09</v>
      </c>
      <c r="M282" s="6" t="s">
        <v>34</v>
      </c>
      <c r="N282" s="6" t="s">
        <v>34</v>
      </c>
      <c r="O282" s="6">
        <v>89.6</v>
      </c>
      <c r="P282" s="6">
        <f t="shared" si="38"/>
        <v>995.55555555555554</v>
      </c>
      <c r="Q282" s="6" t="s">
        <v>34</v>
      </c>
      <c r="R282" s="6" t="s">
        <v>34</v>
      </c>
      <c r="S282" s="6" t="s">
        <v>34</v>
      </c>
      <c r="T282" s="6" t="s">
        <v>34</v>
      </c>
      <c r="U282" s="6" t="s">
        <v>34</v>
      </c>
      <c r="V282" s="6" t="s">
        <v>34</v>
      </c>
      <c r="W282" s="6" t="s">
        <v>34</v>
      </c>
      <c r="X282" s="6" t="s">
        <v>34</v>
      </c>
      <c r="Y282" s="6" t="s">
        <v>34</v>
      </c>
      <c r="Z282" s="6" t="s">
        <v>34</v>
      </c>
      <c r="AA282" s="6">
        <v>81.099999999999994</v>
      </c>
      <c r="AB282" s="6" t="s">
        <v>34</v>
      </c>
      <c r="AC282" s="6" t="s">
        <v>766</v>
      </c>
      <c r="AD282" s="6" t="s">
        <v>756</v>
      </c>
      <c r="AE282" s="6" t="s">
        <v>757</v>
      </c>
      <c r="AF282" s="6"/>
    </row>
    <row r="283" spans="1:32" ht="14.25" customHeight="1">
      <c r="A283" s="4" t="s">
        <v>767</v>
      </c>
      <c r="B283" s="68" t="s">
        <v>1142</v>
      </c>
      <c r="C283" s="5" t="s">
        <v>32</v>
      </c>
      <c r="D283" s="6" t="s">
        <v>33</v>
      </c>
      <c r="E283" s="6">
        <v>1</v>
      </c>
      <c r="F283" s="6">
        <v>6</v>
      </c>
      <c r="G283" s="6">
        <v>80</v>
      </c>
      <c r="H283" s="6">
        <v>99</v>
      </c>
      <c r="I283" s="6">
        <v>630</v>
      </c>
      <c r="J283" s="6">
        <f t="shared" ref="J283:J288" si="39">LN(2)/I283</f>
        <v>1.1002336199364211E-3</v>
      </c>
      <c r="K283" s="6">
        <v>70</v>
      </c>
      <c r="L283" s="6">
        <v>0.28000000000000003</v>
      </c>
      <c r="M283" s="6">
        <v>16.559999999999999</v>
      </c>
      <c r="N283" s="6" t="s">
        <v>768</v>
      </c>
      <c r="O283" s="6">
        <v>276</v>
      </c>
      <c r="P283" s="6">
        <f t="shared" si="38"/>
        <v>985.71428571428567</v>
      </c>
      <c r="Q283" s="6" t="s">
        <v>34</v>
      </c>
      <c r="R283" s="6" t="s">
        <v>34</v>
      </c>
      <c r="S283" s="6" t="s">
        <v>34</v>
      </c>
      <c r="T283" s="6" t="s">
        <v>34</v>
      </c>
      <c r="U283" s="6" t="s">
        <v>34</v>
      </c>
      <c r="V283" s="6" t="s">
        <v>34</v>
      </c>
      <c r="W283" s="6" t="s">
        <v>34</v>
      </c>
      <c r="X283" s="6">
        <v>1100</v>
      </c>
      <c r="Y283" s="6" t="s">
        <v>34</v>
      </c>
      <c r="Z283" s="6" t="s">
        <v>34</v>
      </c>
      <c r="AA283" s="2">
        <v>51.5</v>
      </c>
      <c r="AB283" s="6" t="s">
        <v>34</v>
      </c>
      <c r="AC283" s="2" t="s">
        <v>769</v>
      </c>
      <c r="AD283" s="6" t="s">
        <v>770</v>
      </c>
      <c r="AE283" s="27" t="s">
        <v>771</v>
      </c>
      <c r="AF283" s="6"/>
    </row>
    <row r="284" spans="1:32" ht="14.25" customHeight="1">
      <c r="A284" s="4" t="s">
        <v>772</v>
      </c>
      <c r="B284" s="67" t="s">
        <v>1143</v>
      </c>
      <c r="C284" s="5" t="s">
        <v>32</v>
      </c>
      <c r="D284" s="6" t="s">
        <v>33</v>
      </c>
      <c r="E284" s="6">
        <v>1</v>
      </c>
      <c r="F284" s="6">
        <v>4</v>
      </c>
      <c r="G284" s="6">
        <v>80</v>
      </c>
      <c r="H284" s="6">
        <v>99</v>
      </c>
      <c r="I284" s="6">
        <v>462</v>
      </c>
      <c r="J284" s="6">
        <f t="shared" si="39"/>
        <v>1.5003185726405741E-3</v>
      </c>
      <c r="K284" s="6">
        <v>70</v>
      </c>
      <c r="L284" s="6">
        <v>0.38</v>
      </c>
      <c r="M284" s="6">
        <v>34.25</v>
      </c>
      <c r="N284" s="6" t="s">
        <v>768</v>
      </c>
      <c r="O284" s="6">
        <v>570.83000000000004</v>
      </c>
      <c r="P284" s="6">
        <f t="shared" si="38"/>
        <v>1502.1842105263158</v>
      </c>
      <c r="Q284" s="6" t="s">
        <v>34</v>
      </c>
      <c r="R284" s="6" t="s">
        <v>34</v>
      </c>
      <c r="S284" s="6" t="s">
        <v>34</v>
      </c>
      <c r="T284" s="6" t="s">
        <v>34</v>
      </c>
      <c r="U284" s="6" t="s">
        <v>34</v>
      </c>
      <c r="V284" s="6" t="s">
        <v>34</v>
      </c>
      <c r="W284" s="6" t="s">
        <v>34</v>
      </c>
      <c r="X284" s="6">
        <v>30</v>
      </c>
      <c r="Y284" s="6" t="s">
        <v>34</v>
      </c>
      <c r="Z284" s="6" t="s">
        <v>34</v>
      </c>
      <c r="AA284" s="2">
        <v>81.2</v>
      </c>
      <c r="AB284" s="6" t="s">
        <v>34</v>
      </c>
      <c r="AC284" s="2" t="s">
        <v>773</v>
      </c>
      <c r="AD284" s="6" t="s">
        <v>770</v>
      </c>
      <c r="AE284" s="27" t="s">
        <v>774</v>
      </c>
      <c r="AF284" s="6"/>
    </row>
    <row r="285" spans="1:32" ht="14.25" customHeight="1">
      <c r="A285" s="4" t="s">
        <v>775</v>
      </c>
      <c r="B285" s="68" t="s">
        <v>1144</v>
      </c>
      <c r="C285" s="5" t="s">
        <v>32</v>
      </c>
      <c r="D285" s="6" t="s">
        <v>33</v>
      </c>
      <c r="E285" s="6">
        <v>1</v>
      </c>
      <c r="F285" s="6">
        <v>4.8</v>
      </c>
      <c r="G285" s="6">
        <v>90</v>
      </c>
      <c r="H285" s="6">
        <v>90</v>
      </c>
      <c r="I285" s="6">
        <v>120</v>
      </c>
      <c r="J285" s="6">
        <f t="shared" si="39"/>
        <v>5.7762265046662105E-3</v>
      </c>
      <c r="K285" s="6">
        <v>90</v>
      </c>
      <c r="L285" s="6">
        <v>0.59</v>
      </c>
      <c r="M285" s="6">
        <v>142</v>
      </c>
      <c r="N285" s="6" t="s">
        <v>43</v>
      </c>
      <c r="O285" s="6">
        <f>M285/60*AA285</f>
        <v>134.9</v>
      </c>
      <c r="P285" s="6">
        <f t="shared" si="38"/>
        <v>228.64406779661019</v>
      </c>
      <c r="Q285" s="6">
        <v>35.5</v>
      </c>
      <c r="R285" s="6">
        <v>19</v>
      </c>
      <c r="S285" s="6" t="s">
        <v>43</v>
      </c>
      <c r="T285" s="6">
        <f>R285/60*AA285</f>
        <v>18.05</v>
      </c>
      <c r="U285" s="6">
        <f>T285/Q285</f>
        <v>0.5084507042253521</v>
      </c>
      <c r="V285" s="6" t="s">
        <v>34</v>
      </c>
      <c r="W285" s="7" t="s">
        <v>34</v>
      </c>
      <c r="X285" s="6">
        <v>1500</v>
      </c>
      <c r="Y285" s="6" t="s">
        <v>34</v>
      </c>
      <c r="Z285" s="6" t="s">
        <v>34</v>
      </c>
      <c r="AA285" s="6">
        <v>57</v>
      </c>
      <c r="AB285" s="6" t="s">
        <v>34</v>
      </c>
      <c r="AC285" s="6" t="s">
        <v>776</v>
      </c>
      <c r="AD285" s="6" t="s">
        <v>777</v>
      </c>
      <c r="AE285" s="6" t="s">
        <v>778</v>
      </c>
      <c r="AF285" s="6"/>
    </row>
    <row r="286" spans="1:32" ht="14.25" customHeight="1">
      <c r="A286" s="4" t="s">
        <v>779</v>
      </c>
      <c r="B286" s="67" t="s">
        <v>1145</v>
      </c>
      <c r="C286" s="5" t="s">
        <v>32</v>
      </c>
      <c r="D286" s="6" t="s">
        <v>33</v>
      </c>
      <c r="E286" s="6">
        <v>1</v>
      </c>
      <c r="F286" s="6">
        <v>5.5</v>
      </c>
      <c r="G286" s="6">
        <v>85</v>
      </c>
      <c r="H286" s="6">
        <v>80</v>
      </c>
      <c r="I286" s="6">
        <f>3*60</f>
        <v>180</v>
      </c>
      <c r="J286" s="6">
        <f t="shared" si="39"/>
        <v>3.8508176697774738E-3</v>
      </c>
      <c r="K286" s="6">
        <v>70</v>
      </c>
      <c r="L286" s="6">
        <v>0.33</v>
      </c>
      <c r="M286" s="6">
        <v>303</v>
      </c>
      <c r="N286" s="6" t="s">
        <v>43</v>
      </c>
      <c r="O286" s="6">
        <v>247.5</v>
      </c>
      <c r="P286" s="6">
        <f t="shared" si="38"/>
        <v>750</v>
      </c>
      <c r="Q286" s="6" t="s">
        <v>34</v>
      </c>
      <c r="R286" s="6" t="s">
        <v>34</v>
      </c>
      <c r="S286" s="6" t="s">
        <v>34</v>
      </c>
      <c r="T286" s="6" t="s">
        <v>34</v>
      </c>
      <c r="U286" s="6" t="s">
        <v>34</v>
      </c>
      <c r="V286" s="6" t="s">
        <v>34</v>
      </c>
      <c r="W286" s="6" t="s">
        <v>34</v>
      </c>
      <c r="X286" s="6" t="s">
        <v>34</v>
      </c>
      <c r="Y286" s="6" t="s">
        <v>34</v>
      </c>
      <c r="Z286" s="6" t="s">
        <v>34</v>
      </c>
      <c r="AA286" s="6">
        <v>49</v>
      </c>
      <c r="AB286" s="6" t="s">
        <v>34</v>
      </c>
      <c r="AC286" s="6" t="s">
        <v>780</v>
      </c>
      <c r="AD286" s="6" t="s">
        <v>781</v>
      </c>
      <c r="AE286" s="6" t="s">
        <v>782</v>
      </c>
      <c r="AF286" s="6"/>
    </row>
    <row r="287" spans="1:32" ht="14.25" customHeight="1">
      <c r="A287" s="4" t="s">
        <v>783</v>
      </c>
      <c r="B287" s="68" t="s">
        <v>1146</v>
      </c>
      <c r="C287" s="5" t="s">
        <v>32</v>
      </c>
      <c r="D287" s="6" t="s">
        <v>33</v>
      </c>
      <c r="E287" s="6">
        <v>1</v>
      </c>
      <c r="F287" s="6">
        <v>7</v>
      </c>
      <c r="G287" s="6">
        <v>88</v>
      </c>
      <c r="H287" s="6">
        <v>90</v>
      </c>
      <c r="I287" s="6">
        <v>10</v>
      </c>
      <c r="J287" s="6">
        <f t="shared" si="39"/>
        <v>6.9314718055994526E-2</v>
      </c>
      <c r="K287" s="6" t="s">
        <v>784</v>
      </c>
      <c r="L287" s="6">
        <v>0.09</v>
      </c>
      <c r="M287" s="6" t="s">
        <v>34</v>
      </c>
      <c r="N287" s="6" t="s">
        <v>34</v>
      </c>
      <c r="O287" s="6">
        <v>23</v>
      </c>
      <c r="P287" s="6">
        <f t="shared" si="38"/>
        <v>255.55555555555557</v>
      </c>
      <c r="Q287" s="6">
        <v>4</v>
      </c>
      <c r="R287" s="6" t="s">
        <v>34</v>
      </c>
      <c r="S287" s="6" t="s">
        <v>34</v>
      </c>
      <c r="T287" s="6">
        <v>41</v>
      </c>
      <c r="U287" s="6">
        <f>T287/Q287</f>
        <v>10.25</v>
      </c>
      <c r="V287" s="6" t="s">
        <v>34</v>
      </c>
      <c r="W287" s="6" t="s">
        <v>34</v>
      </c>
      <c r="X287" s="6" t="s">
        <v>34</v>
      </c>
      <c r="Y287" s="6" t="s">
        <v>34</v>
      </c>
      <c r="Z287" s="6" t="s">
        <v>34</v>
      </c>
      <c r="AA287" s="6">
        <v>48.6</v>
      </c>
      <c r="AB287" s="6" t="s">
        <v>785</v>
      </c>
      <c r="AC287" s="6" t="s">
        <v>786</v>
      </c>
      <c r="AD287" s="64" t="s">
        <v>787</v>
      </c>
      <c r="AE287" s="18" t="s">
        <v>788</v>
      </c>
      <c r="AF287" s="6"/>
    </row>
    <row r="288" spans="1:32" ht="14.25" customHeight="1">
      <c r="A288" s="4" t="s">
        <v>789</v>
      </c>
      <c r="B288" s="67" t="s">
        <v>1147</v>
      </c>
      <c r="C288" s="5" t="s">
        <v>32</v>
      </c>
      <c r="D288" s="6" t="s">
        <v>33</v>
      </c>
      <c r="E288" s="6">
        <v>1</v>
      </c>
      <c r="F288" s="6">
        <v>8.5</v>
      </c>
      <c r="G288" s="6">
        <v>90</v>
      </c>
      <c r="H288" s="6">
        <v>95</v>
      </c>
      <c r="I288" s="6">
        <v>30</v>
      </c>
      <c r="J288" s="6">
        <f t="shared" si="39"/>
        <v>2.3104906018664842E-2</v>
      </c>
      <c r="K288" s="6">
        <v>80</v>
      </c>
      <c r="L288" s="6">
        <v>0.16</v>
      </c>
      <c r="M288" s="6" t="s">
        <v>34</v>
      </c>
      <c r="N288" s="6" t="s">
        <v>34</v>
      </c>
      <c r="O288" s="6">
        <v>9.24</v>
      </c>
      <c r="P288" s="6">
        <f t="shared" si="38"/>
        <v>57.75</v>
      </c>
      <c r="Q288" s="6" t="s">
        <v>34</v>
      </c>
      <c r="R288" s="6" t="s">
        <v>34</v>
      </c>
      <c r="S288" s="6" t="s">
        <v>34</v>
      </c>
      <c r="T288" s="6" t="s">
        <v>34</v>
      </c>
      <c r="U288" s="6" t="s">
        <v>34</v>
      </c>
      <c r="V288" s="6" t="s">
        <v>34</v>
      </c>
      <c r="W288" s="6" t="s">
        <v>34</v>
      </c>
      <c r="X288" s="6" t="s">
        <v>34</v>
      </c>
      <c r="Y288" s="6" t="s">
        <v>34</v>
      </c>
      <c r="Z288" s="6" t="s">
        <v>34</v>
      </c>
      <c r="AA288" s="6">
        <v>48.7</v>
      </c>
      <c r="AB288" s="6" t="s">
        <v>34</v>
      </c>
      <c r="AC288" s="6" t="s">
        <v>790</v>
      </c>
      <c r="AD288" s="6" t="s">
        <v>791</v>
      </c>
      <c r="AE288" s="6" t="s">
        <v>792</v>
      </c>
      <c r="AF288" s="6"/>
    </row>
    <row r="289" spans="1:32" ht="14.25" customHeight="1">
      <c r="A289" s="19" t="s">
        <v>793</v>
      </c>
      <c r="B289" s="68" t="s">
        <v>1148</v>
      </c>
      <c r="C289" s="5" t="s">
        <v>32</v>
      </c>
      <c r="D289" s="6" t="s">
        <v>40</v>
      </c>
      <c r="E289" s="7" t="s">
        <v>34</v>
      </c>
      <c r="F289" s="6" t="s">
        <v>34</v>
      </c>
      <c r="G289" s="6" t="s">
        <v>34</v>
      </c>
      <c r="H289" s="7" t="s">
        <v>34</v>
      </c>
      <c r="I289" s="6" t="s">
        <v>34</v>
      </c>
      <c r="J289" s="6" t="s">
        <v>34</v>
      </c>
      <c r="K289" s="7">
        <v>30</v>
      </c>
      <c r="L289" s="6">
        <v>28</v>
      </c>
      <c r="M289" s="6" t="s">
        <v>34</v>
      </c>
      <c r="N289" s="6" t="s">
        <v>34</v>
      </c>
      <c r="O289" s="6">
        <v>362</v>
      </c>
      <c r="P289" s="6">
        <f t="shared" si="38"/>
        <v>12.928571428571429</v>
      </c>
      <c r="Q289" s="6">
        <v>300</v>
      </c>
      <c r="R289" s="6" t="s">
        <v>34</v>
      </c>
      <c r="S289" s="6" t="s">
        <v>34</v>
      </c>
      <c r="T289" s="6" t="s">
        <v>34</v>
      </c>
      <c r="U289" s="6" t="s">
        <v>34</v>
      </c>
      <c r="V289" s="6" t="s">
        <v>34</v>
      </c>
      <c r="W289" s="6" t="s">
        <v>34</v>
      </c>
      <c r="X289" s="6">
        <v>190</v>
      </c>
      <c r="Y289" s="6" t="s">
        <v>52</v>
      </c>
      <c r="Z289" s="6" t="s">
        <v>34</v>
      </c>
      <c r="AA289" s="6" t="s">
        <v>34</v>
      </c>
      <c r="AB289" s="6" t="s">
        <v>34</v>
      </c>
      <c r="AC289" s="6" t="s">
        <v>34</v>
      </c>
      <c r="AD289" s="6" t="s">
        <v>794</v>
      </c>
      <c r="AE289" s="6" t="s">
        <v>34</v>
      </c>
      <c r="AF289" s="6"/>
    </row>
    <row r="290" spans="1:32" ht="14.25" customHeight="1">
      <c r="A290" s="4" t="s">
        <v>795</v>
      </c>
      <c r="B290" s="67" t="s">
        <v>1149</v>
      </c>
      <c r="C290" s="5" t="s">
        <v>32</v>
      </c>
      <c r="D290" s="6" t="s">
        <v>40</v>
      </c>
      <c r="E290" s="6">
        <v>1</v>
      </c>
      <c r="F290" s="6">
        <v>6</v>
      </c>
      <c r="G290" s="6">
        <v>40</v>
      </c>
      <c r="H290" s="7" t="s">
        <v>34</v>
      </c>
      <c r="I290" s="6" t="s">
        <v>34</v>
      </c>
      <c r="J290" s="6" t="s">
        <v>34</v>
      </c>
      <c r="K290" s="7">
        <v>40</v>
      </c>
      <c r="L290" s="6">
        <v>0.97</v>
      </c>
      <c r="M290" s="6">
        <v>29.3</v>
      </c>
      <c r="N290" s="6" t="s">
        <v>43</v>
      </c>
      <c r="O290" s="6" t="s">
        <v>34</v>
      </c>
      <c r="P290" s="6" t="s">
        <v>34</v>
      </c>
      <c r="Q290" s="6">
        <v>1.22</v>
      </c>
      <c r="R290" s="6">
        <v>10.4</v>
      </c>
      <c r="S290" s="6" t="s">
        <v>43</v>
      </c>
      <c r="T290" s="6" t="s">
        <v>34</v>
      </c>
      <c r="U290" s="6" t="s">
        <v>34</v>
      </c>
      <c r="V290" s="6" t="s">
        <v>34</v>
      </c>
      <c r="W290" s="6" t="s">
        <v>34</v>
      </c>
      <c r="X290" s="6" t="s">
        <v>34</v>
      </c>
      <c r="Y290" s="6" t="s">
        <v>34</v>
      </c>
      <c r="Z290" s="6" t="s">
        <v>34</v>
      </c>
      <c r="AA290" s="6">
        <v>54</v>
      </c>
      <c r="AB290" s="6" t="s">
        <v>34</v>
      </c>
      <c r="AC290" s="6" t="s">
        <v>796</v>
      </c>
      <c r="AD290" s="6" t="s">
        <v>797</v>
      </c>
      <c r="AE290" s="6" t="s">
        <v>798</v>
      </c>
      <c r="AF290" s="6"/>
    </row>
    <row r="291" spans="1:32" ht="14.25" customHeight="1">
      <c r="A291" s="4" t="s">
        <v>799</v>
      </c>
      <c r="B291" s="68" t="s">
        <v>1150</v>
      </c>
      <c r="C291" s="5" t="s">
        <v>32</v>
      </c>
      <c r="D291" s="6" t="s">
        <v>40</v>
      </c>
      <c r="E291" s="6">
        <v>1</v>
      </c>
      <c r="F291" s="6">
        <v>6</v>
      </c>
      <c r="G291" s="6">
        <v>40</v>
      </c>
      <c r="H291" s="6" t="s">
        <v>34</v>
      </c>
      <c r="I291" s="6" t="s">
        <v>34</v>
      </c>
      <c r="J291" s="6" t="s">
        <v>34</v>
      </c>
      <c r="K291" s="6">
        <v>40</v>
      </c>
      <c r="L291" s="6">
        <v>1.17</v>
      </c>
      <c r="M291" s="6" t="s">
        <v>34</v>
      </c>
      <c r="N291" s="6" t="s">
        <v>34</v>
      </c>
      <c r="O291" s="6">
        <v>4.92</v>
      </c>
      <c r="P291" s="6">
        <f t="shared" ref="P291:P293" si="40">O291/L291</f>
        <v>4.2051282051282053</v>
      </c>
      <c r="Q291" s="6" t="s">
        <v>34</v>
      </c>
      <c r="R291" s="6" t="s">
        <v>34</v>
      </c>
      <c r="S291" s="6" t="s">
        <v>34</v>
      </c>
      <c r="T291" s="6" t="s">
        <v>34</v>
      </c>
      <c r="U291" s="6" t="s">
        <v>34</v>
      </c>
      <c r="V291" s="6" t="s">
        <v>34</v>
      </c>
      <c r="W291" s="6" t="s">
        <v>34</v>
      </c>
      <c r="X291" s="6" t="s">
        <v>34</v>
      </c>
      <c r="Y291" s="6" t="s">
        <v>34</v>
      </c>
      <c r="Z291" s="6" t="s">
        <v>34</v>
      </c>
      <c r="AA291" s="6">
        <v>55.1</v>
      </c>
      <c r="AB291" s="6" t="s">
        <v>800</v>
      </c>
      <c r="AC291" s="17" t="s">
        <v>801</v>
      </c>
      <c r="AD291" s="5" t="s">
        <v>802</v>
      </c>
      <c r="AE291" s="6" t="s">
        <v>803</v>
      </c>
      <c r="AF291" s="6"/>
    </row>
    <row r="292" spans="1:32" ht="14.25" customHeight="1">
      <c r="A292" s="4" t="s">
        <v>804</v>
      </c>
      <c r="B292" s="67" t="s">
        <v>1151</v>
      </c>
      <c r="C292" s="5" t="s">
        <v>60</v>
      </c>
      <c r="D292" s="6" t="s">
        <v>40</v>
      </c>
      <c r="E292" s="6">
        <v>1</v>
      </c>
      <c r="F292" s="6">
        <v>6</v>
      </c>
      <c r="G292" s="6">
        <v>50</v>
      </c>
      <c r="H292" s="6" t="s">
        <v>34</v>
      </c>
      <c r="I292" s="6" t="s">
        <v>34</v>
      </c>
      <c r="J292" s="6" t="s">
        <v>34</v>
      </c>
      <c r="K292" s="6">
        <v>50</v>
      </c>
      <c r="L292" s="6">
        <v>0.41</v>
      </c>
      <c r="M292" s="6" t="s">
        <v>34</v>
      </c>
      <c r="N292" s="6" t="s">
        <v>34</v>
      </c>
      <c r="O292" s="6">
        <v>7.85</v>
      </c>
      <c r="P292" s="6">
        <f t="shared" si="40"/>
        <v>19.146341463414636</v>
      </c>
      <c r="Q292" s="6" t="s">
        <v>34</v>
      </c>
      <c r="R292" s="6" t="s">
        <v>34</v>
      </c>
      <c r="S292" s="6" t="s">
        <v>34</v>
      </c>
      <c r="T292" s="6" t="s">
        <v>34</v>
      </c>
      <c r="U292" s="6" t="s">
        <v>34</v>
      </c>
      <c r="V292" s="6" t="s">
        <v>34</v>
      </c>
      <c r="W292" s="6" t="s">
        <v>34</v>
      </c>
      <c r="X292" s="6" t="s">
        <v>34</v>
      </c>
      <c r="Y292" s="6" t="s">
        <v>34</v>
      </c>
      <c r="Z292" s="6" t="s">
        <v>34</v>
      </c>
      <c r="AA292" s="6">
        <v>53.2</v>
      </c>
      <c r="AB292" s="6" t="s">
        <v>805</v>
      </c>
      <c r="AC292" s="17" t="s">
        <v>806</v>
      </c>
      <c r="AD292" s="6" t="s">
        <v>802</v>
      </c>
      <c r="AE292" s="6" t="s">
        <v>807</v>
      </c>
      <c r="AF292" s="6"/>
    </row>
    <row r="293" spans="1:32" ht="14.25" customHeight="1">
      <c r="A293" s="4" t="s">
        <v>808</v>
      </c>
      <c r="B293" s="68" t="s">
        <v>1152</v>
      </c>
      <c r="C293" s="5" t="s">
        <v>32</v>
      </c>
      <c r="D293" s="6" t="s">
        <v>40</v>
      </c>
      <c r="E293" s="6">
        <v>3</v>
      </c>
      <c r="F293" s="6">
        <v>4.5</v>
      </c>
      <c r="G293" s="6">
        <v>65</v>
      </c>
      <c r="H293" s="6">
        <v>60</v>
      </c>
      <c r="I293" s="6">
        <f>LN(2)/J293</f>
        <v>96.542433044561506</v>
      </c>
      <c r="J293" s="6">
        <f>LN(1/0.65)/60</f>
        <v>7.1797152682075696E-3</v>
      </c>
      <c r="K293" s="6">
        <v>65</v>
      </c>
      <c r="L293" s="6">
        <v>1.21</v>
      </c>
      <c r="M293" s="6">
        <v>314</v>
      </c>
      <c r="N293" s="6" t="s">
        <v>43</v>
      </c>
      <c r="O293" s="6">
        <v>523</v>
      </c>
      <c r="P293" s="6">
        <f t="shared" si="40"/>
        <v>432.23140495867767</v>
      </c>
      <c r="Q293" s="6" t="s">
        <v>34</v>
      </c>
      <c r="R293" s="6" t="s">
        <v>34</v>
      </c>
      <c r="S293" s="6" t="s">
        <v>34</v>
      </c>
      <c r="T293" s="6" t="s">
        <v>34</v>
      </c>
      <c r="U293" s="6" t="s">
        <v>34</v>
      </c>
      <c r="V293" s="6" t="s">
        <v>34</v>
      </c>
      <c r="W293" s="6" t="s">
        <v>34</v>
      </c>
      <c r="X293" s="6">
        <v>3.29</v>
      </c>
      <c r="Y293" s="6" t="s">
        <v>34</v>
      </c>
      <c r="Z293" s="6" t="s">
        <v>34</v>
      </c>
      <c r="AA293" s="6">
        <v>100</v>
      </c>
      <c r="AB293" s="6" t="s">
        <v>34</v>
      </c>
      <c r="AC293" s="2" t="s">
        <v>809</v>
      </c>
      <c r="AD293" s="6" t="s">
        <v>810</v>
      </c>
      <c r="AE293" s="27" t="s">
        <v>811</v>
      </c>
      <c r="AF293" s="6"/>
    </row>
    <row r="294" spans="1:32" ht="14.25" customHeight="1">
      <c r="A294" s="12" t="s">
        <v>812</v>
      </c>
      <c r="B294" s="67" t="s">
        <v>1153</v>
      </c>
      <c r="C294" s="5" t="s">
        <v>32</v>
      </c>
      <c r="D294" s="6" t="s">
        <v>40</v>
      </c>
      <c r="E294" s="6" t="s">
        <v>34</v>
      </c>
      <c r="F294" s="6">
        <v>6</v>
      </c>
      <c r="G294" s="6">
        <v>40</v>
      </c>
      <c r="H294" s="7" t="s">
        <v>34</v>
      </c>
      <c r="I294" s="6" t="s">
        <v>34</v>
      </c>
      <c r="J294" s="6" t="s">
        <v>34</v>
      </c>
      <c r="K294" s="7">
        <v>40</v>
      </c>
      <c r="L294" s="6">
        <v>2.2200000000000002</v>
      </c>
      <c r="M294" s="6">
        <v>40</v>
      </c>
      <c r="N294" s="6" t="s">
        <v>43</v>
      </c>
      <c r="O294" s="6" t="s">
        <v>34</v>
      </c>
      <c r="P294" s="6" t="s">
        <v>34</v>
      </c>
      <c r="Q294" s="6" t="s">
        <v>34</v>
      </c>
      <c r="R294" s="6" t="s">
        <v>34</v>
      </c>
      <c r="S294" s="6" t="s">
        <v>34</v>
      </c>
      <c r="T294" s="6" t="s">
        <v>34</v>
      </c>
      <c r="U294" s="6" t="s">
        <v>34</v>
      </c>
      <c r="V294" s="6" t="s">
        <v>34</v>
      </c>
      <c r="W294" s="6" t="s">
        <v>34</v>
      </c>
      <c r="X294" s="6" t="s">
        <v>34</v>
      </c>
      <c r="Y294" s="6" t="s">
        <v>34</v>
      </c>
      <c r="Z294" s="6" t="s">
        <v>34</v>
      </c>
      <c r="AA294" s="6" t="s">
        <v>34</v>
      </c>
      <c r="AB294" s="6" t="s">
        <v>34</v>
      </c>
      <c r="AC294" s="6" t="s">
        <v>813</v>
      </c>
      <c r="AD294" s="6" t="s">
        <v>307</v>
      </c>
      <c r="AE294" s="6" t="s">
        <v>814</v>
      </c>
      <c r="AF294" s="6"/>
    </row>
    <row r="295" spans="1:32" ht="14.25" customHeight="1">
      <c r="A295" s="12" t="s">
        <v>815</v>
      </c>
      <c r="B295" s="68" t="s">
        <v>1154</v>
      </c>
      <c r="C295" s="5" t="s">
        <v>32</v>
      </c>
      <c r="D295" s="6" t="s">
        <v>40</v>
      </c>
      <c r="E295" s="6" t="s">
        <v>34</v>
      </c>
      <c r="F295" s="6">
        <v>4.5</v>
      </c>
      <c r="G295" s="6">
        <v>50</v>
      </c>
      <c r="H295" s="7" t="s">
        <v>34</v>
      </c>
      <c r="I295" s="6" t="s">
        <v>34</v>
      </c>
      <c r="J295" s="6" t="s">
        <v>34</v>
      </c>
      <c r="K295" s="7" t="s">
        <v>34</v>
      </c>
      <c r="L295" s="6" t="s">
        <v>34</v>
      </c>
      <c r="M295" s="6" t="s">
        <v>34</v>
      </c>
      <c r="N295" s="6" t="s">
        <v>34</v>
      </c>
      <c r="O295" s="6" t="s">
        <v>34</v>
      </c>
      <c r="P295" s="6" t="s">
        <v>34</v>
      </c>
      <c r="Q295" s="6">
        <v>0.54</v>
      </c>
      <c r="R295" s="6" t="s">
        <v>34</v>
      </c>
      <c r="S295" s="6" t="s">
        <v>34</v>
      </c>
      <c r="T295" s="6">
        <v>22</v>
      </c>
      <c r="U295" s="6">
        <f t="shared" ref="U295:U298" si="41">T295/Q295</f>
        <v>40.74074074074074</v>
      </c>
      <c r="V295" s="6">
        <v>0.28999999999999998</v>
      </c>
      <c r="W295" s="6" t="s">
        <v>34</v>
      </c>
      <c r="X295" s="6" t="s">
        <v>34</v>
      </c>
      <c r="Y295" s="6" t="s">
        <v>34</v>
      </c>
      <c r="Z295" s="6" t="s">
        <v>34</v>
      </c>
      <c r="AA295" s="6" t="s">
        <v>34</v>
      </c>
      <c r="AB295" s="6" t="s">
        <v>34</v>
      </c>
      <c r="AC295" s="6" t="s">
        <v>34</v>
      </c>
      <c r="AD295" s="6" t="s">
        <v>816</v>
      </c>
      <c r="AE295" s="6" t="s">
        <v>34</v>
      </c>
      <c r="AF295" s="6"/>
    </row>
    <row r="296" spans="1:32" ht="14.25" customHeight="1">
      <c r="A296" s="4" t="s">
        <v>817</v>
      </c>
      <c r="B296" s="67" t="s">
        <v>1155</v>
      </c>
      <c r="C296" s="5" t="s">
        <v>32</v>
      </c>
      <c r="D296" s="6" t="s">
        <v>40</v>
      </c>
      <c r="E296" s="6">
        <v>3</v>
      </c>
      <c r="F296" s="6">
        <v>5</v>
      </c>
      <c r="G296" s="6">
        <v>40</v>
      </c>
      <c r="H296" s="7" t="s">
        <v>34</v>
      </c>
      <c r="I296" s="6" t="s">
        <v>34</v>
      </c>
      <c r="J296" s="6" t="s">
        <v>34</v>
      </c>
      <c r="K296" s="7">
        <v>40</v>
      </c>
      <c r="L296" s="6">
        <v>0.09</v>
      </c>
      <c r="M296" s="6" t="s">
        <v>34</v>
      </c>
      <c r="N296" s="6" t="s">
        <v>34</v>
      </c>
      <c r="O296" s="6">
        <v>118</v>
      </c>
      <c r="P296" s="6">
        <f t="shared" ref="P296:P298" si="42">O296/L296</f>
        <v>1311.1111111111111</v>
      </c>
      <c r="Q296" s="6">
        <v>0.75</v>
      </c>
      <c r="R296" s="6" t="s">
        <v>34</v>
      </c>
      <c r="S296" s="6" t="s">
        <v>34</v>
      </c>
      <c r="T296" s="6">
        <v>42</v>
      </c>
      <c r="U296" s="6">
        <f t="shared" si="41"/>
        <v>56</v>
      </c>
      <c r="V296" s="6" t="s">
        <v>34</v>
      </c>
      <c r="W296" s="6" t="s">
        <v>34</v>
      </c>
      <c r="X296" s="6">
        <v>0.51</v>
      </c>
      <c r="Y296" s="6" t="s">
        <v>52</v>
      </c>
      <c r="Z296" s="6" t="s">
        <v>34</v>
      </c>
      <c r="AA296" s="6" t="s">
        <v>34</v>
      </c>
      <c r="AB296" s="6" t="s">
        <v>34</v>
      </c>
      <c r="AC296" s="6" t="s">
        <v>34</v>
      </c>
      <c r="AD296" s="6" t="s">
        <v>99</v>
      </c>
      <c r="AE296" s="6" t="s">
        <v>34</v>
      </c>
      <c r="AF296" s="6"/>
    </row>
    <row r="297" spans="1:32" ht="14.25" customHeight="1">
      <c r="A297" s="12" t="s">
        <v>818</v>
      </c>
      <c r="B297" s="68" t="s">
        <v>1156</v>
      </c>
      <c r="C297" s="5" t="s">
        <v>32</v>
      </c>
      <c r="D297" s="6" t="s">
        <v>40</v>
      </c>
      <c r="E297" s="6" t="s">
        <v>34</v>
      </c>
      <c r="F297" s="6">
        <v>5</v>
      </c>
      <c r="G297" s="6">
        <v>40</v>
      </c>
      <c r="H297" s="7" t="s">
        <v>34</v>
      </c>
      <c r="I297" s="6" t="s">
        <v>34</v>
      </c>
      <c r="J297" s="6" t="s">
        <v>34</v>
      </c>
      <c r="K297" s="7">
        <v>40</v>
      </c>
      <c r="L297" s="6">
        <v>0.1</v>
      </c>
      <c r="M297" s="6" t="s">
        <v>34</v>
      </c>
      <c r="N297" s="6" t="s">
        <v>34</v>
      </c>
      <c r="O297" s="6">
        <v>70.8</v>
      </c>
      <c r="P297" s="6">
        <f t="shared" si="42"/>
        <v>707.99999999999989</v>
      </c>
      <c r="Q297" s="6">
        <v>1.25</v>
      </c>
      <c r="R297" s="6" t="s">
        <v>34</v>
      </c>
      <c r="S297" s="6" t="s">
        <v>34</v>
      </c>
      <c r="T297" s="6">
        <v>29</v>
      </c>
      <c r="U297" s="6">
        <f t="shared" si="41"/>
        <v>23.2</v>
      </c>
      <c r="V297" s="6" t="s">
        <v>34</v>
      </c>
      <c r="W297" s="6" t="s">
        <v>34</v>
      </c>
      <c r="X297" s="6">
        <v>0.7</v>
      </c>
      <c r="Y297" s="6" t="s">
        <v>34</v>
      </c>
      <c r="Z297" s="6" t="s">
        <v>34</v>
      </c>
      <c r="AA297" s="6" t="s">
        <v>34</v>
      </c>
      <c r="AB297" s="6" t="s">
        <v>34</v>
      </c>
      <c r="AC297" s="6" t="s">
        <v>34</v>
      </c>
      <c r="AD297" s="6" t="s">
        <v>819</v>
      </c>
      <c r="AE297" s="6" t="s">
        <v>34</v>
      </c>
      <c r="AF297" s="6"/>
    </row>
    <row r="298" spans="1:32" ht="14.25" customHeight="1">
      <c r="A298" s="65" t="s">
        <v>820</v>
      </c>
      <c r="B298" s="67" t="s">
        <v>1157</v>
      </c>
      <c r="C298" s="9" t="s">
        <v>32</v>
      </c>
      <c r="D298" s="10" t="s">
        <v>40</v>
      </c>
      <c r="E298" s="10" t="s">
        <v>34</v>
      </c>
      <c r="F298" s="10">
        <v>4.8</v>
      </c>
      <c r="G298" s="10">
        <v>50</v>
      </c>
      <c r="H298" s="11" t="s">
        <v>34</v>
      </c>
      <c r="I298" s="10" t="s">
        <v>34</v>
      </c>
      <c r="J298" s="10" t="s">
        <v>34</v>
      </c>
      <c r="K298" s="11" t="s">
        <v>34</v>
      </c>
      <c r="L298" s="10">
        <v>0.38</v>
      </c>
      <c r="M298" s="10" t="s">
        <v>34</v>
      </c>
      <c r="N298" s="10" t="s">
        <v>34</v>
      </c>
      <c r="O298" s="10">
        <f>5276/60</f>
        <v>87.933333333333337</v>
      </c>
      <c r="P298" s="10">
        <f t="shared" si="42"/>
        <v>231.40350877192984</v>
      </c>
      <c r="Q298" s="10">
        <v>1.36</v>
      </c>
      <c r="R298" s="10" t="s">
        <v>34</v>
      </c>
      <c r="S298" s="10" t="s">
        <v>34</v>
      </c>
      <c r="T298" s="11">
        <f>2445/60</f>
        <v>40.75</v>
      </c>
      <c r="U298" s="10">
        <f t="shared" si="41"/>
        <v>29.963235294117645</v>
      </c>
      <c r="V298" s="10" t="s">
        <v>34</v>
      </c>
      <c r="W298" s="10" t="s">
        <v>34</v>
      </c>
      <c r="X298" s="10">
        <v>3.25</v>
      </c>
      <c r="Y298" s="10" t="s">
        <v>52</v>
      </c>
      <c r="Z298" s="10" t="s">
        <v>34</v>
      </c>
      <c r="AA298" s="10" t="s">
        <v>34</v>
      </c>
      <c r="AB298" s="10" t="s">
        <v>34</v>
      </c>
      <c r="AC298" s="10" t="s">
        <v>34</v>
      </c>
      <c r="AD298" s="10" t="s">
        <v>130</v>
      </c>
      <c r="AE298" s="10" t="s">
        <v>34</v>
      </c>
      <c r="AF298" s="10"/>
    </row>
    <row r="299" spans="1:32" ht="14.25" customHeight="1">
      <c r="A299" s="4" t="s">
        <v>821</v>
      </c>
      <c r="B299" s="68" t="s">
        <v>1158</v>
      </c>
      <c r="C299" s="5" t="s">
        <v>32</v>
      </c>
      <c r="D299" s="6" t="s">
        <v>40</v>
      </c>
      <c r="E299" s="6" t="s">
        <v>34</v>
      </c>
      <c r="F299" s="6">
        <v>4.5999999999999996</v>
      </c>
      <c r="G299" s="6">
        <v>70</v>
      </c>
      <c r="H299" s="6">
        <v>65</v>
      </c>
      <c r="I299" s="6">
        <f>LN(2)/J299</f>
        <v>45.388247841961793</v>
      </c>
      <c r="J299" s="6">
        <f>LN(1/0.4)/60</f>
        <v>1.5271512197902586E-2</v>
      </c>
      <c r="K299" s="6">
        <v>50</v>
      </c>
      <c r="L299" s="6">
        <v>0.182</v>
      </c>
      <c r="M299" s="6" t="s">
        <v>34</v>
      </c>
      <c r="N299" s="6" t="s">
        <v>34</v>
      </c>
      <c r="O299" s="6">
        <f t="shared" ref="O299:O300" si="43">P299*L299</f>
        <v>144.32599999999999</v>
      </c>
      <c r="P299" s="6">
        <v>793</v>
      </c>
      <c r="Q299" s="6">
        <v>2.1</v>
      </c>
      <c r="R299" s="6" t="s">
        <v>34</v>
      </c>
      <c r="S299" s="6" t="s">
        <v>34</v>
      </c>
      <c r="T299" s="6">
        <f t="shared" ref="T299:T300" si="44">U299*Q299</f>
        <v>5.1450000000000005</v>
      </c>
      <c r="U299" s="6">
        <v>2.4500000000000002</v>
      </c>
      <c r="V299" s="6" t="s">
        <v>34</v>
      </c>
      <c r="W299" s="6" t="s">
        <v>34</v>
      </c>
      <c r="X299" s="6">
        <v>0.624</v>
      </c>
      <c r="Y299" s="6" t="s">
        <v>52</v>
      </c>
      <c r="Z299" s="6" t="s">
        <v>34</v>
      </c>
      <c r="AA299" s="6">
        <v>71</v>
      </c>
      <c r="AB299" s="6" t="s">
        <v>34</v>
      </c>
      <c r="AC299" s="6" t="s">
        <v>34</v>
      </c>
      <c r="AD299" s="18" t="s">
        <v>822</v>
      </c>
      <c r="AE299" s="6" t="s">
        <v>34</v>
      </c>
      <c r="AF299" s="6"/>
    </row>
    <row r="300" spans="1:32" ht="14.25" customHeight="1">
      <c r="A300" s="4" t="s">
        <v>823</v>
      </c>
      <c r="B300" s="67" t="s">
        <v>1159</v>
      </c>
      <c r="C300" s="5" t="s">
        <v>32</v>
      </c>
      <c r="D300" s="6" t="s">
        <v>40</v>
      </c>
      <c r="E300" s="6" t="s">
        <v>34</v>
      </c>
      <c r="F300" s="6">
        <v>4</v>
      </c>
      <c r="G300" s="6">
        <v>60</v>
      </c>
      <c r="H300" s="6" t="s">
        <v>34</v>
      </c>
      <c r="I300" s="6" t="s">
        <v>34</v>
      </c>
      <c r="J300" s="6" t="s">
        <v>34</v>
      </c>
      <c r="K300" s="6">
        <v>50</v>
      </c>
      <c r="L300" s="6">
        <v>0.13500000000000001</v>
      </c>
      <c r="M300" s="6" t="s">
        <v>34</v>
      </c>
      <c r="N300" s="6" t="s">
        <v>34</v>
      </c>
      <c r="O300" s="6">
        <f t="shared" si="43"/>
        <v>137.70000000000002</v>
      </c>
      <c r="P300" s="6">
        <v>1020</v>
      </c>
      <c r="Q300" s="6">
        <v>11.1</v>
      </c>
      <c r="R300" s="6" t="s">
        <v>34</v>
      </c>
      <c r="S300" s="6" t="s">
        <v>34</v>
      </c>
      <c r="T300" s="6">
        <f t="shared" si="44"/>
        <v>18.648</v>
      </c>
      <c r="U300" s="6">
        <v>1.68</v>
      </c>
      <c r="V300" s="6" t="s">
        <v>34</v>
      </c>
      <c r="W300" s="6" t="s">
        <v>34</v>
      </c>
      <c r="X300" s="6">
        <v>0.189</v>
      </c>
      <c r="Y300" s="6" t="s">
        <v>52</v>
      </c>
      <c r="Z300" s="6" t="s">
        <v>34</v>
      </c>
      <c r="AA300" s="6">
        <v>114</v>
      </c>
      <c r="AB300" s="6" t="s">
        <v>34</v>
      </c>
      <c r="AC300" s="6" t="s">
        <v>34</v>
      </c>
      <c r="AD300" s="18" t="s">
        <v>822</v>
      </c>
      <c r="AE300" s="6" t="s">
        <v>34</v>
      </c>
      <c r="AF300" s="6"/>
    </row>
    <row r="301" spans="1:32" ht="14.25" customHeight="1">
      <c r="A301" s="8" t="s">
        <v>824</v>
      </c>
      <c r="B301" s="68" t="s">
        <v>1160</v>
      </c>
      <c r="C301" s="9" t="s">
        <v>32</v>
      </c>
      <c r="D301" s="10" t="s">
        <v>33</v>
      </c>
      <c r="E301" s="10">
        <v>1</v>
      </c>
      <c r="F301" s="10">
        <v>6.5</v>
      </c>
      <c r="G301" s="10">
        <v>40</v>
      </c>
      <c r="H301" s="11" t="s">
        <v>34</v>
      </c>
      <c r="I301" s="10" t="s">
        <v>34</v>
      </c>
      <c r="J301" s="10" t="s">
        <v>34</v>
      </c>
      <c r="K301" s="11">
        <v>40</v>
      </c>
      <c r="L301" s="10">
        <v>0.39</v>
      </c>
      <c r="M301" s="10">
        <v>18</v>
      </c>
      <c r="N301" s="10" t="s">
        <v>35</v>
      </c>
      <c r="O301" s="10" t="s">
        <v>34</v>
      </c>
      <c r="P301" s="10" t="s">
        <v>34</v>
      </c>
      <c r="Q301" s="10">
        <v>20.399999999999999</v>
      </c>
      <c r="R301" s="10">
        <v>5.49</v>
      </c>
      <c r="S301" s="10" t="s">
        <v>35</v>
      </c>
      <c r="T301" s="10" t="s">
        <v>34</v>
      </c>
      <c r="U301" s="10" t="s">
        <v>34</v>
      </c>
      <c r="V301" s="10" t="s">
        <v>34</v>
      </c>
      <c r="W301" s="11" t="s">
        <v>34</v>
      </c>
      <c r="X301" s="10">
        <v>1000</v>
      </c>
      <c r="Y301" s="11" t="s">
        <v>34</v>
      </c>
      <c r="Z301" s="10">
        <v>1000</v>
      </c>
      <c r="AA301" s="10">
        <v>51</v>
      </c>
      <c r="AB301" s="10" t="s">
        <v>34</v>
      </c>
      <c r="AC301" s="10" t="s">
        <v>825</v>
      </c>
      <c r="AD301" s="66" t="s">
        <v>826</v>
      </c>
      <c r="AE301" s="10" t="s">
        <v>827</v>
      </c>
      <c r="AF301" s="10"/>
    </row>
    <row r="302" spans="1:32" ht="14.25" customHeight="1">
      <c r="A302" s="4" t="s">
        <v>828</v>
      </c>
      <c r="B302" s="67" t="s">
        <v>1161</v>
      </c>
      <c r="C302" s="5" t="s">
        <v>60</v>
      </c>
      <c r="D302" s="6" t="s">
        <v>33</v>
      </c>
      <c r="E302" s="6">
        <v>1</v>
      </c>
      <c r="F302" s="6">
        <v>6.5</v>
      </c>
      <c r="G302" s="6">
        <v>55</v>
      </c>
      <c r="H302" s="7" t="s">
        <v>34</v>
      </c>
      <c r="I302" s="6" t="s">
        <v>34</v>
      </c>
      <c r="J302" s="6" t="s">
        <v>34</v>
      </c>
      <c r="K302" s="7">
        <v>50</v>
      </c>
      <c r="L302" s="6" t="s">
        <v>34</v>
      </c>
      <c r="M302" s="6" t="s">
        <v>34</v>
      </c>
      <c r="N302" s="6" t="s">
        <v>34</v>
      </c>
      <c r="O302" s="6" t="s">
        <v>34</v>
      </c>
      <c r="P302" s="6" t="s">
        <v>34</v>
      </c>
      <c r="Q302" s="6">
        <v>50.52</v>
      </c>
      <c r="R302" s="6" t="s">
        <v>34</v>
      </c>
      <c r="S302" s="6" t="s">
        <v>34</v>
      </c>
      <c r="T302" s="6">
        <v>31.97</v>
      </c>
      <c r="U302" s="6">
        <v>0.63</v>
      </c>
      <c r="V302" s="6" t="s">
        <v>34</v>
      </c>
      <c r="W302" s="7" t="s">
        <v>34</v>
      </c>
      <c r="X302" s="6" t="s">
        <v>34</v>
      </c>
      <c r="Y302" s="7" t="s">
        <v>34</v>
      </c>
      <c r="Z302" s="6" t="s">
        <v>34</v>
      </c>
      <c r="AA302" s="6">
        <v>51.5</v>
      </c>
      <c r="AB302" s="6" t="s">
        <v>34</v>
      </c>
      <c r="AC302" s="15" t="s">
        <v>829</v>
      </c>
      <c r="AD302" s="42" t="s">
        <v>830</v>
      </c>
      <c r="AE302" s="6" t="s">
        <v>831</v>
      </c>
      <c r="AF302" s="6"/>
    </row>
    <row r="303" spans="1:32" ht="14.25" customHeight="1">
      <c r="A303" s="4" t="s">
        <v>832</v>
      </c>
      <c r="B303" s="68" t="s">
        <v>1162</v>
      </c>
      <c r="C303" s="5" t="s">
        <v>32</v>
      </c>
      <c r="D303" s="6" t="s">
        <v>33</v>
      </c>
      <c r="E303" s="6">
        <v>1</v>
      </c>
      <c r="F303" s="6">
        <v>6</v>
      </c>
      <c r="G303" s="6">
        <v>50</v>
      </c>
      <c r="H303" s="7" t="s">
        <v>34</v>
      </c>
      <c r="I303" s="6">
        <v>60</v>
      </c>
      <c r="J303" s="6">
        <f>LN(2)/I303</f>
        <v>1.1552453009332421E-2</v>
      </c>
      <c r="K303" s="7">
        <v>50</v>
      </c>
      <c r="L303" s="6" t="s">
        <v>34</v>
      </c>
      <c r="M303" s="6" t="s">
        <v>34</v>
      </c>
      <c r="N303" s="6" t="s">
        <v>34</v>
      </c>
      <c r="O303" s="6" t="s">
        <v>34</v>
      </c>
      <c r="P303" s="6" t="s">
        <v>34</v>
      </c>
      <c r="Q303" s="6">
        <v>38.450000000000003</v>
      </c>
      <c r="R303" s="6" t="s">
        <v>34</v>
      </c>
      <c r="S303" s="6" t="s">
        <v>34</v>
      </c>
      <c r="T303" s="6">
        <v>21.5</v>
      </c>
      <c r="U303" s="6">
        <v>0.56000000000000005</v>
      </c>
      <c r="V303" s="6" t="s">
        <v>34</v>
      </c>
      <c r="W303" s="7" t="s">
        <v>34</v>
      </c>
      <c r="X303" s="6" t="s">
        <v>34</v>
      </c>
      <c r="Y303" s="7" t="s">
        <v>34</v>
      </c>
      <c r="Z303" s="6">
        <v>3500</v>
      </c>
      <c r="AA303" s="6">
        <v>51.5</v>
      </c>
      <c r="AB303" s="6" t="s">
        <v>34</v>
      </c>
      <c r="AC303" s="6" t="s">
        <v>833</v>
      </c>
      <c r="AD303" s="6" t="s">
        <v>830</v>
      </c>
      <c r="AE303" s="6" t="s">
        <v>831</v>
      </c>
      <c r="AF303" s="6"/>
    </row>
    <row r="304" spans="1:32" ht="14.25" customHeight="1">
      <c r="A304" s="4" t="s">
        <v>834</v>
      </c>
      <c r="B304" s="67" t="s">
        <v>1163</v>
      </c>
      <c r="C304" s="5" t="s">
        <v>60</v>
      </c>
      <c r="D304" s="6" t="s">
        <v>33</v>
      </c>
      <c r="E304" s="6">
        <v>1</v>
      </c>
      <c r="F304" s="6">
        <v>5.5</v>
      </c>
      <c r="G304" s="6">
        <v>55</v>
      </c>
      <c r="H304" s="7" t="s">
        <v>34</v>
      </c>
      <c r="I304" s="6" t="s">
        <v>34</v>
      </c>
      <c r="J304" s="6" t="s">
        <v>34</v>
      </c>
      <c r="K304" s="7">
        <v>50</v>
      </c>
      <c r="L304" s="6" t="s">
        <v>34</v>
      </c>
      <c r="M304" s="6" t="s">
        <v>34</v>
      </c>
      <c r="N304" s="6" t="s">
        <v>34</v>
      </c>
      <c r="O304" s="6" t="s">
        <v>34</v>
      </c>
      <c r="P304" s="6" t="s">
        <v>34</v>
      </c>
      <c r="Q304" s="6">
        <v>25.91</v>
      </c>
      <c r="R304" s="6" t="s">
        <v>34</v>
      </c>
      <c r="S304" s="6" t="s">
        <v>34</v>
      </c>
      <c r="T304" s="6">
        <v>14.73</v>
      </c>
      <c r="U304" s="6">
        <v>0.56999999999999995</v>
      </c>
      <c r="V304" s="6" t="s">
        <v>34</v>
      </c>
      <c r="W304" s="7" t="s">
        <v>34</v>
      </c>
      <c r="X304" s="6" t="s">
        <v>34</v>
      </c>
      <c r="Y304" s="7" t="s">
        <v>34</v>
      </c>
      <c r="Z304" s="6" t="s">
        <v>34</v>
      </c>
      <c r="AA304" s="6">
        <v>51.5</v>
      </c>
      <c r="AB304" s="6" t="s">
        <v>34</v>
      </c>
      <c r="AC304" s="15" t="s">
        <v>835</v>
      </c>
      <c r="AD304" s="6" t="s">
        <v>830</v>
      </c>
      <c r="AE304" s="6" t="s">
        <v>831</v>
      </c>
      <c r="AF304" s="6"/>
    </row>
    <row r="305" spans="1:32" ht="14.25" customHeight="1">
      <c r="A305" s="4" t="s">
        <v>836</v>
      </c>
      <c r="B305" s="68" t="s">
        <v>1164</v>
      </c>
      <c r="C305" s="5" t="s">
        <v>60</v>
      </c>
      <c r="D305" s="6" t="s">
        <v>33</v>
      </c>
      <c r="E305" s="6">
        <v>1</v>
      </c>
      <c r="F305" s="6">
        <v>5.5</v>
      </c>
      <c r="G305" s="6">
        <v>60</v>
      </c>
      <c r="H305" s="7">
        <v>50</v>
      </c>
      <c r="I305" s="6">
        <f>48*60</f>
        <v>2880</v>
      </c>
      <c r="J305" s="6">
        <f>LN(2)/I305</f>
        <v>2.4067610436109211E-4</v>
      </c>
      <c r="K305" s="7">
        <v>50</v>
      </c>
      <c r="L305" s="6" t="s">
        <v>34</v>
      </c>
      <c r="M305" s="6" t="s">
        <v>34</v>
      </c>
      <c r="N305" s="6" t="s">
        <v>34</v>
      </c>
      <c r="O305" s="6" t="s">
        <v>34</v>
      </c>
      <c r="P305" s="6" t="s">
        <v>34</v>
      </c>
      <c r="Q305" s="6">
        <v>49.19</v>
      </c>
      <c r="R305" s="6" t="s">
        <v>34</v>
      </c>
      <c r="S305" s="6" t="s">
        <v>34</v>
      </c>
      <c r="T305" s="6">
        <v>83.11</v>
      </c>
      <c r="U305" s="6">
        <v>1.69</v>
      </c>
      <c r="V305" s="6" t="s">
        <v>34</v>
      </c>
      <c r="W305" s="7" t="s">
        <v>34</v>
      </c>
      <c r="X305" s="6" t="s">
        <v>34</v>
      </c>
      <c r="Y305" s="7" t="s">
        <v>34</v>
      </c>
      <c r="Z305" s="6">
        <v>3000</v>
      </c>
      <c r="AA305" s="6">
        <v>51.5</v>
      </c>
      <c r="AB305" s="6" t="s">
        <v>34</v>
      </c>
      <c r="AC305" s="41" t="s">
        <v>837</v>
      </c>
      <c r="AD305" s="6" t="s">
        <v>830</v>
      </c>
      <c r="AE305" s="6" t="s">
        <v>831</v>
      </c>
      <c r="AF305" s="6"/>
    </row>
    <row r="306" spans="1:32" ht="14.25" customHeight="1">
      <c r="A306" s="4" t="s">
        <v>838</v>
      </c>
      <c r="B306" s="67" t="s">
        <v>1165</v>
      </c>
      <c r="C306" s="5" t="s">
        <v>60</v>
      </c>
      <c r="D306" s="6" t="s">
        <v>33</v>
      </c>
      <c r="E306" s="6">
        <v>1</v>
      </c>
      <c r="F306" s="6">
        <v>6</v>
      </c>
      <c r="G306" s="6">
        <v>55</v>
      </c>
      <c r="H306" s="7" t="s">
        <v>34</v>
      </c>
      <c r="I306" s="6" t="s">
        <v>34</v>
      </c>
      <c r="J306" s="6" t="s">
        <v>34</v>
      </c>
      <c r="K306" s="7">
        <v>50</v>
      </c>
      <c r="L306" s="6" t="s">
        <v>34</v>
      </c>
      <c r="M306" s="6" t="s">
        <v>34</v>
      </c>
      <c r="N306" s="6" t="s">
        <v>34</v>
      </c>
      <c r="O306" s="6" t="s">
        <v>34</v>
      </c>
      <c r="P306" s="6" t="s">
        <v>34</v>
      </c>
      <c r="Q306" s="6">
        <v>315.39</v>
      </c>
      <c r="R306" s="6" t="s">
        <v>34</v>
      </c>
      <c r="S306" s="6" t="s">
        <v>34</v>
      </c>
      <c r="T306" s="6">
        <v>35.130000000000003</v>
      </c>
      <c r="U306" s="6">
        <v>0.11</v>
      </c>
      <c r="V306" s="6" t="s">
        <v>34</v>
      </c>
      <c r="W306" s="7" t="s">
        <v>34</v>
      </c>
      <c r="X306" s="6" t="s">
        <v>34</v>
      </c>
      <c r="Y306" s="7" t="s">
        <v>34</v>
      </c>
      <c r="Z306" s="6" t="s">
        <v>34</v>
      </c>
      <c r="AA306" s="6">
        <v>51.5</v>
      </c>
      <c r="AB306" s="6" t="s">
        <v>34</v>
      </c>
      <c r="AC306" s="15" t="s">
        <v>839</v>
      </c>
      <c r="AD306" s="6" t="s">
        <v>830</v>
      </c>
      <c r="AE306" s="6" t="s">
        <v>831</v>
      </c>
      <c r="AF306" s="6"/>
    </row>
    <row r="307" spans="1:32" ht="14.25" customHeight="1">
      <c r="A307" s="4" t="s">
        <v>840</v>
      </c>
      <c r="B307" s="68" t="s">
        <v>1166</v>
      </c>
      <c r="C307" s="5" t="s">
        <v>60</v>
      </c>
      <c r="D307" s="6" t="s">
        <v>33</v>
      </c>
      <c r="E307" s="6">
        <v>1</v>
      </c>
      <c r="F307" s="6">
        <v>5.5</v>
      </c>
      <c r="G307" s="6">
        <v>60</v>
      </c>
      <c r="H307" s="7" t="s">
        <v>34</v>
      </c>
      <c r="I307" s="6" t="s">
        <v>34</v>
      </c>
      <c r="J307" s="6" t="s">
        <v>34</v>
      </c>
      <c r="K307" s="7">
        <v>50</v>
      </c>
      <c r="L307" s="6" t="s">
        <v>34</v>
      </c>
      <c r="M307" s="6" t="s">
        <v>34</v>
      </c>
      <c r="N307" s="6" t="s">
        <v>34</v>
      </c>
      <c r="O307" s="6" t="s">
        <v>34</v>
      </c>
      <c r="P307" s="6" t="s">
        <v>34</v>
      </c>
      <c r="Q307" s="6">
        <v>45.07</v>
      </c>
      <c r="R307" s="6" t="s">
        <v>34</v>
      </c>
      <c r="S307" s="6" t="s">
        <v>34</v>
      </c>
      <c r="T307" s="6">
        <v>48.45</v>
      </c>
      <c r="U307" s="6">
        <v>1.07</v>
      </c>
      <c r="V307" s="6" t="s">
        <v>34</v>
      </c>
      <c r="W307" s="7" t="s">
        <v>34</v>
      </c>
      <c r="X307" s="6" t="s">
        <v>34</v>
      </c>
      <c r="Y307" s="7" t="s">
        <v>34</v>
      </c>
      <c r="Z307" s="6" t="s">
        <v>34</v>
      </c>
      <c r="AA307" s="6">
        <v>51.5</v>
      </c>
      <c r="AB307" s="6" t="s">
        <v>34</v>
      </c>
      <c r="AC307" s="15" t="s">
        <v>841</v>
      </c>
      <c r="AD307" s="6" t="s">
        <v>830</v>
      </c>
      <c r="AE307" s="6" t="s">
        <v>831</v>
      </c>
      <c r="AF307" s="6"/>
    </row>
    <row r="308" spans="1:32" ht="14.25" customHeight="1">
      <c r="A308" s="4" t="s">
        <v>842</v>
      </c>
      <c r="B308" s="67" t="s">
        <v>1167</v>
      </c>
      <c r="C308" s="5" t="s">
        <v>32</v>
      </c>
      <c r="D308" s="6" t="s">
        <v>187</v>
      </c>
      <c r="E308" s="6">
        <v>1</v>
      </c>
      <c r="F308" s="6">
        <v>6.5</v>
      </c>
      <c r="G308" s="6">
        <v>40</v>
      </c>
      <c r="H308" s="6">
        <v>25</v>
      </c>
      <c r="I308" s="6">
        <f t="shared" ref="I308:I310" si="45">LN(2)/J308</f>
        <v>100.08973538281667</v>
      </c>
      <c r="J308" s="6">
        <f>LN(1/0.66)/60</f>
        <v>6.925257399361096E-3</v>
      </c>
      <c r="K308" s="6">
        <v>40</v>
      </c>
      <c r="L308" s="6">
        <v>0.439</v>
      </c>
      <c r="M308" s="6">
        <v>23.26</v>
      </c>
      <c r="N308" s="6" t="s">
        <v>843</v>
      </c>
      <c r="O308" s="6">
        <f t="shared" ref="O308:O310" si="46">M308/60*AA308</f>
        <v>19.848533333333336</v>
      </c>
      <c r="P308" s="6">
        <f t="shared" ref="P308:P310" si="47">O308/L308</f>
        <v>45.213059984813974</v>
      </c>
      <c r="Q308" s="6" t="s">
        <v>34</v>
      </c>
      <c r="R308" s="6" t="s">
        <v>34</v>
      </c>
      <c r="S308" s="6" t="s">
        <v>34</v>
      </c>
      <c r="T308" s="6" t="s">
        <v>34</v>
      </c>
      <c r="U308" s="6" t="s">
        <v>34</v>
      </c>
      <c r="V308" s="6" t="s">
        <v>34</v>
      </c>
      <c r="W308" s="6" t="s">
        <v>34</v>
      </c>
      <c r="X308" s="6">
        <v>14.9</v>
      </c>
      <c r="Y308" s="6" t="s">
        <v>52</v>
      </c>
      <c r="Z308" s="6">
        <v>30</v>
      </c>
      <c r="AA308" s="6">
        <v>51.2</v>
      </c>
      <c r="AB308" s="6" t="s">
        <v>34</v>
      </c>
      <c r="AC308" s="6" t="s">
        <v>844</v>
      </c>
      <c r="AD308" s="6" t="s">
        <v>845</v>
      </c>
      <c r="AE308" s="6" t="s">
        <v>846</v>
      </c>
      <c r="AF308" s="6"/>
    </row>
    <row r="309" spans="1:32" ht="14.25" customHeight="1">
      <c r="A309" s="4" t="s">
        <v>847</v>
      </c>
      <c r="B309" s="68" t="s">
        <v>1168</v>
      </c>
      <c r="C309" s="5" t="s">
        <v>60</v>
      </c>
      <c r="D309" s="6" t="s">
        <v>187</v>
      </c>
      <c r="E309" s="6">
        <v>1</v>
      </c>
      <c r="F309" s="6">
        <v>6.5</v>
      </c>
      <c r="G309" s="6">
        <v>40</v>
      </c>
      <c r="H309" s="6">
        <v>25</v>
      </c>
      <c r="I309" s="6">
        <f t="shared" si="45"/>
        <v>52.083193475262981</v>
      </c>
      <c r="J309" s="6">
        <f>LN(1/0.45)/60</f>
        <v>1.3308461603629527E-2</v>
      </c>
      <c r="K309" s="6">
        <v>40</v>
      </c>
      <c r="L309" s="6">
        <v>0.96099999999999997</v>
      </c>
      <c r="M309" s="6">
        <v>16.95</v>
      </c>
      <c r="N309" s="6" t="s">
        <v>843</v>
      </c>
      <c r="O309" s="6">
        <f t="shared" si="46"/>
        <v>14.463999999999999</v>
      </c>
      <c r="P309" s="6">
        <f t="shared" si="47"/>
        <v>15.05098855359001</v>
      </c>
      <c r="Q309" s="6" t="s">
        <v>34</v>
      </c>
      <c r="R309" s="6" t="s">
        <v>34</v>
      </c>
      <c r="S309" s="6" t="s">
        <v>34</v>
      </c>
      <c r="T309" s="6" t="s">
        <v>34</v>
      </c>
      <c r="U309" s="6" t="s">
        <v>34</v>
      </c>
      <c r="V309" s="6" t="s">
        <v>34</v>
      </c>
      <c r="W309" s="6" t="s">
        <v>34</v>
      </c>
      <c r="X309" s="6">
        <v>76.900000000000006</v>
      </c>
      <c r="Y309" s="6" t="s">
        <v>52</v>
      </c>
      <c r="Z309" s="6">
        <v>400</v>
      </c>
      <c r="AA309" s="6">
        <v>51.2</v>
      </c>
      <c r="AB309" s="6" t="s">
        <v>34</v>
      </c>
      <c r="AC309" s="6" t="s">
        <v>848</v>
      </c>
      <c r="AD309" s="6" t="s">
        <v>845</v>
      </c>
      <c r="AE309" s="6" t="s">
        <v>846</v>
      </c>
      <c r="AF309" s="6"/>
    </row>
    <row r="310" spans="1:32" ht="14.25" customHeight="1">
      <c r="A310" s="4" t="s">
        <v>849</v>
      </c>
      <c r="B310" s="67" t="s">
        <v>1169</v>
      </c>
      <c r="C310" s="5" t="s">
        <v>60</v>
      </c>
      <c r="D310" s="6" t="s">
        <v>187</v>
      </c>
      <c r="E310" s="6">
        <v>1</v>
      </c>
      <c r="F310" s="6">
        <v>6.5</v>
      </c>
      <c r="G310" s="6">
        <v>40</v>
      </c>
      <c r="H310" s="6">
        <v>25</v>
      </c>
      <c r="I310" s="6">
        <f t="shared" si="45"/>
        <v>255.90145690792352</v>
      </c>
      <c r="J310" s="6">
        <f>LN(1/0.85)/60</f>
        <v>2.7086488249629158E-3</v>
      </c>
      <c r="K310" s="6">
        <v>40</v>
      </c>
      <c r="L310" s="6">
        <v>0.55100000000000005</v>
      </c>
      <c r="M310" s="6">
        <v>41.67</v>
      </c>
      <c r="N310" s="6" t="s">
        <v>843</v>
      </c>
      <c r="O310" s="6">
        <f t="shared" si="46"/>
        <v>35.558399999999999</v>
      </c>
      <c r="P310" s="6">
        <f t="shared" si="47"/>
        <v>64.534301270417416</v>
      </c>
      <c r="Q310" s="6" t="s">
        <v>34</v>
      </c>
      <c r="R310" s="6" t="s">
        <v>34</v>
      </c>
      <c r="S310" s="6" t="s">
        <v>34</v>
      </c>
      <c r="T310" s="6" t="s">
        <v>34</v>
      </c>
      <c r="U310" s="6" t="s">
        <v>34</v>
      </c>
      <c r="V310" s="6" t="s">
        <v>34</v>
      </c>
      <c r="W310" s="6" t="s">
        <v>34</v>
      </c>
      <c r="X310" s="6">
        <v>17.2</v>
      </c>
      <c r="Y310" s="6" t="s">
        <v>52</v>
      </c>
      <c r="Z310" s="6">
        <v>40</v>
      </c>
      <c r="AA310" s="6">
        <v>51.2</v>
      </c>
      <c r="AB310" s="6" t="s">
        <v>34</v>
      </c>
      <c r="AC310" s="6" t="s">
        <v>850</v>
      </c>
      <c r="AD310" s="6" t="s">
        <v>845</v>
      </c>
      <c r="AE310" s="6" t="s">
        <v>846</v>
      </c>
      <c r="AF310" s="6"/>
    </row>
    <row r="311" spans="1:32" ht="14.25" customHeight="1">
      <c r="A311" s="4" t="s">
        <v>851</v>
      </c>
      <c r="B311" s="68" t="s">
        <v>1170</v>
      </c>
      <c r="C311" s="5" t="s">
        <v>32</v>
      </c>
      <c r="D311" s="6" t="s">
        <v>33</v>
      </c>
      <c r="E311" s="6">
        <v>9</v>
      </c>
      <c r="F311" s="6">
        <v>6</v>
      </c>
      <c r="G311" s="6">
        <v>40</v>
      </c>
      <c r="H311" s="6" t="s">
        <v>34</v>
      </c>
      <c r="I311" s="6" t="s">
        <v>34</v>
      </c>
      <c r="J311" s="6" t="s">
        <v>34</v>
      </c>
      <c r="K311" s="6">
        <v>37</v>
      </c>
      <c r="L311" s="6">
        <v>0.45</v>
      </c>
      <c r="M311" s="6">
        <v>0.34</v>
      </c>
      <c r="N311" s="6" t="s">
        <v>852</v>
      </c>
      <c r="O311" s="6">
        <f>P311*L311</f>
        <v>20.25</v>
      </c>
      <c r="P311" s="6">
        <v>45</v>
      </c>
      <c r="Q311" s="6">
        <v>6.96</v>
      </c>
      <c r="R311" s="6">
        <v>1.6</v>
      </c>
      <c r="S311" s="6" t="s">
        <v>852</v>
      </c>
      <c r="T311" s="6">
        <f>U311*Q311</f>
        <v>95.35199999999999</v>
      </c>
      <c r="U311" s="6">
        <v>13.7</v>
      </c>
      <c r="V311" s="6" t="s">
        <v>34</v>
      </c>
      <c r="W311" s="7" t="s">
        <v>34</v>
      </c>
      <c r="X311" s="6" t="s">
        <v>34</v>
      </c>
      <c r="Y311" s="6" t="s">
        <v>34</v>
      </c>
      <c r="Z311" s="6" t="s">
        <v>34</v>
      </c>
      <c r="AA311" s="6">
        <v>65</v>
      </c>
      <c r="AB311" s="6" t="s">
        <v>34</v>
      </c>
      <c r="AC311" s="6" t="s">
        <v>853</v>
      </c>
      <c r="AD311" s="6" t="s">
        <v>854</v>
      </c>
      <c r="AE311" s="6" t="s">
        <v>855</v>
      </c>
      <c r="AF311" s="6"/>
    </row>
    <row r="312" spans="1:32" ht="14.25" customHeight="1">
      <c r="A312" s="4" t="s">
        <v>856</v>
      </c>
      <c r="B312" s="67" t="s">
        <v>1171</v>
      </c>
      <c r="C312" s="5" t="s">
        <v>32</v>
      </c>
      <c r="D312" s="6" t="s">
        <v>33</v>
      </c>
      <c r="E312" s="6">
        <v>1</v>
      </c>
      <c r="F312" s="6">
        <v>5.5</v>
      </c>
      <c r="G312" s="6">
        <v>45</v>
      </c>
      <c r="H312" s="7" t="s">
        <v>34</v>
      </c>
      <c r="I312" s="6" t="s">
        <v>34</v>
      </c>
      <c r="J312" s="6" t="s">
        <v>34</v>
      </c>
      <c r="K312" s="7">
        <v>45</v>
      </c>
      <c r="L312" s="6">
        <v>4.04</v>
      </c>
      <c r="M312" s="6">
        <v>0.92</v>
      </c>
      <c r="N312" s="6" t="s">
        <v>35</v>
      </c>
      <c r="O312" s="6">
        <v>30.63</v>
      </c>
      <c r="P312" s="6">
        <f>O312/L312</f>
        <v>7.5816831683168315</v>
      </c>
      <c r="Q312" s="6" t="s">
        <v>34</v>
      </c>
      <c r="R312" s="6" t="s">
        <v>34</v>
      </c>
      <c r="S312" s="6" t="s">
        <v>34</v>
      </c>
      <c r="T312" s="6" t="s">
        <v>34</v>
      </c>
      <c r="U312" s="6" t="s">
        <v>34</v>
      </c>
      <c r="V312" s="6" t="s">
        <v>34</v>
      </c>
      <c r="W312" s="6" t="s">
        <v>34</v>
      </c>
      <c r="X312" s="6" t="s">
        <v>34</v>
      </c>
      <c r="Y312" s="6" t="s">
        <v>34</v>
      </c>
      <c r="Z312" s="6" t="s">
        <v>34</v>
      </c>
      <c r="AA312" s="6">
        <v>50</v>
      </c>
      <c r="AB312" s="6" t="s">
        <v>34</v>
      </c>
      <c r="AC312" s="6" t="s">
        <v>857</v>
      </c>
      <c r="AD312" s="6" t="s">
        <v>858</v>
      </c>
      <c r="AE312" s="6" t="s">
        <v>859</v>
      </c>
      <c r="AF312" s="6"/>
    </row>
    <row r="313" spans="1:32" ht="14.25" customHeight="1">
      <c r="A313" s="4"/>
      <c r="B313" s="1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.25" customHeight="1">
      <c r="A314" s="4"/>
      <c r="B314" s="1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.25" customHeight="1">
      <c r="A315" s="4"/>
      <c r="B315" s="1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.25" customHeight="1">
      <c r="A316" s="4"/>
      <c r="B316" s="1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.25" customHeight="1">
      <c r="A317" s="4"/>
      <c r="B317" s="1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.25" customHeight="1">
      <c r="A318" s="4"/>
      <c r="B318" s="1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.25" customHeight="1">
      <c r="A319" s="4"/>
      <c r="B319" s="1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.25" customHeight="1">
      <c r="A320" s="4"/>
      <c r="B320" s="1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.25" customHeight="1">
      <c r="A321" s="4"/>
      <c r="B321" s="12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.25" customHeight="1">
      <c r="A322" s="4"/>
      <c r="B322" s="12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.25" customHeight="1">
      <c r="A323" s="4"/>
      <c r="B323" s="1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.25" customHeight="1">
      <c r="A324" s="4"/>
      <c r="B324" s="12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.25" customHeight="1">
      <c r="A325" s="4"/>
      <c r="B325" s="1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.25" customHeight="1">
      <c r="A326" s="4"/>
      <c r="B326" s="1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.25" customHeight="1">
      <c r="A327" s="4"/>
      <c r="B327" s="1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.25" customHeight="1">
      <c r="A328" s="4"/>
      <c r="B328" s="1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.25" customHeight="1">
      <c r="A329" s="4"/>
      <c r="B329" s="1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.25" customHeight="1">
      <c r="A330" s="4"/>
      <c r="B330" s="1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.25" customHeight="1">
      <c r="A331" s="4"/>
      <c r="B331" s="1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.25" customHeight="1">
      <c r="A332" s="4"/>
      <c r="B332" s="1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.25" customHeight="1">
      <c r="A333" s="4"/>
      <c r="B333" s="1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.25" customHeight="1">
      <c r="A334" s="4"/>
      <c r="B334" s="1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.25" customHeight="1">
      <c r="A335" s="4"/>
      <c r="B335" s="1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.25" customHeight="1">
      <c r="A336" s="4"/>
      <c r="B336" s="1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.25" customHeight="1">
      <c r="A337" s="4"/>
      <c r="B337" s="1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.25" customHeight="1">
      <c r="A338" s="4"/>
      <c r="B338" s="1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.25" customHeight="1">
      <c r="A339" s="4"/>
      <c r="B339" s="1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.25" customHeight="1">
      <c r="A340" s="4"/>
      <c r="B340" s="1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.25" customHeight="1">
      <c r="A341" s="4"/>
      <c r="B341" s="1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.25" customHeight="1">
      <c r="A342" s="4"/>
      <c r="B342" s="12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.25" customHeight="1">
      <c r="A343" s="4"/>
      <c r="B343" s="1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.25" customHeight="1">
      <c r="A344" s="4"/>
      <c r="B344" s="1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.25" customHeight="1">
      <c r="A345" s="4"/>
      <c r="B345" s="1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.25" customHeight="1">
      <c r="A346" s="4"/>
      <c r="B346" s="1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.25" customHeight="1">
      <c r="A347" s="4"/>
      <c r="B347" s="1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.25" customHeight="1">
      <c r="A348" s="4"/>
      <c r="B348" s="1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.25" customHeight="1">
      <c r="A349" s="4"/>
      <c r="B349" s="1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.25" customHeight="1">
      <c r="A350" s="4"/>
      <c r="B350" s="1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.25" customHeight="1">
      <c r="A351" s="4"/>
      <c r="B351" s="1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.25" customHeight="1">
      <c r="A352" s="4"/>
      <c r="B352" s="1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.25" customHeight="1">
      <c r="A353" s="4"/>
      <c r="B353" s="1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.25" customHeight="1">
      <c r="A354" s="4"/>
      <c r="B354" s="1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.25" customHeight="1">
      <c r="A355" s="4"/>
      <c r="B355" s="1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.25" customHeight="1">
      <c r="A356" s="4"/>
      <c r="B356" s="1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.25" customHeight="1">
      <c r="A357" s="4"/>
      <c r="B357" s="1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.25" customHeight="1">
      <c r="A358" s="4"/>
      <c r="B358" s="1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.25" customHeight="1">
      <c r="A359" s="4"/>
      <c r="B359" s="1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.25" customHeight="1">
      <c r="A360" s="4"/>
      <c r="B360" s="1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.25" customHeight="1">
      <c r="A361" s="4"/>
      <c r="B361" s="1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.25" customHeight="1">
      <c r="A362" s="4"/>
      <c r="B362" s="1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.25" customHeight="1">
      <c r="A363" s="4"/>
      <c r="B363" s="1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.25" customHeight="1">
      <c r="A364" s="4"/>
      <c r="B364" s="1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.25" customHeight="1">
      <c r="A365" s="4"/>
      <c r="B365" s="12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.25" customHeight="1">
      <c r="A366" s="4"/>
      <c r="B366" s="1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.25" customHeight="1">
      <c r="A367" s="4"/>
      <c r="B367" s="1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.25" customHeight="1">
      <c r="A368" s="4"/>
      <c r="B368" s="1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.25" customHeight="1">
      <c r="A369" s="4"/>
      <c r="B369" s="12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.25" customHeight="1">
      <c r="A370" s="4"/>
      <c r="B370" s="1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.25" customHeight="1">
      <c r="A371" s="4"/>
      <c r="B371" s="1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.25" customHeight="1">
      <c r="A372" s="4"/>
      <c r="B372" s="1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.25" customHeight="1">
      <c r="A373" s="4"/>
      <c r="B373" s="1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.25" customHeight="1">
      <c r="A374" s="4"/>
      <c r="B374" s="1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.25" customHeight="1">
      <c r="A375" s="4"/>
      <c r="B375" s="1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.25" customHeight="1">
      <c r="A376" s="4"/>
      <c r="B376" s="12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.25" customHeight="1">
      <c r="A377" s="4"/>
      <c r="B377" s="12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.25" customHeight="1">
      <c r="A378" s="4"/>
      <c r="B378" s="1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.25" customHeight="1">
      <c r="A379" s="4"/>
      <c r="B379" s="1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.25" customHeight="1">
      <c r="A380" s="4"/>
      <c r="B380" s="1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.25" customHeight="1">
      <c r="A381" s="4"/>
      <c r="B381" s="1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.25" customHeight="1">
      <c r="A382" s="4"/>
      <c r="B382" s="1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.25" customHeight="1">
      <c r="A383" s="4"/>
      <c r="B383" s="1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.25" customHeight="1">
      <c r="A384" s="4"/>
      <c r="B384" s="1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.25" customHeight="1">
      <c r="A385" s="4"/>
      <c r="B385" s="12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.25" customHeight="1">
      <c r="A386" s="4"/>
      <c r="B386" s="12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.25" customHeight="1">
      <c r="A387" s="4"/>
      <c r="B387" s="12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.25" customHeight="1">
      <c r="A388" s="4"/>
      <c r="B388" s="1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.25" customHeight="1">
      <c r="A389" s="4"/>
      <c r="B389" s="1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.25" customHeight="1">
      <c r="A390" s="4"/>
      <c r="B390" s="1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.25" customHeight="1">
      <c r="A391" s="4"/>
      <c r="B391" s="1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.25" customHeight="1">
      <c r="A392" s="4"/>
      <c r="B392" s="1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.25" customHeight="1">
      <c r="A393" s="4"/>
      <c r="B393" s="1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.25" customHeight="1">
      <c r="A394" s="4"/>
      <c r="B394" s="1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.25" customHeight="1">
      <c r="A395" s="4"/>
      <c r="B395" s="1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.25" customHeight="1">
      <c r="A396" s="4"/>
      <c r="B396" s="1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.25" customHeight="1">
      <c r="A397" s="4"/>
      <c r="B397" s="1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.25" customHeight="1">
      <c r="A398" s="4"/>
      <c r="B398" s="1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.25" customHeight="1">
      <c r="A399" s="4"/>
      <c r="B399" s="12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.25" customHeight="1">
      <c r="A400" s="4"/>
      <c r="B400" s="1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.25" customHeight="1">
      <c r="A401" s="4"/>
      <c r="B401" s="1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.25" customHeight="1">
      <c r="A402" s="4"/>
      <c r="B402" s="12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.25" customHeight="1">
      <c r="A403" s="4"/>
      <c r="B403" s="12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.25" customHeight="1">
      <c r="A404" s="4"/>
      <c r="B404" s="1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.25" customHeight="1">
      <c r="A405" s="4"/>
      <c r="B405" s="1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.25" customHeight="1">
      <c r="A406" s="4"/>
      <c r="B406" s="12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.25" customHeight="1">
      <c r="A407" s="4"/>
      <c r="B407" s="12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.25" customHeight="1">
      <c r="A408" s="4"/>
      <c r="B408" s="1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.25" customHeight="1">
      <c r="A409" s="4"/>
      <c r="B409" s="12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.25" customHeight="1">
      <c r="A410" s="4"/>
      <c r="B410" s="1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.25" customHeight="1">
      <c r="A411" s="4"/>
      <c r="B411" s="12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.25" customHeight="1">
      <c r="A412" s="4"/>
      <c r="B412" s="1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.25" customHeight="1">
      <c r="A413" s="4"/>
      <c r="B413" s="1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.25" customHeight="1">
      <c r="A414" s="4"/>
      <c r="B414" s="1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.25" customHeight="1">
      <c r="A415" s="4"/>
      <c r="B415" s="1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.25" customHeight="1">
      <c r="A416" s="4"/>
      <c r="B416" s="1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.25" customHeight="1">
      <c r="A417" s="4"/>
      <c r="B417" s="1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.25" customHeight="1">
      <c r="A418" s="4"/>
      <c r="B418" s="1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.25" customHeight="1">
      <c r="A419" s="4"/>
      <c r="B419" s="12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.25" customHeight="1">
      <c r="A420" s="4"/>
      <c r="B420" s="1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.25" customHeight="1">
      <c r="A421" s="4"/>
      <c r="B421" s="1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.25" customHeight="1">
      <c r="A422" s="4"/>
      <c r="B422" s="1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.25" customHeight="1">
      <c r="A423" s="4"/>
      <c r="B423" s="1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.25" customHeight="1">
      <c r="A424" s="4"/>
      <c r="B424" s="1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.25" customHeight="1">
      <c r="A425" s="4"/>
      <c r="B425" s="1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.25" customHeight="1">
      <c r="A426" s="4"/>
      <c r="B426" s="1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.25" customHeight="1">
      <c r="A427" s="4"/>
      <c r="B427" s="1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.25" customHeight="1">
      <c r="A428" s="4"/>
      <c r="B428" s="1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.25" customHeight="1">
      <c r="A429" s="4"/>
      <c r="B429" s="1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.25" customHeight="1">
      <c r="A430" s="4"/>
      <c r="B430" s="1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.25" customHeight="1">
      <c r="A431" s="4"/>
      <c r="B431" s="1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.25" customHeight="1">
      <c r="A432" s="4"/>
      <c r="B432" s="1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.25" customHeight="1">
      <c r="A433" s="4"/>
      <c r="B433" s="1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.25" customHeight="1">
      <c r="A434" s="4"/>
      <c r="B434" s="1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.25" customHeight="1">
      <c r="A435" s="4"/>
      <c r="B435" s="1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.25" customHeight="1">
      <c r="A436" s="4"/>
      <c r="B436" s="1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.25" customHeight="1">
      <c r="A437" s="4"/>
      <c r="B437" s="1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.25" customHeight="1">
      <c r="A438" s="4"/>
      <c r="B438" s="1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.25" customHeight="1">
      <c r="A439" s="4"/>
      <c r="B439" s="1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.25" customHeight="1">
      <c r="A440" s="4"/>
      <c r="B440" s="1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.25" customHeight="1">
      <c r="A441" s="4"/>
      <c r="B441" s="1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.25" customHeight="1">
      <c r="A442" s="4"/>
      <c r="B442" s="1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.25" customHeight="1">
      <c r="A443" s="4"/>
      <c r="B443" s="1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.25" customHeight="1">
      <c r="A444" s="4"/>
      <c r="B444" s="1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.25" customHeight="1">
      <c r="A445" s="4"/>
      <c r="B445" s="1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.25" customHeight="1">
      <c r="A446" s="4"/>
      <c r="B446" s="1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.25" customHeight="1">
      <c r="A447" s="4"/>
      <c r="B447" s="1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.25" customHeight="1">
      <c r="A448" s="4"/>
      <c r="B448" s="1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.25" customHeight="1">
      <c r="A449" s="4"/>
      <c r="B449" s="1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.25" customHeight="1">
      <c r="A450" s="4"/>
      <c r="B450" s="1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.25" customHeight="1">
      <c r="A451" s="4"/>
      <c r="B451" s="1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.25" customHeight="1">
      <c r="A452" s="4"/>
      <c r="B452" s="1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.25" customHeight="1">
      <c r="A453" s="4"/>
      <c r="B453" s="12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.25" customHeight="1">
      <c r="A454" s="4"/>
      <c r="B454" s="1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.25" customHeight="1">
      <c r="A455" s="4"/>
      <c r="B455" s="12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.25" customHeight="1">
      <c r="A456" s="4"/>
      <c r="B456" s="1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.25" customHeight="1">
      <c r="A457" s="4"/>
      <c r="B457" s="1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.25" customHeight="1">
      <c r="A458" s="4"/>
      <c r="B458" s="1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.25" customHeight="1">
      <c r="A459" s="4"/>
      <c r="B459" s="1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.25" customHeight="1">
      <c r="A460" s="4"/>
      <c r="B460" s="1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.25" customHeight="1">
      <c r="A461" s="4"/>
      <c r="B461" s="1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.25" customHeight="1">
      <c r="A462" s="4"/>
      <c r="B462" s="1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.25" customHeight="1">
      <c r="A463" s="4"/>
      <c r="B463" s="1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.25" customHeight="1">
      <c r="A464" s="4"/>
      <c r="B464" s="1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.25" customHeight="1">
      <c r="A465" s="4"/>
      <c r="B465" s="12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.25" customHeight="1">
      <c r="A466" s="4"/>
      <c r="B466" s="1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.25" customHeight="1">
      <c r="A467" s="4"/>
      <c r="B467" s="1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.25" customHeight="1">
      <c r="A468" s="4"/>
      <c r="B468" s="1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.25" customHeight="1">
      <c r="A469" s="4"/>
      <c r="B469" s="1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.25" customHeight="1">
      <c r="A470" s="4"/>
      <c r="B470" s="1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.25" customHeight="1">
      <c r="A471" s="4"/>
      <c r="B471" s="1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.25" customHeight="1">
      <c r="A472" s="4"/>
      <c r="B472" s="1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.25" customHeight="1">
      <c r="A473" s="4"/>
      <c r="B473" s="1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.25" customHeight="1">
      <c r="A474" s="4"/>
      <c r="B474" s="1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.25" customHeight="1">
      <c r="A475" s="4"/>
      <c r="B475" s="1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.25" customHeight="1">
      <c r="A476" s="4"/>
      <c r="B476" s="1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.25" customHeight="1">
      <c r="A477" s="4"/>
      <c r="B477" s="1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.25" customHeight="1">
      <c r="A478" s="4"/>
      <c r="B478" s="1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.25" customHeight="1">
      <c r="A479" s="4"/>
      <c r="B479" s="1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.25" customHeight="1">
      <c r="A480" s="4"/>
      <c r="B480" s="1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.25" customHeight="1">
      <c r="A481" s="4"/>
      <c r="B481" s="1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.25" customHeight="1">
      <c r="A482" s="4"/>
      <c r="B482" s="1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.25" customHeight="1">
      <c r="A483" s="4"/>
      <c r="B483" s="1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.25" customHeight="1">
      <c r="A484" s="4"/>
      <c r="B484" s="1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.25" customHeight="1">
      <c r="A485" s="4"/>
      <c r="B485" s="1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.25" customHeight="1">
      <c r="A486" s="4"/>
      <c r="B486" s="1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.25" customHeight="1">
      <c r="A487" s="4"/>
      <c r="B487" s="1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.25" customHeight="1">
      <c r="A488" s="4"/>
      <c r="B488" s="1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.25" customHeight="1">
      <c r="A489" s="4"/>
      <c r="B489" s="1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.25" customHeight="1">
      <c r="A490" s="4"/>
      <c r="B490" s="1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.25" customHeight="1">
      <c r="A491" s="4"/>
      <c r="B491" s="1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.25" customHeight="1">
      <c r="A492" s="4"/>
      <c r="B492" s="12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.25" customHeight="1">
      <c r="A493" s="4"/>
      <c r="B493" s="12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.25" customHeight="1">
      <c r="A494" s="4"/>
      <c r="B494" s="1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.25" customHeight="1">
      <c r="A495" s="4"/>
      <c r="B495" s="1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.25" customHeight="1">
      <c r="A496" s="4"/>
      <c r="B496" s="1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.25" customHeight="1">
      <c r="A497" s="4"/>
      <c r="B497" s="1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.25" customHeight="1">
      <c r="A498" s="4"/>
      <c r="B498" s="1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.25" customHeight="1">
      <c r="A499" s="4"/>
      <c r="B499" s="1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.25" customHeight="1">
      <c r="A500" s="4"/>
      <c r="B500" s="1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.25" customHeight="1">
      <c r="A501" s="4"/>
      <c r="B501" s="12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.25" customHeight="1">
      <c r="A502" s="4"/>
      <c r="B502" s="1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.25" customHeight="1">
      <c r="A503" s="4"/>
      <c r="B503" s="1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.25" customHeight="1">
      <c r="A504" s="4"/>
      <c r="B504" s="1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.25" customHeight="1">
      <c r="A505" s="4"/>
      <c r="B505" s="1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.25" customHeight="1">
      <c r="A506" s="4"/>
      <c r="B506" s="1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.25" customHeight="1">
      <c r="A507" s="4"/>
      <c r="B507" s="1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.25" customHeight="1">
      <c r="A508" s="4"/>
      <c r="B508" s="1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.25" customHeight="1">
      <c r="A509" s="4"/>
      <c r="B509" s="1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.25" customHeight="1">
      <c r="A510" s="4"/>
      <c r="B510" s="1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.25" customHeight="1">
      <c r="A511" s="4"/>
      <c r="B511" s="1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.25" customHeight="1">
      <c r="A512" s="4"/>
      <c r="B512" s="1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.25" customHeight="1">
      <c r="A513" s="4"/>
      <c r="B513" s="1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.25" customHeight="1">
      <c r="A514" s="4"/>
      <c r="B514" s="1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.25" customHeight="1">
      <c r="A515" s="4"/>
      <c r="B515" s="1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.25" customHeight="1">
      <c r="A516" s="4"/>
      <c r="B516" s="1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.25" customHeight="1">
      <c r="A517" s="4"/>
      <c r="B517" s="1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.25" customHeight="1">
      <c r="A518" s="4"/>
      <c r="B518" s="1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.25" customHeight="1">
      <c r="A519" s="4"/>
      <c r="B519" s="1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.25" customHeight="1">
      <c r="A520" s="4"/>
      <c r="B520" s="12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.25" customHeight="1">
      <c r="A521" s="4"/>
      <c r="B521" s="12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.25" customHeight="1">
      <c r="A522" s="4"/>
      <c r="B522" s="1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.25" customHeight="1">
      <c r="A523" s="4"/>
      <c r="B523" s="1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.25" customHeight="1">
      <c r="A524" s="4"/>
      <c r="B524" s="1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.25" customHeight="1">
      <c r="A525" s="4"/>
      <c r="B525" s="1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.25" customHeight="1">
      <c r="A526" s="4"/>
      <c r="B526" s="1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.25" customHeight="1">
      <c r="A527" s="4"/>
      <c r="B527" s="1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.25" customHeight="1">
      <c r="A528" s="4"/>
      <c r="B528" s="1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.25" customHeight="1">
      <c r="A529" s="4"/>
      <c r="B529" s="1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.25" customHeight="1">
      <c r="A530" s="4"/>
      <c r="B530" s="1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.25" customHeight="1">
      <c r="A531" s="4"/>
      <c r="B531" s="1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.25" customHeight="1">
      <c r="A532" s="4"/>
      <c r="B532" s="1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.25" customHeight="1">
      <c r="A533" s="4"/>
      <c r="B533" s="1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.25" customHeight="1">
      <c r="A534" s="4"/>
      <c r="B534" s="1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.25" customHeight="1">
      <c r="A535" s="4"/>
      <c r="B535" s="1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.25" customHeight="1">
      <c r="A536" s="4"/>
      <c r="B536" s="12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.25" customHeight="1">
      <c r="A537" s="4"/>
      <c r="B537" s="12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.25" customHeight="1">
      <c r="A538" s="4"/>
      <c r="B538" s="1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.25" customHeight="1">
      <c r="A539" s="4"/>
      <c r="B539" s="1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.25" customHeight="1">
      <c r="A540" s="4"/>
      <c r="B540" s="1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.25" customHeight="1">
      <c r="A541" s="4"/>
      <c r="B541" s="1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.25" customHeight="1">
      <c r="A542" s="4"/>
      <c r="B542" s="1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.25" customHeight="1">
      <c r="A543" s="4"/>
      <c r="B543" s="1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.25" customHeight="1">
      <c r="A544" s="4"/>
      <c r="B544" s="1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.25" customHeight="1">
      <c r="A545" s="4"/>
      <c r="B545" s="1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.25" customHeight="1">
      <c r="A546" s="4"/>
      <c r="B546" s="1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.25" customHeight="1">
      <c r="A547" s="4"/>
      <c r="B547" s="1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.25" customHeight="1">
      <c r="A548" s="4"/>
      <c r="B548" s="1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.25" customHeight="1">
      <c r="A549" s="4"/>
      <c r="B549" s="1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.25" customHeight="1">
      <c r="A550" s="4"/>
      <c r="B550" s="12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.25" customHeight="1">
      <c r="A551" s="4"/>
      <c r="B551" s="12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.25" customHeight="1">
      <c r="A552" s="4"/>
      <c r="B552" s="12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.25" customHeight="1">
      <c r="A553" s="4"/>
      <c r="B553" s="12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.25" customHeight="1">
      <c r="A554" s="4"/>
      <c r="B554" s="1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.25" customHeight="1">
      <c r="A555" s="4"/>
      <c r="B555" s="1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.25" customHeight="1">
      <c r="A556" s="4"/>
      <c r="B556" s="1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.25" customHeight="1">
      <c r="A557" s="4"/>
      <c r="B557" s="1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.25" customHeight="1">
      <c r="A558" s="4"/>
      <c r="B558" s="12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.25" customHeight="1">
      <c r="A559" s="4"/>
      <c r="B559" s="12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.25" customHeight="1">
      <c r="A560" s="4"/>
      <c r="B560" s="1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.25" customHeight="1">
      <c r="A561" s="4"/>
      <c r="B561" s="1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.25" customHeight="1">
      <c r="A562" s="4"/>
      <c r="B562" s="1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.25" customHeight="1">
      <c r="A563" s="4"/>
      <c r="B563" s="1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.25" customHeight="1">
      <c r="A564" s="4"/>
      <c r="B564" s="12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.25" customHeight="1">
      <c r="A565" s="4"/>
      <c r="B565" s="12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.25" customHeight="1">
      <c r="A566" s="4"/>
      <c r="B566" s="12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.25" customHeight="1">
      <c r="A567" s="4"/>
      <c r="B567" s="12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.25" customHeight="1">
      <c r="A568" s="4"/>
      <c r="B568" s="12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.25" customHeight="1">
      <c r="A569" s="4"/>
      <c r="B569" s="1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.25" customHeight="1">
      <c r="A570" s="4"/>
      <c r="B570" s="1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.25" customHeight="1">
      <c r="A571" s="4"/>
      <c r="B571" s="12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.25" customHeight="1">
      <c r="A572" s="4"/>
      <c r="B572" s="12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.25" customHeight="1">
      <c r="A573" s="4"/>
      <c r="B573" s="12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.25" customHeight="1">
      <c r="A574" s="4"/>
      <c r="B574" s="12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.25" customHeight="1">
      <c r="A575" s="4"/>
      <c r="B575" s="1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.25" customHeight="1">
      <c r="A576" s="4"/>
      <c r="B576" s="1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.25" customHeight="1">
      <c r="A577" s="4"/>
      <c r="B577" s="12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.25" customHeight="1">
      <c r="A578" s="4"/>
      <c r="B578" s="12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.25" customHeight="1">
      <c r="A579" s="4"/>
      <c r="B579" s="1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.25" customHeight="1">
      <c r="A580" s="4"/>
      <c r="B580" s="1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.25" customHeight="1">
      <c r="A581" s="4"/>
      <c r="B581" s="1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.25" customHeight="1">
      <c r="A582" s="4"/>
      <c r="B582" s="1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.25" customHeight="1">
      <c r="A583" s="4"/>
      <c r="B583" s="12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.25" customHeight="1">
      <c r="A584" s="4"/>
      <c r="B584" s="12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.25" customHeight="1">
      <c r="A585" s="4"/>
      <c r="B585" s="1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.25" customHeight="1">
      <c r="A586" s="4"/>
      <c r="B586" s="1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.25" customHeight="1">
      <c r="A587" s="4"/>
      <c r="B587" s="1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.25" customHeight="1">
      <c r="A588" s="4"/>
      <c r="B588" s="1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.25" customHeight="1">
      <c r="A589" s="4"/>
      <c r="B589" s="12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.25" customHeight="1">
      <c r="A590" s="4"/>
      <c r="B590" s="12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.25" customHeight="1">
      <c r="A591" s="4"/>
      <c r="B591" s="1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.25" customHeight="1">
      <c r="A592" s="4"/>
      <c r="B592" s="1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.25" customHeight="1">
      <c r="A593" s="4"/>
      <c r="B593" s="1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.25" customHeight="1">
      <c r="A594" s="4"/>
      <c r="B594" s="1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.25" customHeight="1">
      <c r="A595" s="4"/>
      <c r="B595" s="1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.25" customHeight="1">
      <c r="A596" s="4"/>
      <c r="B596" s="1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.25" customHeight="1">
      <c r="A597" s="4"/>
      <c r="B597" s="1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.25" customHeight="1">
      <c r="A598" s="4"/>
      <c r="B598" s="1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.25" customHeight="1">
      <c r="A599" s="4"/>
      <c r="B599" s="1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.25" customHeight="1">
      <c r="A600" s="4"/>
      <c r="B600" s="1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.25" customHeight="1">
      <c r="A601" s="4"/>
      <c r="B601" s="1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.25" customHeight="1">
      <c r="A602" s="4"/>
      <c r="B602" s="12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.25" customHeight="1">
      <c r="A603" s="4"/>
      <c r="B603" s="12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.25" customHeight="1">
      <c r="A604" s="4"/>
      <c r="B604" s="1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.25" customHeight="1">
      <c r="A605" s="4"/>
      <c r="B605" s="1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.25" customHeight="1">
      <c r="A606" s="4"/>
      <c r="B606" s="1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.25" customHeight="1">
      <c r="A607" s="4"/>
      <c r="B607" s="1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.25" customHeight="1">
      <c r="A608" s="4"/>
      <c r="B608" s="1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.25" customHeight="1">
      <c r="A609" s="4"/>
      <c r="B609" s="1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.25" customHeight="1">
      <c r="A610" s="4"/>
      <c r="B610" s="1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.25" customHeight="1">
      <c r="A611" s="4"/>
      <c r="B611" s="1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.25" customHeight="1">
      <c r="A612" s="4"/>
      <c r="B612" s="1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.25" customHeight="1">
      <c r="A613" s="4"/>
      <c r="B613" s="12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.25" customHeight="1">
      <c r="A614" s="4"/>
      <c r="B614" s="12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.25" customHeight="1">
      <c r="A615" s="4"/>
      <c r="B615" s="12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.25" customHeight="1">
      <c r="A616" s="4"/>
      <c r="B616" s="12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.25" customHeight="1">
      <c r="A617" s="4"/>
      <c r="B617" s="1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.25" customHeight="1">
      <c r="A618" s="4"/>
      <c r="B618" s="1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.25" customHeight="1">
      <c r="A619" s="4"/>
      <c r="B619" s="12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.25" customHeight="1">
      <c r="A620" s="4"/>
      <c r="B620" s="12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.25" customHeight="1">
      <c r="A621" s="4"/>
      <c r="B621" s="1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.25" customHeight="1">
      <c r="A622" s="4"/>
      <c r="B622" s="12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.25" customHeight="1">
      <c r="A623" s="4"/>
      <c r="B623" s="12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.25" customHeight="1">
      <c r="A624" s="4"/>
      <c r="B624" s="1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.25" customHeight="1">
      <c r="A625" s="4"/>
      <c r="B625" s="1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.25" customHeight="1">
      <c r="A626" s="4"/>
      <c r="B626" s="1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.25" customHeight="1">
      <c r="A627" s="4"/>
      <c r="B627" s="1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.25" customHeight="1">
      <c r="A628" s="4"/>
      <c r="B628" s="1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.25" customHeight="1">
      <c r="A629" s="4"/>
      <c r="B629" s="1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.25" customHeight="1">
      <c r="A630" s="4"/>
      <c r="B630" s="1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.25" customHeight="1">
      <c r="A631" s="4"/>
      <c r="B631" s="1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.25" customHeight="1">
      <c r="A632" s="4"/>
      <c r="B632" s="1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.25" customHeight="1">
      <c r="A633" s="4"/>
      <c r="B633" s="1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.25" customHeight="1">
      <c r="A634" s="4"/>
      <c r="B634" s="1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.25" customHeight="1">
      <c r="A635" s="4"/>
      <c r="B635" s="1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.25" customHeight="1">
      <c r="A636" s="4"/>
      <c r="B636" s="1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.25" customHeight="1">
      <c r="A637" s="4"/>
      <c r="B637" s="1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.25" customHeight="1">
      <c r="A638" s="4"/>
      <c r="B638" s="1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.25" customHeight="1">
      <c r="A639" s="4"/>
      <c r="B639" s="12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.25" customHeight="1">
      <c r="A640" s="4"/>
      <c r="B640" s="12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.25" customHeight="1">
      <c r="A641" s="4"/>
      <c r="B641" s="1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.25" customHeight="1">
      <c r="A642" s="4"/>
      <c r="B642" s="1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.25" customHeight="1">
      <c r="A643" s="4"/>
      <c r="B643" s="12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.25" customHeight="1">
      <c r="A644" s="4"/>
      <c r="B644" s="12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.25" customHeight="1">
      <c r="A645" s="4"/>
      <c r="B645" s="12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.25" customHeight="1">
      <c r="A646" s="4"/>
      <c r="B646" s="12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.25" customHeight="1">
      <c r="A647" s="4"/>
      <c r="B647" s="12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.25" customHeight="1">
      <c r="A648" s="4"/>
      <c r="B648" s="12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.25" customHeight="1">
      <c r="A649" s="4"/>
      <c r="B649" s="12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.25" customHeight="1">
      <c r="A650" s="4"/>
      <c r="B650" s="1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.25" customHeight="1">
      <c r="A651" s="4"/>
      <c r="B651" s="1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.25" customHeight="1">
      <c r="A652" s="4"/>
      <c r="B652" s="1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.25" customHeight="1">
      <c r="A653" s="4"/>
      <c r="B653" s="1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.25" customHeight="1">
      <c r="A654" s="4"/>
      <c r="B654" s="1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.25" customHeight="1">
      <c r="A655" s="4"/>
      <c r="B655" s="1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.25" customHeight="1">
      <c r="A656" s="4"/>
      <c r="B656" s="1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.25" customHeight="1">
      <c r="A657" s="4"/>
      <c r="B657" s="1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.25" customHeight="1">
      <c r="A658" s="4"/>
      <c r="B658" s="1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.25" customHeight="1">
      <c r="A659" s="4"/>
      <c r="B659" s="1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.25" customHeight="1">
      <c r="A660" s="4"/>
      <c r="B660" s="1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.25" customHeight="1">
      <c r="A661" s="4"/>
      <c r="B661" s="1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.25" customHeight="1">
      <c r="A662" s="4"/>
      <c r="B662" s="1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.25" customHeight="1">
      <c r="A663" s="4"/>
      <c r="B663" s="1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.25" customHeight="1">
      <c r="A664" s="4"/>
      <c r="B664" s="1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.25" customHeight="1">
      <c r="A665" s="4"/>
      <c r="B665" s="12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.25" customHeight="1">
      <c r="A666" s="4"/>
      <c r="B666" s="12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4.25" customHeight="1">
      <c r="A667" s="4"/>
      <c r="B667" s="1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.25" customHeight="1">
      <c r="A668" s="4"/>
      <c r="B668" s="1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.25" customHeight="1">
      <c r="A669" s="4"/>
      <c r="B669" s="1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.25" customHeight="1">
      <c r="A670" s="4"/>
      <c r="B670" s="1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.25" customHeight="1">
      <c r="A671" s="4"/>
      <c r="B671" s="1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4.25" customHeight="1">
      <c r="A672" s="4"/>
      <c r="B672" s="1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.25" customHeight="1">
      <c r="A673" s="4"/>
      <c r="B673" s="1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.25" customHeight="1">
      <c r="A674" s="4"/>
      <c r="B674" s="1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.25" customHeight="1">
      <c r="A675" s="4"/>
      <c r="B675" s="1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.25" customHeight="1">
      <c r="A676" s="4"/>
      <c r="B676" s="1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4.25" customHeight="1">
      <c r="A677" s="4"/>
      <c r="B677" s="1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.25" customHeight="1">
      <c r="A678" s="4"/>
      <c r="B678" s="1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.25" customHeight="1">
      <c r="A679" s="4"/>
      <c r="B679" s="1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.25" customHeight="1">
      <c r="A680" s="4"/>
      <c r="B680" s="1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.25" customHeight="1">
      <c r="A681" s="4"/>
      <c r="B681" s="1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4.25" customHeight="1">
      <c r="A682" s="4"/>
      <c r="B682" s="1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.25" customHeight="1">
      <c r="A683" s="4"/>
      <c r="B683" s="1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.25" customHeight="1">
      <c r="A684" s="4"/>
      <c r="B684" s="1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.25" customHeight="1">
      <c r="A685" s="4"/>
      <c r="B685" s="1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.25" customHeight="1">
      <c r="A686" s="4"/>
      <c r="B686" s="1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4.25" customHeight="1">
      <c r="A687" s="4"/>
      <c r="B687" s="1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.25" customHeight="1">
      <c r="A688" s="4"/>
      <c r="B688" s="12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.25" customHeight="1">
      <c r="A689" s="4"/>
      <c r="B689" s="12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.25" customHeight="1">
      <c r="A690" s="4"/>
      <c r="B690" s="1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.25" customHeight="1">
      <c r="A691" s="4"/>
      <c r="B691" s="1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4.25" customHeight="1">
      <c r="A692" s="4"/>
      <c r="B692" s="1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.25" customHeight="1">
      <c r="A693" s="4"/>
      <c r="B693" s="12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.25" customHeight="1">
      <c r="A694" s="4"/>
      <c r="B694" s="1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.25" customHeight="1">
      <c r="A695" s="4"/>
      <c r="B695" s="1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.25" customHeight="1">
      <c r="A696" s="4"/>
      <c r="B696" s="1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4.25" customHeight="1">
      <c r="A697" s="4"/>
      <c r="B697" s="1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.25" customHeight="1">
      <c r="A698" s="4"/>
      <c r="B698" s="1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.25" customHeight="1">
      <c r="A699" s="4"/>
      <c r="B699" s="1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.25" customHeight="1">
      <c r="A700" s="4"/>
      <c r="B700" s="1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.25" customHeight="1">
      <c r="A701" s="4"/>
      <c r="B701" s="1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.25" customHeight="1">
      <c r="A702" s="4"/>
      <c r="B702" s="1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4.25" customHeight="1">
      <c r="A703" s="4"/>
      <c r="B703" s="12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.25" customHeight="1">
      <c r="A704" s="4"/>
      <c r="B704" s="1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.25" customHeight="1">
      <c r="A705" s="4"/>
      <c r="B705" s="1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.25" customHeight="1">
      <c r="A706" s="4"/>
      <c r="B706" s="1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.25" customHeight="1">
      <c r="A707" s="4"/>
      <c r="B707" s="1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4.25" customHeight="1">
      <c r="A708" s="4"/>
      <c r="B708" s="1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.25" customHeight="1">
      <c r="A709" s="4"/>
      <c r="B709" s="1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.25" customHeight="1">
      <c r="A710" s="4"/>
      <c r="B710" s="1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.25" customHeight="1">
      <c r="A711" s="4"/>
      <c r="B711" s="12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.25" customHeight="1">
      <c r="A712" s="4"/>
      <c r="B712" s="1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4.25" customHeight="1">
      <c r="A713" s="4"/>
      <c r="B713" s="1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.25" customHeight="1">
      <c r="A714" s="4"/>
      <c r="B714" s="1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.25" customHeight="1">
      <c r="A715" s="4"/>
      <c r="B715" s="12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.25" customHeight="1">
      <c r="A716" s="4"/>
      <c r="B716" s="1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.25" customHeight="1">
      <c r="A717" s="4"/>
      <c r="B717" s="1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.25" customHeight="1">
      <c r="A718" s="4"/>
      <c r="B718" s="1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4.25" customHeight="1">
      <c r="A719" s="4"/>
      <c r="B719" s="1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.25" customHeight="1">
      <c r="A720" s="4"/>
      <c r="B720" s="1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.25" customHeight="1">
      <c r="A721" s="4"/>
      <c r="B721" s="1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.25" customHeight="1">
      <c r="A722" s="4"/>
      <c r="B722" s="1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.25" customHeight="1">
      <c r="A723" s="4"/>
      <c r="B723" s="1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.25" customHeight="1">
      <c r="A724" s="4"/>
      <c r="B724" s="1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.25" customHeight="1">
      <c r="A725" s="4"/>
      <c r="B725" s="1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.25" customHeight="1">
      <c r="A726" s="4"/>
      <c r="B726" s="1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.25" customHeight="1">
      <c r="A727" s="4"/>
      <c r="B727" s="1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.25" customHeight="1">
      <c r="A728" s="4"/>
      <c r="B728" s="1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4.25" customHeight="1">
      <c r="A729" s="4"/>
      <c r="B729" s="1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.25" customHeight="1">
      <c r="A730" s="4"/>
      <c r="B730" s="1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.25" customHeight="1">
      <c r="A731" s="4"/>
      <c r="B731" s="1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.25" customHeight="1">
      <c r="A732" s="4"/>
      <c r="B732" s="1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.25" customHeight="1">
      <c r="A733" s="4"/>
      <c r="B733" s="12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.25" customHeight="1">
      <c r="A734" s="4"/>
      <c r="B734" s="12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4.25" customHeight="1">
      <c r="A735" s="4"/>
      <c r="B735" s="12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.25" customHeight="1">
      <c r="A736" s="4"/>
      <c r="B736" s="12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.25" customHeight="1">
      <c r="A737" s="4"/>
      <c r="B737" s="12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.25" customHeight="1">
      <c r="A738" s="4"/>
      <c r="B738" s="12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.25" customHeight="1">
      <c r="A739" s="4"/>
      <c r="B739" s="12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4.25" customHeight="1">
      <c r="A740" s="4"/>
      <c r="B740" s="12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.25" customHeight="1">
      <c r="A741" s="4"/>
      <c r="B741" s="12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.25" customHeight="1">
      <c r="A742" s="4"/>
      <c r="B742" s="12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.25" customHeight="1">
      <c r="A743" s="4"/>
      <c r="B743" s="12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.25" customHeight="1">
      <c r="A744" s="4"/>
      <c r="B744" s="12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.25" customHeight="1">
      <c r="A745" s="4"/>
      <c r="B745" s="12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.25" customHeight="1">
      <c r="A746" s="4"/>
      <c r="B746" s="12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4.25" customHeight="1">
      <c r="A747" s="4"/>
      <c r="B747" s="12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.25" customHeight="1">
      <c r="A748" s="4"/>
      <c r="B748" s="12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.25" customHeight="1">
      <c r="A749" s="4"/>
      <c r="B749" s="12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.25" customHeight="1">
      <c r="A750" s="4"/>
      <c r="B750" s="12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.25" customHeight="1">
      <c r="A751" s="4"/>
      <c r="B751" s="12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.25" customHeight="1">
      <c r="A752" s="4"/>
      <c r="B752" s="12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.25" customHeight="1">
      <c r="A753" s="4"/>
      <c r="B753" s="12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.25" customHeight="1">
      <c r="A754" s="4"/>
      <c r="B754" s="12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.25" customHeight="1">
      <c r="A755" s="4"/>
      <c r="B755" s="12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4.25" customHeight="1">
      <c r="A756" s="4"/>
      <c r="B756" s="12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.25" customHeight="1">
      <c r="A757" s="4"/>
      <c r="B757" s="12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.25" customHeight="1">
      <c r="A758" s="4"/>
      <c r="B758" s="12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.25" customHeight="1">
      <c r="A759" s="4"/>
      <c r="B759" s="12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.25" customHeight="1">
      <c r="A760" s="4"/>
      <c r="B760" s="12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.25" customHeight="1">
      <c r="A761" s="4"/>
      <c r="B761" s="12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.25" customHeight="1">
      <c r="A762" s="4"/>
      <c r="B762" s="12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.25" customHeight="1">
      <c r="A763" s="4"/>
      <c r="B763" s="12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.25" customHeight="1">
      <c r="A764" s="4"/>
      <c r="B764" s="12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.25" customHeight="1">
      <c r="A765" s="4"/>
      <c r="B765" s="12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4.25" customHeight="1">
      <c r="A766" s="4"/>
      <c r="B766" s="12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.25" customHeight="1">
      <c r="A767" s="4"/>
      <c r="B767" s="12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.25" customHeight="1">
      <c r="A768" s="4"/>
      <c r="B768" s="12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.25" customHeight="1">
      <c r="A769" s="4"/>
      <c r="B769" s="12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.25" customHeight="1">
      <c r="A770" s="4"/>
      <c r="B770" s="12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.25" customHeight="1">
      <c r="A771" s="4"/>
      <c r="B771" s="12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.25" customHeight="1">
      <c r="A772" s="4"/>
      <c r="B772" s="12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.25" customHeight="1">
      <c r="A773" s="4"/>
      <c r="B773" s="12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.25" customHeight="1">
      <c r="A774" s="4"/>
      <c r="B774" s="12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4.25" customHeight="1">
      <c r="A775" s="4"/>
      <c r="B775" s="12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.25" customHeight="1">
      <c r="A776" s="4"/>
      <c r="B776" s="12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.25" customHeight="1">
      <c r="A777" s="4"/>
      <c r="B777" s="12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.25" customHeight="1">
      <c r="A778" s="4"/>
      <c r="B778" s="12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.25" customHeight="1">
      <c r="A779" s="4"/>
      <c r="B779" s="12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.25" customHeight="1">
      <c r="A780" s="4"/>
      <c r="B780" s="12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.25" customHeight="1">
      <c r="A781" s="4"/>
      <c r="B781" s="12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.25" customHeight="1">
      <c r="A782" s="4"/>
      <c r="B782" s="12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.25" customHeight="1">
      <c r="A783" s="4"/>
      <c r="B783" s="12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4.25" customHeight="1">
      <c r="A784" s="4"/>
      <c r="B784" s="12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.25" customHeight="1">
      <c r="A785" s="4"/>
      <c r="B785" s="12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.25" customHeight="1">
      <c r="A786" s="4"/>
      <c r="B786" s="12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.25" customHeight="1">
      <c r="A787" s="4"/>
      <c r="B787" s="12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.25" customHeight="1">
      <c r="A788" s="4"/>
      <c r="B788" s="12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.25" customHeight="1">
      <c r="A789" s="4"/>
      <c r="B789" s="12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.25" customHeight="1">
      <c r="A790" s="4"/>
      <c r="B790" s="12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.25" customHeight="1">
      <c r="A791" s="4"/>
      <c r="B791" s="12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.25" customHeight="1">
      <c r="A792" s="4"/>
      <c r="B792" s="12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.25" customHeight="1">
      <c r="A793" s="4"/>
      <c r="B793" s="12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4.25" customHeight="1">
      <c r="A794" s="4"/>
      <c r="B794" s="12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.25" customHeight="1">
      <c r="A795" s="4"/>
      <c r="B795" s="12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.25" customHeight="1">
      <c r="A796" s="4"/>
      <c r="B796" s="12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.25" customHeight="1">
      <c r="A797" s="4"/>
      <c r="B797" s="12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.25" customHeight="1">
      <c r="A798" s="4"/>
      <c r="B798" s="12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.25" customHeight="1">
      <c r="A799" s="4"/>
      <c r="B799" s="12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.25" customHeight="1">
      <c r="A800" s="4"/>
      <c r="B800" s="12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.25" customHeight="1">
      <c r="A801" s="4"/>
      <c r="B801" s="12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.25" customHeight="1">
      <c r="A802" s="4"/>
      <c r="B802" s="12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.25" customHeight="1">
      <c r="A803" s="4"/>
      <c r="B803" s="12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4.25" customHeight="1">
      <c r="A804" s="4"/>
      <c r="B804" s="12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.25" customHeight="1">
      <c r="A805" s="4"/>
      <c r="B805" s="12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.25" customHeight="1">
      <c r="A806" s="4"/>
      <c r="B806" s="12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.25" customHeight="1">
      <c r="A807" s="4"/>
      <c r="B807" s="12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.25" customHeight="1">
      <c r="A808" s="4"/>
      <c r="B808" s="12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.25" customHeight="1">
      <c r="A809" s="4"/>
      <c r="B809" s="12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.25" customHeight="1">
      <c r="A810" s="4"/>
      <c r="B810" s="12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.25" customHeight="1">
      <c r="A811" s="4"/>
      <c r="B811" s="12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4.25" customHeight="1">
      <c r="A812" s="4"/>
      <c r="B812" s="12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.25" customHeight="1">
      <c r="A813" s="4"/>
      <c r="B813" s="12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.25" customHeight="1">
      <c r="A814" s="4"/>
      <c r="B814" s="12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.25" customHeight="1">
      <c r="A815" s="4"/>
      <c r="B815" s="12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.25" customHeight="1">
      <c r="A816" s="4"/>
      <c r="B816" s="12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.25" customHeight="1">
      <c r="A817" s="4"/>
      <c r="B817" s="12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.25" customHeight="1">
      <c r="A818" s="4"/>
      <c r="B818" s="12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.25" customHeight="1">
      <c r="A819" s="4"/>
      <c r="B819" s="12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.25" customHeight="1">
      <c r="A820" s="4"/>
      <c r="B820" s="12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.25" customHeight="1">
      <c r="A821" s="4"/>
      <c r="B821" s="12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.25" customHeight="1">
      <c r="A822" s="4"/>
      <c r="B822" s="12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.25" customHeight="1">
      <c r="A823" s="4"/>
      <c r="B823" s="12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.25" customHeight="1">
      <c r="A824" s="4"/>
      <c r="B824" s="12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.25" customHeight="1">
      <c r="A825" s="4"/>
      <c r="B825" s="12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.25" customHeight="1">
      <c r="A826" s="4"/>
      <c r="B826" s="12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.25" customHeight="1">
      <c r="A827" s="4"/>
      <c r="B827" s="12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.25" customHeight="1">
      <c r="A828" s="4"/>
      <c r="B828" s="12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4.25" customHeight="1">
      <c r="A829" s="4"/>
      <c r="B829" s="12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.25" customHeight="1">
      <c r="A830" s="4"/>
      <c r="B830" s="12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.25" customHeight="1">
      <c r="A831" s="4"/>
      <c r="B831" s="12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.25" customHeight="1">
      <c r="A832" s="4"/>
      <c r="B832" s="12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.25" customHeight="1">
      <c r="A833" s="4"/>
      <c r="B833" s="12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.25" customHeight="1">
      <c r="A834" s="4"/>
      <c r="B834" s="12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.25" customHeight="1">
      <c r="A835" s="4"/>
      <c r="B835" s="12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.25" customHeight="1">
      <c r="A836" s="4"/>
      <c r="B836" s="12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.25" customHeight="1">
      <c r="A837" s="4"/>
      <c r="B837" s="12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4.25" customHeight="1">
      <c r="A838" s="4"/>
      <c r="B838" s="12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.25" customHeight="1">
      <c r="A839" s="4"/>
      <c r="B839" s="12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.25" customHeight="1">
      <c r="A840" s="4"/>
      <c r="B840" s="12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.25" customHeight="1">
      <c r="A841" s="4"/>
      <c r="B841" s="12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.25" customHeight="1">
      <c r="A842" s="4"/>
      <c r="B842" s="12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.25" customHeight="1">
      <c r="A843" s="4"/>
      <c r="B843" s="12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.25" customHeight="1">
      <c r="A844" s="4"/>
      <c r="B844" s="12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.25" customHeight="1">
      <c r="A845" s="4"/>
      <c r="B845" s="12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.25" customHeight="1">
      <c r="A846" s="4"/>
      <c r="B846" s="12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4.25" customHeight="1">
      <c r="A847" s="4"/>
      <c r="B847" s="12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.25" customHeight="1">
      <c r="A848" s="4"/>
      <c r="B848" s="12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.25" customHeight="1">
      <c r="A849" s="4"/>
      <c r="B849" s="12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.25" customHeight="1">
      <c r="A850" s="4"/>
      <c r="B850" s="12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.25" customHeight="1">
      <c r="A851" s="4"/>
      <c r="B851" s="12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.25" customHeight="1">
      <c r="A852" s="4"/>
      <c r="B852" s="12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.25" customHeight="1">
      <c r="A853" s="4"/>
      <c r="B853" s="12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.25" customHeight="1">
      <c r="A854" s="4"/>
      <c r="B854" s="12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4.25" customHeight="1">
      <c r="A855" s="4"/>
      <c r="B855" s="12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.25" customHeight="1">
      <c r="A856" s="4"/>
      <c r="B856" s="12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.25" customHeight="1">
      <c r="A857" s="4"/>
      <c r="B857" s="12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.25" customHeight="1">
      <c r="A858" s="4"/>
      <c r="B858" s="12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.25" customHeight="1">
      <c r="A859" s="4"/>
      <c r="B859" s="12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.25" customHeight="1">
      <c r="A860" s="4"/>
      <c r="B860" s="12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.25" customHeight="1">
      <c r="A861" s="4"/>
      <c r="B861" s="12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.25" customHeight="1">
      <c r="A862" s="4"/>
      <c r="B862" s="12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.25" customHeight="1">
      <c r="A863" s="4"/>
      <c r="B863" s="12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4.25" customHeight="1">
      <c r="A864" s="4"/>
      <c r="B864" s="12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.25" customHeight="1">
      <c r="A865" s="4"/>
      <c r="B865" s="12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.25" customHeight="1">
      <c r="A866" s="4"/>
      <c r="B866" s="12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.25" customHeight="1">
      <c r="A867" s="4"/>
      <c r="B867" s="12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.25" customHeight="1">
      <c r="A868" s="4"/>
      <c r="B868" s="12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.25" customHeight="1">
      <c r="A869" s="4"/>
      <c r="B869" s="12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.25" customHeight="1">
      <c r="A870" s="4"/>
      <c r="B870" s="12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.25" customHeight="1">
      <c r="A871" s="4"/>
      <c r="B871" s="12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.25" customHeight="1">
      <c r="A872" s="4"/>
      <c r="B872" s="12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.25" customHeight="1">
      <c r="A873" s="4"/>
      <c r="B873" s="12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4.25" customHeight="1">
      <c r="A874" s="4"/>
      <c r="B874" s="12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.25" customHeight="1">
      <c r="A875" s="4"/>
      <c r="B875" s="12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.25" customHeight="1">
      <c r="A876" s="4"/>
      <c r="B876" s="12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.25" customHeight="1">
      <c r="A877" s="4"/>
      <c r="B877" s="12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.25" customHeight="1">
      <c r="A878" s="4"/>
      <c r="B878" s="12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.25" customHeight="1">
      <c r="A879" s="4"/>
      <c r="B879" s="12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.25" customHeight="1">
      <c r="A880" s="4"/>
      <c r="B880" s="12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.25" customHeight="1">
      <c r="A881" s="4"/>
      <c r="B881" s="12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.25" customHeight="1">
      <c r="A882" s="4"/>
      <c r="B882" s="12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4.25" customHeight="1">
      <c r="A883" s="4"/>
      <c r="B883" s="12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.25" customHeight="1">
      <c r="A884" s="4"/>
      <c r="B884" s="12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.25" customHeight="1">
      <c r="A885" s="4"/>
      <c r="B885" s="12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.25" customHeight="1">
      <c r="A886" s="4"/>
      <c r="B886" s="12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.25" customHeight="1">
      <c r="A887" s="4"/>
      <c r="B887" s="12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.25" customHeight="1">
      <c r="A888" s="4"/>
      <c r="B888" s="12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.25" customHeight="1">
      <c r="A889" s="4"/>
      <c r="B889" s="12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.25" customHeight="1">
      <c r="A890" s="4"/>
      <c r="B890" s="12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.25" customHeight="1">
      <c r="A891" s="4"/>
      <c r="B891" s="12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4.25" customHeight="1">
      <c r="A892" s="4"/>
      <c r="B892" s="12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.25" customHeight="1">
      <c r="A893" s="4"/>
      <c r="B893" s="12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.25" customHeight="1">
      <c r="A894" s="4"/>
      <c r="B894" s="12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.25" customHeight="1">
      <c r="A895" s="4"/>
      <c r="B895" s="12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.25" customHeight="1">
      <c r="A896" s="4"/>
      <c r="B896" s="12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.25" customHeight="1">
      <c r="A897" s="4"/>
      <c r="B897" s="12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.25" customHeight="1">
      <c r="A898" s="4"/>
      <c r="B898" s="12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.25" customHeight="1">
      <c r="A899" s="4"/>
      <c r="B899" s="12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.25" customHeight="1">
      <c r="A900" s="4"/>
      <c r="B900" s="12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4.25" customHeight="1">
      <c r="A901" s="4"/>
      <c r="B901" s="12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.25" customHeight="1">
      <c r="A902" s="4"/>
      <c r="B902" s="12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.25" customHeight="1">
      <c r="A903" s="4"/>
      <c r="B903" s="12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.25" customHeight="1">
      <c r="A904" s="4"/>
      <c r="B904" s="12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.25" customHeight="1">
      <c r="A905" s="4"/>
      <c r="B905" s="12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.25" customHeight="1">
      <c r="A906" s="4"/>
      <c r="B906" s="12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.25" customHeight="1">
      <c r="A907" s="4"/>
      <c r="B907" s="12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.25" customHeight="1">
      <c r="A908" s="4"/>
      <c r="B908" s="12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.25" customHeight="1">
      <c r="A909" s="4"/>
      <c r="B909" s="12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4.25" customHeight="1">
      <c r="A910" s="4"/>
      <c r="B910" s="12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.25" customHeight="1">
      <c r="A911" s="4"/>
      <c r="B911" s="12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.25" customHeight="1">
      <c r="A912" s="4"/>
      <c r="B912" s="12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.25" customHeight="1">
      <c r="A913" s="4"/>
      <c r="B913" s="12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.25" customHeight="1">
      <c r="A914" s="4"/>
      <c r="B914" s="12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.25" customHeight="1">
      <c r="A915" s="4"/>
      <c r="B915" s="12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.25" customHeight="1">
      <c r="A916" s="4"/>
      <c r="B916" s="12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.25" customHeight="1">
      <c r="A917" s="4"/>
      <c r="B917" s="12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.25" customHeight="1">
      <c r="A918" s="4"/>
      <c r="B918" s="12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4.25" customHeight="1">
      <c r="A919" s="4"/>
      <c r="B919" s="12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.25" customHeight="1">
      <c r="A920" s="4"/>
      <c r="B920" s="12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.25" customHeight="1">
      <c r="A921" s="4"/>
      <c r="B921" s="12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.25" customHeight="1">
      <c r="A922" s="4"/>
      <c r="B922" s="12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.25" customHeight="1">
      <c r="A923" s="4"/>
      <c r="B923" s="12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.25" customHeight="1">
      <c r="A924" s="4"/>
      <c r="B924" s="12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.25" customHeight="1">
      <c r="A925" s="4"/>
      <c r="B925" s="12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.25" customHeight="1">
      <c r="A926" s="4"/>
      <c r="B926" s="12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.25" customHeight="1">
      <c r="A927" s="4"/>
      <c r="B927" s="12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.25" customHeight="1">
      <c r="A928" s="4"/>
      <c r="B928" s="12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.25" customHeight="1">
      <c r="A929" s="4"/>
      <c r="B929" s="12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.25" customHeight="1">
      <c r="A930" s="4"/>
      <c r="B930" s="12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.25" customHeight="1">
      <c r="A931" s="4"/>
      <c r="B931" s="12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.25" customHeight="1">
      <c r="A932" s="4"/>
      <c r="B932" s="12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.25" customHeight="1">
      <c r="A933" s="4"/>
      <c r="B933" s="12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.25" customHeight="1">
      <c r="A934" s="4"/>
      <c r="B934" s="12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.25" customHeight="1">
      <c r="A935" s="4"/>
      <c r="B935" s="12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.25" customHeight="1">
      <c r="A936" s="4"/>
      <c r="B936" s="12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.25" customHeight="1">
      <c r="A937" s="4"/>
      <c r="B937" s="12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4.25" customHeight="1">
      <c r="A938" s="4"/>
      <c r="B938" s="12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.25" customHeight="1">
      <c r="A939" s="4"/>
      <c r="B939" s="12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.25" customHeight="1">
      <c r="A940" s="4"/>
      <c r="B940" s="12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.25" customHeight="1">
      <c r="A941" s="4"/>
      <c r="B941" s="12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.25" customHeight="1">
      <c r="A942" s="4"/>
      <c r="B942" s="12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.25" customHeight="1">
      <c r="A943" s="4"/>
      <c r="B943" s="12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.25" customHeight="1">
      <c r="A944" s="4"/>
      <c r="B944" s="12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.25" customHeight="1">
      <c r="A945" s="4"/>
      <c r="B945" s="12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.25" customHeight="1">
      <c r="A946" s="4"/>
      <c r="B946" s="12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.25" customHeight="1">
      <c r="A947" s="4"/>
      <c r="B947" s="12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4.25" customHeight="1">
      <c r="A948" s="4"/>
      <c r="B948" s="12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.25" customHeight="1">
      <c r="A949" s="4"/>
      <c r="B949" s="12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.25" customHeight="1">
      <c r="A950" s="4"/>
      <c r="B950" s="12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.25" customHeight="1">
      <c r="A951" s="4"/>
      <c r="B951" s="12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.25" customHeight="1">
      <c r="A952" s="4"/>
      <c r="B952" s="12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.25" customHeight="1">
      <c r="A953" s="4"/>
      <c r="B953" s="12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.25" customHeight="1">
      <c r="A954" s="4"/>
      <c r="B954" s="12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.25" customHeight="1">
      <c r="A955" s="4"/>
      <c r="B955" s="12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4.25" customHeight="1">
      <c r="A956" s="4"/>
      <c r="B956" s="12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.25" customHeight="1">
      <c r="A957" s="4"/>
      <c r="B957" s="12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.25" customHeight="1">
      <c r="A958" s="4"/>
      <c r="B958" s="12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.25" customHeight="1">
      <c r="A959" s="4"/>
      <c r="B959" s="12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.25" customHeight="1">
      <c r="A960" s="4"/>
      <c r="B960" s="12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.25" customHeight="1">
      <c r="A961" s="4"/>
      <c r="B961" s="12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.25" customHeight="1">
      <c r="A962" s="4"/>
      <c r="B962" s="12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4.25" customHeight="1">
      <c r="A963" s="4"/>
      <c r="B963" s="12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.25" customHeight="1">
      <c r="A964" s="4"/>
      <c r="B964" s="12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.25" customHeight="1">
      <c r="A965" s="4"/>
      <c r="B965" s="12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.25" customHeight="1">
      <c r="A966" s="4"/>
      <c r="B966" s="12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.25" customHeight="1">
      <c r="A967" s="4"/>
      <c r="B967" s="12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.25" customHeight="1">
      <c r="A968" s="4"/>
      <c r="B968" s="12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.25" customHeight="1">
      <c r="A969" s="4"/>
      <c r="B969" s="12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.25" customHeight="1">
      <c r="A970" s="4"/>
      <c r="B970" s="12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.25" customHeight="1">
      <c r="A971" s="4"/>
      <c r="B971" s="12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.25" customHeight="1">
      <c r="A972" s="4"/>
      <c r="B972" s="12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4.25" customHeight="1">
      <c r="A973" s="4"/>
      <c r="B973" s="12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.25" customHeight="1">
      <c r="A974" s="4"/>
      <c r="B974" s="12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.25" customHeight="1">
      <c r="A975" s="4"/>
      <c r="B975" s="12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.25" customHeight="1">
      <c r="A976" s="4"/>
      <c r="B976" s="12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.25" customHeight="1">
      <c r="A977" s="4"/>
      <c r="B977" s="12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.25" customHeight="1">
      <c r="A978" s="4"/>
      <c r="B978" s="12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.25" customHeight="1">
      <c r="A979" s="4"/>
      <c r="B979" s="12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.25" customHeight="1">
      <c r="A980" s="4"/>
      <c r="B980" s="12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.25" customHeight="1">
      <c r="A981" s="4"/>
      <c r="B981" s="12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.25" customHeight="1">
      <c r="A982" s="4"/>
      <c r="B982" s="12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4.25" customHeight="1">
      <c r="A983" s="4"/>
      <c r="B983" s="12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.25" customHeight="1">
      <c r="A984" s="4"/>
      <c r="B984" s="12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.25" customHeight="1">
      <c r="A985" s="4"/>
      <c r="B985" s="12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.25" customHeight="1">
      <c r="A986" s="4"/>
      <c r="B986" s="12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.25" customHeight="1">
      <c r="A987" s="4"/>
      <c r="B987" s="12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.25" customHeight="1">
      <c r="A988" s="4"/>
      <c r="B988" s="12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.25" customHeight="1">
      <c r="A989" s="4"/>
      <c r="B989" s="12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.25" customHeight="1">
      <c r="A990" s="4"/>
      <c r="B990" s="12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.25" customHeight="1">
      <c r="A991" s="4"/>
      <c r="B991" s="12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4.25" customHeight="1">
      <c r="A992" s="4"/>
      <c r="B992" s="12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.25" customHeight="1">
      <c r="A993" s="4"/>
      <c r="B993" s="12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.25" customHeight="1">
      <c r="A994" s="4"/>
      <c r="B994" s="12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.25" customHeight="1">
      <c r="A995" s="4"/>
      <c r="B995" s="12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.25" customHeight="1">
      <c r="A996" s="4"/>
      <c r="B996" s="12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.25" customHeight="1">
      <c r="A997" s="4"/>
      <c r="B997" s="12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.25" customHeight="1">
      <c r="A998" s="4"/>
      <c r="B998" s="12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.25" customHeight="1">
      <c r="A999" s="4"/>
      <c r="B999" s="12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.25" customHeight="1">
      <c r="A1000" s="4"/>
      <c r="B1000" s="12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.25" customHeight="1">
      <c r="A1001" s="4"/>
      <c r="B1001" s="12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.25" customHeight="1">
      <c r="A1002" s="4"/>
      <c r="B1002" s="12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.25" customHeight="1">
      <c r="A1003" s="4"/>
      <c r="B1003" s="12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.25" customHeight="1">
      <c r="A1004" s="4"/>
      <c r="B1004" s="12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.25" customHeight="1">
      <c r="A1005" s="4"/>
      <c r="B1005" s="12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.25" customHeight="1">
      <c r="A1006" s="4"/>
      <c r="B1006" s="12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.25" customHeight="1">
      <c r="A1007" s="4"/>
      <c r="B1007" s="12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 spans="1:32" ht="14.25" customHeight="1">
      <c r="A1008" s="4"/>
      <c r="B1008" s="12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 spans="1:32" ht="14.25" customHeight="1">
      <c r="A1009" s="4"/>
      <c r="B1009" s="12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 spans="1:32" ht="14.25" customHeight="1">
      <c r="A1010" s="4"/>
      <c r="B1010" s="12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  <row r="1011" spans="1:32" ht="14.25" customHeight="1">
      <c r="A1011" s="4"/>
      <c r="B1011" s="12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</row>
    <row r="1012" spans="1:32" ht="14.25" customHeight="1">
      <c r="A1012" s="4"/>
      <c r="B1012" s="12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</row>
    <row r="1013" spans="1:32" ht="14.25" customHeight="1">
      <c r="A1013" s="4"/>
      <c r="B1013" s="12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</row>
    <row r="1014" spans="1:32" ht="14.25" customHeight="1">
      <c r="A1014" s="4"/>
      <c r="B1014" s="12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</row>
    <row r="1015" spans="1:32" ht="14.25" customHeight="1">
      <c r="A1015" s="4"/>
      <c r="B1015" s="12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</row>
  </sheetData>
  <phoneticPr fontId="34" type="noConversion"/>
  <conditionalFormatting sqref="A1:B1015">
    <cfRule type="expression" dxfId="5" priority="1">
      <formula>" =countif(A:A,A1)&gt;1"</formula>
    </cfRule>
  </conditionalFormatting>
  <conditionalFormatting sqref="H1:H1015 I237:J243">
    <cfRule type="containsBlanks" dxfId="4" priority="2">
      <formula>LEN(TRIM(H1))=0</formula>
    </cfRule>
  </conditionalFormatting>
  <conditionalFormatting sqref="A1:AF1015">
    <cfRule type="containsBlanks" dxfId="3" priority="3">
      <formula>LEN(TRIM(A1))=0</formula>
    </cfRule>
  </conditionalFormatting>
  <conditionalFormatting sqref="AC1:AC212">
    <cfRule type="expression" dxfId="2" priority="4">
      <formula>COUNTIF($AC$1:$AC$212,AC1)&gt;1</formula>
    </cfRule>
  </conditionalFormatting>
  <conditionalFormatting sqref="A1:B1015">
    <cfRule type="expression" dxfId="1" priority="5">
      <formula>COUNTIF($A$1:$A$1015,$A1)&gt;1</formula>
    </cfRule>
  </conditionalFormatting>
  <conditionalFormatting sqref="AC1">
    <cfRule type="containsText" dxfId="0" priority="6" operator="containsText" text="NA">
      <formula>NOT(ISERROR(SEARCH(("NA"),(AC1))))</formula>
    </cfRule>
  </conditionalFormatting>
  <hyperlinks>
    <hyperlink ref="AD6" r:id="rId1" xr:uid="{00000000-0004-0000-0000-000000000000}"/>
    <hyperlink ref="AD16" r:id="rId2" xr:uid="{00000000-0004-0000-0000-000001000000}"/>
    <hyperlink ref="AE31" r:id="rId3" xr:uid="{00000000-0004-0000-0000-000002000000}"/>
    <hyperlink ref="AD32" r:id="rId4" xr:uid="{00000000-0004-0000-0000-000003000000}"/>
    <hyperlink ref="AD33" r:id="rId5" xr:uid="{00000000-0004-0000-0000-000004000000}"/>
    <hyperlink ref="AD34" r:id="rId6" xr:uid="{00000000-0004-0000-0000-000005000000}"/>
    <hyperlink ref="AE37" r:id="rId7" xr:uid="{00000000-0004-0000-0000-000006000000}"/>
    <hyperlink ref="AE38" r:id="rId8" xr:uid="{00000000-0004-0000-0000-000007000000}"/>
    <hyperlink ref="AE39" r:id="rId9" xr:uid="{00000000-0004-0000-0000-000008000000}"/>
    <hyperlink ref="AD42" r:id="rId10" xr:uid="{00000000-0004-0000-0000-000009000000}"/>
    <hyperlink ref="AD52" r:id="rId11" xr:uid="{00000000-0004-0000-0000-00000A000000}"/>
    <hyperlink ref="AE52" r:id="rId12" xr:uid="{00000000-0004-0000-0000-00000B000000}"/>
    <hyperlink ref="AE54" r:id="rId13" xr:uid="{00000000-0004-0000-0000-00000C000000}"/>
    <hyperlink ref="AD55" r:id="rId14" xr:uid="{00000000-0004-0000-0000-00000D000000}"/>
    <hyperlink ref="AE56" r:id="rId15" xr:uid="{00000000-0004-0000-0000-00000E000000}"/>
    <hyperlink ref="AE57" r:id="rId16" xr:uid="{00000000-0004-0000-0000-00000F000000}"/>
    <hyperlink ref="AE58" r:id="rId17" xr:uid="{00000000-0004-0000-0000-000010000000}"/>
    <hyperlink ref="AD62" r:id="rId18" xr:uid="{00000000-0004-0000-0000-000011000000}"/>
    <hyperlink ref="AD63" r:id="rId19" xr:uid="{00000000-0004-0000-0000-000012000000}"/>
    <hyperlink ref="AD64" r:id="rId20" xr:uid="{00000000-0004-0000-0000-000013000000}"/>
    <hyperlink ref="AD65" r:id="rId21" xr:uid="{00000000-0004-0000-0000-000014000000}"/>
    <hyperlink ref="AD72" r:id="rId22" xr:uid="{00000000-0004-0000-0000-000015000000}"/>
    <hyperlink ref="AD73" r:id="rId23" xr:uid="{00000000-0004-0000-0000-000016000000}"/>
    <hyperlink ref="AE79" r:id="rId24" xr:uid="{00000000-0004-0000-0000-000017000000}"/>
    <hyperlink ref="AD83" r:id="rId25" xr:uid="{00000000-0004-0000-0000-000018000000}"/>
    <hyperlink ref="AD84" r:id="rId26" xr:uid="{00000000-0004-0000-0000-000019000000}"/>
    <hyperlink ref="AD85" r:id="rId27" xr:uid="{00000000-0004-0000-0000-00001A000000}"/>
    <hyperlink ref="AD86" r:id="rId28" xr:uid="{00000000-0004-0000-0000-00001B000000}"/>
    <hyperlink ref="AD91" r:id="rId29" xr:uid="{00000000-0004-0000-0000-00001C000000}"/>
    <hyperlink ref="AE97" r:id="rId30" xr:uid="{00000000-0004-0000-0000-00001D000000}"/>
    <hyperlink ref="AD99" r:id="rId31" xr:uid="{00000000-0004-0000-0000-00001E000000}"/>
    <hyperlink ref="AE100" r:id="rId32" xr:uid="{00000000-0004-0000-0000-00001F000000}"/>
    <hyperlink ref="AD101" r:id="rId33" xr:uid="{00000000-0004-0000-0000-000020000000}"/>
    <hyperlink ref="AD102" r:id="rId34" xr:uid="{00000000-0004-0000-0000-000021000000}"/>
    <hyperlink ref="AD105" r:id="rId35" xr:uid="{00000000-0004-0000-0000-000022000000}"/>
    <hyperlink ref="AE111" r:id="rId36" xr:uid="{00000000-0004-0000-0000-000023000000}"/>
    <hyperlink ref="AE116" r:id="rId37" xr:uid="{00000000-0004-0000-0000-000024000000}"/>
    <hyperlink ref="AE117" r:id="rId38" xr:uid="{00000000-0004-0000-0000-000025000000}"/>
    <hyperlink ref="AD120" r:id="rId39" xr:uid="{00000000-0004-0000-0000-000026000000}"/>
    <hyperlink ref="AD122" r:id="rId40" xr:uid="{00000000-0004-0000-0000-000027000000}"/>
    <hyperlink ref="AD123" r:id="rId41" xr:uid="{00000000-0004-0000-0000-000028000000}"/>
    <hyperlink ref="AE124" r:id="rId42" xr:uid="{00000000-0004-0000-0000-000029000000}"/>
    <hyperlink ref="AE125" r:id="rId43" xr:uid="{00000000-0004-0000-0000-00002A000000}"/>
    <hyperlink ref="AE126" r:id="rId44" xr:uid="{00000000-0004-0000-0000-00002B000000}"/>
    <hyperlink ref="AE127" r:id="rId45" xr:uid="{00000000-0004-0000-0000-00002C000000}"/>
    <hyperlink ref="AE128" r:id="rId46" xr:uid="{00000000-0004-0000-0000-00002D000000}"/>
    <hyperlink ref="AE129" r:id="rId47" xr:uid="{00000000-0004-0000-0000-00002E000000}"/>
    <hyperlink ref="AE130" r:id="rId48" xr:uid="{00000000-0004-0000-0000-00002F000000}"/>
    <hyperlink ref="AE131" r:id="rId49" xr:uid="{00000000-0004-0000-0000-000030000000}"/>
    <hyperlink ref="AD132" r:id="rId50" xr:uid="{00000000-0004-0000-0000-000031000000}"/>
    <hyperlink ref="AE132" r:id="rId51" xr:uid="{00000000-0004-0000-0000-000032000000}"/>
    <hyperlink ref="AD133" r:id="rId52" xr:uid="{00000000-0004-0000-0000-000033000000}"/>
    <hyperlink ref="AE133" r:id="rId53" xr:uid="{00000000-0004-0000-0000-000034000000}"/>
    <hyperlink ref="AD134" r:id="rId54" xr:uid="{00000000-0004-0000-0000-000035000000}"/>
    <hyperlink ref="AE134" r:id="rId55" xr:uid="{00000000-0004-0000-0000-000036000000}"/>
    <hyperlink ref="AD135" r:id="rId56" xr:uid="{00000000-0004-0000-0000-000037000000}"/>
    <hyperlink ref="AE135" r:id="rId57" xr:uid="{00000000-0004-0000-0000-000038000000}"/>
    <hyperlink ref="AE215" r:id="rId58" xr:uid="{00000000-0004-0000-0000-000039000000}"/>
    <hyperlink ref="AD216" r:id="rId59" xr:uid="{00000000-0004-0000-0000-00003A000000}"/>
    <hyperlink ref="AE217" r:id="rId60" xr:uid="{00000000-0004-0000-0000-00003B000000}"/>
    <hyperlink ref="AE224" r:id="rId61" xr:uid="{00000000-0004-0000-0000-00003C000000}"/>
    <hyperlink ref="AE225" r:id="rId62" xr:uid="{00000000-0004-0000-0000-00003D000000}"/>
    <hyperlink ref="AD228" r:id="rId63" xr:uid="{00000000-0004-0000-0000-00003E000000}"/>
    <hyperlink ref="AD229" r:id="rId64" xr:uid="{00000000-0004-0000-0000-00003F000000}"/>
    <hyperlink ref="AE230" r:id="rId65" xr:uid="{00000000-0004-0000-0000-000040000000}"/>
    <hyperlink ref="AD231" r:id="rId66" xr:uid="{00000000-0004-0000-0000-000041000000}"/>
    <hyperlink ref="AE231" r:id="rId67" xr:uid="{00000000-0004-0000-0000-000042000000}"/>
    <hyperlink ref="AD232" r:id="rId68" xr:uid="{00000000-0004-0000-0000-000043000000}"/>
    <hyperlink ref="AE232" r:id="rId69" xr:uid="{00000000-0004-0000-0000-000044000000}"/>
    <hyperlink ref="AD233" r:id="rId70" xr:uid="{00000000-0004-0000-0000-000045000000}"/>
    <hyperlink ref="AE233" r:id="rId71" xr:uid="{00000000-0004-0000-0000-000046000000}"/>
    <hyperlink ref="AD234" r:id="rId72" xr:uid="{00000000-0004-0000-0000-000047000000}"/>
    <hyperlink ref="AE234" r:id="rId73" xr:uid="{00000000-0004-0000-0000-000048000000}"/>
    <hyperlink ref="AD235" r:id="rId74" xr:uid="{00000000-0004-0000-0000-000049000000}"/>
    <hyperlink ref="AE235" r:id="rId75" xr:uid="{00000000-0004-0000-0000-00004A000000}"/>
    <hyperlink ref="AD236" r:id="rId76" xr:uid="{00000000-0004-0000-0000-00004B000000}"/>
    <hyperlink ref="AE236" r:id="rId77" xr:uid="{00000000-0004-0000-0000-00004C000000}"/>
    <hyperlink ref="AD237" r:id="rId78" xr:uid="{00000000-0004-0000-0000-00004D000000}"/>
    <hyperlink ref="AE237" r:id="rId79" xr:uid="{00000000-0004-0000-0000-00004E000000}"/>
    <hyperlink ref="AD238" r:id="rId80" xr:uid="{00000000-0004-0000-0000-00004F000000}"/>
    <hyperlink ref="AE238" r:id="rId81" xr:uid="{00000000-0004-0000-0000-000050000000}"/>
    <hyperlink ref="AD239" r:id="rId82" xr:uid="{00000000-0004-0000-0000-000051000000}"/>
    <hyperlink ref="AE239" r:id="rId83" xr:uid="{00000000-0004-0000-0000-000052000000}"/>
    <hyperlink ref="AD240" r:id="rId84" xr:uid="{00000000-0004-0000-0000-000053000000}"/>
    <hyperlink ref="AE240" r:id="rId85" xr:uid="{00000000-0004-0000-0000-000054000000}"/>
    <hyperlink ref="AD241" r:id="rId86" xr:uid="{00000000-0004-0000-0000-000055000000}"/>
    <hyperlink ref="AE241" r:id="rId87" xr:uid="{00000000-0004-0000-0000-000056000000}"/>
    <hyperlink ref="AD242" r:id="rId88" xr:uid="{00000000-0004-0000-0000-000057000000}"/>
    <hyperlink ref="AE242" r:id="rId89" xr:uid="{00000000-0004-0000-0000-000058000000}"/>
    <hyperlink ref="AD243" r:id="rId90" xr:uid="{00000000-0004-0000-0000-000059000000}"/>
    <hyperlink ref="AE243" r:id="rId91" xr:uid="{00000000-0004-0000-0000-00005A000000}"/>
    <hyperlink ref="AE244" r:id="rId92" xr:uid="{00000000-0004-0000-0000-00005B000000}"/>
    <hyperlink ref="AE246" r:id="rId93" xr:uid="{00000000-0004-0000-0000-00005C000000}"/>
    <hyperlink ref="AD249" r:id="rId94" xr:uid="{00000000-0004-0000-0000-00005D000000}"/>
    <hyperlink ref="AE249" r:id="rId95" xr:uid="{00000000-0004-0000-0000-00005E000000}"/>
    <hyperlink ref="AE252" r:id="rId96" xr:uid="{00000000-0004-0000-0000-00005F000000}"/>
    <hyperlink ref="AD255" r:id="rId97" xr:uid="{00000000-0004-0000-0000-000060000000}"/>
    <hyperlink ref="AD261" r:id="rId98" xr:uid="{00000000-0004-0000-0000-000061000000}"/>
    <hyperlink ref="AD263" r:id="rId99" xr:uid="{00000000-0004-0000-0000-000062000000}"/>
    <hyperlink ref="AD264" r:id="rId100" xr:uid="{00000000-0004-0000-0000-000063000000}"/>
    <hyperlink ref="AD265" r:id="rId101" xr:uid="{00000000-0004-0000-0000-000064000000}"/>
    <hyperlink ref="AD266" r:id="rId102" xr:uid="{00000000-0004-0000-0000-000065000000}"/>
    <hyperlink ref="AD267" r:id="rId103" xr:uid="{00000000-0004-0000-0000-000066000000}"/>
    <hyperlink ref="AD268" r:id="rId104" xr:uid="{00000000-0004-0000-0000-000067000000}"/>
    <hyperlink ref="AD269" r:id="rId105" xr:uid="{00000000-0004-0000-0000-000068000000}"/>
    <hyperlink ref="AD270" r:id="rId106" xr:uid="{00000000-0004-0000-0000-000069000000}"/>
    <hyperlink ref="AD271" r:id="rId107" xr:uid="{00000000-0004-0000-0000-00006A000000}"/>
    <hyperlink ref="AE272" r:id="rId108" xr:uid="{00000000-0004-0000-0000-00006B000000}"/>
    <hyperlink ref="AE274" r:id="rId109" xr:uid="{00000000-0004-0000-0000-00006C000000}"/>
    <hyperlink ref="AE283" r:id="rId110" xr:uid="{00000000-0004-0000-0000-00006D000000}"/>
    <hyperlink ref="AE284" r:id="rId111" xr:uid="{00000000-0004-0000-0000-00006E000000}"/>
    <hyperlink ref="AD287" r:id="rId112" xr:uid="{00000000-0004-0000-0000-00006F000000}"/>
    <hyperlink ref="AE287" r:id="rId113" xr:uid="{00000000-0004-0000-0000-000070000000}"/>
    <hyperlink ref="AE293" r:id="rId114" xr:uid="{00000000-0004-0000-0000-000071000000}"/>
    <hyperlink ref="AD299" r:id="rId115" xr:uid="{00000000-0004-0000-0000-000072000000}"/>
    <hyperlink ref="AD300" r:id="rId116" xr:uid="{00000000-0004-0000-0000-000073000000}"/>
    <hyperlink ref="AD301" r:id="rId117" xr:uid="{00000000-0004-0000-0000-000074000000}"/>
    <hyperlink ref="AD302" r:id="rId118" xr:uid="{00000000-0004-0000-0000-000075000000}"/>
  </hyperlinks>
  <pageMargins left="0.7" right="0.7" top="0.75" bottom="0.75" header="0" footer="0"/>
  <pageSetup orientation="portrait"/>
  <legacyDrawing r:id="rId1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/>
  <cols>
    <col min="1" max="26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Emre Erkanlı</dc:creator>
  <cp:lastModifiedBy>Mehmet Emre Erkanlı</cp:lastModifiedBy>
  <dcterms:created xsi:type="dcterms:W3CDTF">2015-06-05T18:17:20Z</dcterms:created>
  <dcterms:modified xsi:type="dcterms:W3CDTF">2022-06-21T20:11:28Z</dcterms:modified>
</cp:coreProperties>
</file>