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ata Bootcamp 2022/Homework 1/"/>
    </mc:Choice>
  </mc:AlternateContent>
  <xr:revisionPtr revIDLastSave="0" documentId="13_ncr:1_{D6A5E5B0-287F-B344-A1E1-6517D3958B1A}" xr6:coauthVersionLast="45" xr6:coauthVersionMax="47" xr10:uidLastSave="{00000000-0000-0000-0000-000000000000}"/>
  <bookViews>
    <workbookView xWindow="0" yWindow="0" windowWidth="28800" windowHeight="18000" firstSheet="2" activeTab="5" xr2:uid="{00000000-000D-0000-FFFF-FFFF00000000}"/>
  </bookViews>
  <sheets>
    <sheet name="Crowdfunding" sheetId="1" r:id="rId1"/>
    <sheet name="Pivot Table 1" sheetId="5" r:id="rId2"/>
    <sheet name="Pivot Table 2" sheetId="2" r:id="rId3"/>
    <sheet name="Pivot Table 3" sheetId="4" r:id="rId4"/>
    <sheet name="Bonus-Counting Outcomes" sheetId="6" r:id="rId5"/>
    <sheet name="Bonus-Summary Statistics Table" sheetId="7" r:id="rId6"/>
  </sheets>
  <calcPr calcId="191029"/>
  <pivotCaches>
    <pivotCache cacheId="23" r:id="rId7"/>
    <pivotCache cacheId="3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E2" i="6" s="1"/>
  <c r="M4" i="7" l="1"/>
  <c r="L4" i="7"/>
  <c r="L3" i="7"/>
  <c r="M3" i="7"/>
  <c r="K4" i="7"/>
  <c r="K3" i="7"/>
  <c r="J4" i="7"/>
  <c r="J3" i="7"/>
  <c r="I4" i="7"/>
  <c r="I3" i="7"/>
  <c r="H4" i="7"/>
  <c r="H3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B5" i="6"/>
  <c r="B6" i="6"/>
  <c r="B7" i="6"/>
  <c r="B8" i="6"/>
  <c r="B9" i="6"/>
  <c r="B10" i="6"/>
  <c r="B11" i="6"/>
  <c r="B12" i="6"/>
  <c r="B13" i="6"/>
  <c r="B4" i="6"/>
  <c r="B3" i="6"/>
  <c r="C2" i="6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<sst xmlns="http://schemas.openxmlformats.org/spreadsheetml/2006/main" count="7064" uniqueCount="2113">
  <si>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</si>
  <si>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</si>
  <si>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</si>
  <si>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</si>
  <si>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</si>
  <si>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</si>
  <si>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</si>
  <si>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</si>
  <si>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</si>
  <si>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</si>
  <si>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</si>
  <si>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</si>
  <si>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</si>
  <si>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</si>
  <si>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</si>
  <si>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</si>
  <si>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</si>
  <si>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</si>
  <si>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</si>
  <si>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</si>
  <si>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</si>
  <si>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</si>
  <si>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</si>
  <si>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</si>
  <si>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</si>
  <si>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</si>
  <si>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</si>
  <si>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</si>
  <si>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</si>
  <si>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</si>
  <si>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</si>
  <si>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</si>
  <si>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</si>
  <si>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</si>
  <si>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</si>
  <si>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</si>
  <si>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</si>
  <si>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</si>
  <si>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</si>
  <si>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</si>
  <si>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</si>
  <si>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</si>
  <si>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</si>
  <si>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</si>
  <si>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</si>
  <si>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</si>
  <si>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</si>
  <si>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</si>
  <si>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</si>
  <si>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</si>
  <si>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</si>
  <si>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</si>
  <si>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</si>
  <si>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</si>
  <si>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</si>
  <si>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</si>
  <si>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</si>
  <si>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</si>
  <si>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</si>
  <si>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</si>
  <si>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</si>
  <si>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</si>
  <si>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</si>
  <si>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</si>
  <si>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</si>
  <si>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</si>
  <si>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</si>
  <si>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</si>
  <si>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</si>
  <si>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</si>
  <si>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</si>
  <si>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</si>
  <si>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</si>
  <si>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</si>
  <si>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</si>
  <si>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</si>
  <si>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</si>
  <si>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</si>
  <si>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</si>
  <si>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</si>
  <si>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</si>
  <si>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</si>
  <si>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</si>
  <si>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</si>
  <si>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</si>
  <si>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</si>
  <si>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</si>
  <si>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</si>
  <si>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</si>
  <si>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</si>
  <si>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</si>
  <si>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</si>
  <si>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</si>
  <si>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</si>
  <si>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</si>
  <si>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</si>
  <si>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</si>
  <si>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</si>
  <si>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</si>
  <si>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</si>
  <si>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</si>
  <si>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</si>
  <si>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</si>
  <si>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</si>
  <si>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</si>
  <si>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</si>
  <si>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</si>
  <si>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</si>
  <si>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</si>
  <si>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</si>
  <si>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</si>
  <si>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</si>
  <si>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</si>
  <si>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</si>
  <si>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</si>
  <si>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</si>
  <si>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</si>
  <si>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</si>
  <si>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</si>
  <si>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</si>
  <si>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</si>
  <si>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</si>
  <si>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</si>
  <si>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</si>
  <si>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</si>
  <si>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</si>
  <si>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</si>
  <si>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</si>
  <si>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</si>
  <si>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</si>
  <si>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</si>
  <si>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</si>
  <si>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</si>
  <si>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</si>
  <si>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</si>
  <si>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</si>
  <si>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</si>
  <si>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</si>
  <si>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</si>
  <si>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</si>
  <si>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</si>
  <si>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</si>
  <si>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</si>
  <si>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</si>
  <si>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</si>
  <si>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</si>
  <si>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</si>
  <si>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</si>
  <si>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</si>
  <si>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</si>
  <si>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</si>
  <si>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</si>
  <si>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</si>
  <si>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</si>
  <si>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</si>
  <si>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</si>
  <si>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</si>
  <si>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</si>
  <si>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</si>
  <si>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</si>
  <si>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</si>
  <si>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</si>
  <si>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</si>
  <si>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</si>
  <si>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</si>
  <si>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</si>
  <si>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</si>
  <si>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</si>
  <si>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</si>
  <si>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</si>
  <si>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</si>
  <si>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</si>
  <si>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</si>
  <si>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</si>
  <si>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</si>
  <si>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</si>
  <si>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</si>
  <si>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</si>
  <si>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</si>
  <si>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</si>
  <si>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</si>
  <si>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</si>
  <si>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</si>
  <si>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</si>
  <si>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</si>
  <si>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</si>
  <si>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</si>
  <si>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</si>
  <si>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</si>
  <si>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</si>
  <si>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</si>
  <si>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</si>
  <si>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</si>
  <si>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</si>
  <si>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</si>
  <si>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</si>
  <si>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</si>
  <si>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</si>
  <si>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</si>
  <si>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</si>
  <si>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</si>
  <si>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</si>
  <si>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</si>
  <si>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</si>
  <si>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</si>
  <si>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</si>
  <si>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</si>
  <si>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</si>
  <si>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</si>
  <si>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</si>
  <si>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</si>
  <si>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</si>
  <si>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</si>
  <si>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</si>
  <si>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</si>
  <si>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</si>
  <si>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</si>
  <si>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</si>
  <si>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</si>
  <si>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</si>
  <si>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</si>
  <si>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</si>
  <si>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</si>
  <si>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</si>
  <si>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</si>
  <si>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</si>
  <si>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</si>
  <si>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</si>
  <si>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</si>
  <si>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</si>
  <si>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</si>
  <si>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</si>
  <si>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</si>
  <si>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</si>
  <si>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</si>
  <si>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</si>
  <si>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</si>
  <si>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</si>
  <si>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</si>
  <si>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</si>
  <si>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</si>
  <si>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</si>
  <si>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</si>
  <si>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</si>
  <si>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</si>
  <si>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</si>
  <si>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</si>
  <si>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</si>
  <si>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</si>
  <si>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</si>
  <si>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</si>
  <si>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</si>
  <si>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</si>
  <si>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</si>
  <si>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</si>
  <si>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</si>
  <si>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</si>
  <si>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</si>
  <si>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</si>
  <si>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</si>
  <si>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</si>
  <si>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</si>
  <si>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</si>
  <si>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</si>
  <si>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</si>
  <si>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</si>
  <si>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</si>
  <si>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</si>
  <si>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</si>
  <si>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</si>
  <si>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</si>
  <si>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</si>
  <si>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</si>
  <si>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</si>
  <si>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</si>
  <si>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</si>
  <si>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</si>
  <si>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</si>
  <si>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</si>
  <si>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</si>
  <si>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</si>
  <si>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</si>
  <si>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</si>
  <si>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</si>
  <si>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</si>
  <si>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</si>
  <si>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</si>
  <si>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</si>
  <si>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</si>
  <si>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</si>
  <si>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</si>
  <si>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</si>
  <si>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</si>
  <si>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</si>
  <si>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</si>
  <si>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</si>
  <si>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</si>
  <si>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</si>
  <si>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</si>
  <si>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</si>
  <si>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</si>
  <si>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</si>
  <si>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</si>
  <si>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</si>
  <si>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</si>
  <si>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</si>
  <si>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</si>
  <si>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</si>
  <si>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</si>
  <si>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</si>
  <si>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</si>
  <si>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</si>
  <si>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</si>
  <si>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</si>
  <si>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</si>
  <si>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</si>
  <si>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</si>
  <si>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</si>
  <si>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</si>
  <si>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</si>
  <si>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</si>
  <si>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</si>
  <si>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</si>
  <si>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</si>
  <si>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</si>
  <si>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</si>
  <si>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</si>
  <si>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</si>
  <si>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</si>
  <si>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</si>
  <si>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</si>
  <si>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</si>
  <si>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</si>
  <si>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</si>
  <si>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</si>
  <si>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</si>
  <si>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</si>
  <si>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</si>
  <si>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</si>
  <si>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</si>
  <si>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</si>
  <si>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</si>
  <si>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</si>
  <si>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</si>
  <si>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</si>
  <si>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</si>
  <si>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</si>
  <si>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</si>
  <si>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</si>
  <si>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</si>
  <si>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</si>
  <si>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</si>
  <si>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</si>
  <si>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</si>
  <si>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</si>
  <si>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</si>
  <si>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</si>
  <si>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</si>
  <si>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</si>
  <si>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</si>
  <si>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</si>
  <si>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</si>
  <si>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</si>
  <si>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</si>
  <si>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</si>
  <si>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</si>
  <si>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</si>
  <si>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</si>
  <si>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</si>
  <si>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</si>
  <si>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</si>
  <si>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</si>
  <si>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</si>
  <si>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</si>
  <si>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</si>
  <si>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</si>
  <si>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</si>
  <si>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</si>
  <si>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</si>
  <si>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</si>
  <si>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</si>
  <si>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</si>
  <si>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</si>
  <si>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</si>
  <si>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</si>
  <si>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</si>
  <si>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</si>
  <si>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</si>
  <si>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</si>
  <si>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</si>
  <si>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</si>
  <si>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</si>
  <si>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</si>
  <si>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</si>
  <si>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</si>
  <si>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</si>
  <si>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</si>
  <si>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</si>
  <si>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</si>
  <si>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</si>
  <si>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</si>
  <si>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</si>
  <si>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</si>
  <si>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</si>
  <si>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</si>
  <si>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</si>
  <si>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</si>
  <si>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</si>
  <si>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</si>
  <si>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</si>
  <si>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</si>
  <si>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</si>
  <si>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</si>
  <si>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</si>
  <si>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</si>
  <si>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</si>
  <si>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</si>
  <si>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</si>
  <si>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</si>
  <si>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</si>
  <si>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</si>
  <si>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</si>
  <si>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</si>
  <si>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</si>
  <si>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</si>
  <si>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</si>
  <si>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</si>
  <si>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</si>
  <si>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</si>
  <si>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</si>
  <si>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</si>
  <si>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</si>
  <si>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</si>
  <si>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</si>
  <si>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</si>
  <si>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</si>
  <si>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</si>
  <si>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</si>
  <si>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</si>
  <si>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</si>
  <si>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</si>
  <si>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</si>
  <si>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</si>
  <si>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</si>
  <si>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</si>
  <si>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</si>
  <si>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</si>
  <si>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</si>
  <si>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</si>
  <si>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</si>
  <si>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</si>
  <si>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</si>
  <si>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</si>
  <si>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</si>
  <si>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</si>
  <si>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</si>
  <si>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</si>
  <si>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</si>
  <si>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</si>
  <si>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</si>
  <si>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</si>
  <si>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</si>
  <si>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</si>
  <si>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</si>
  <si>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</si>
  <si>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</si>
  <si>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</si>
  <si>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</si>
  <si>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</si>
  <si>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</si>
  <si>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</si>
  <si>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</si>
  <si>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</si>
  <si>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</si>
  <si>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</si>
  <si>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</si>
  <si>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</si>
  <si>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</si>
  <si>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</si>
  <si>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</si>
  <si>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</si>
  <si>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</si>
  <si>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</si>
  <si>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</si>
  <si>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</si>
  <si>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</si>
  <si>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</si>
  <si>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</si>
  <si>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</si>
  <si>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</si>
  <si>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</si>
  <si>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</si>
  <si>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</si>
  <si>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</si>
  <si>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</si>
  <si>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</si>
  <si>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</si>
  <si>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</si>
  <si>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</si>
  <si>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</si>
  <si>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</si>
  <si>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</si>
  <si>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</si>
  <si>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</si>
  <si>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</si>
  <si>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</si>
  <si>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</si>
  <si>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</si>
  <si>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</si>
  <si>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</si>
  <si>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</si>
  <si>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</si>
  <si>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</si>
  <si>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</si>
  <si>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</si>
  <si>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</si>
  <si>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</si>
  <si>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</si>
  <si>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</si>
  <si>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</si>
  <si>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</si>
  <si>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</si>
  <si>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</si>
  <si>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</si>
  <si>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</si>
  <si>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</si>
  <si>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</si>
  <si>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</si>
  <si>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</si>
  <si>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</si>
  <si>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</si>
  <si>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</si>
  <si>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</si>
  <si>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</si>
  <si>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</si>
  <si>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</si>
  <si>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</si>
  <si>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</si>
  <si>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</si>
  <si>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</si>
  <si>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</si>
  <si>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</si>
  <si>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</si>
  <si>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</si>
  <si>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</si>
  <si>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</si>
  <si>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</si>
  <si>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</si>
  <si>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</si>
  <si>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</si>
  <si>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</si>
  <si>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</si>
  <si>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</si>
  <si>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</si>
  <si>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</si>
  <si>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</si>
  <si>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</si>
  <si>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</si>
  <si>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</si>
  <si>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</si>
  <si>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</si>
  <si>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</si>
  <si>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</si>
  <si>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</si>
  <si>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</si>
  <si>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</si>
  <si>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</si>
  <si>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</si>
  <si>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</si>
  <si>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</si>
  <si>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</si>
  <si>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</si>
  <si>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</si>
  <si>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</si>
  <si>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</si>
  <si>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</si>
  <si>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</si>
  <si>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</si>
  <si>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</si>
  <si>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</si>
  <si>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</si>
  <si>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</si>
  <si>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</si>
  <si>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</si>
  <si>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</si>
  <si>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</si>
  <si>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</si>
  <si>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</si>
  <si>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</si>
  <si>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</si>
  <si>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</si>
  <si>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</si>
  <si>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</si>
  <si>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</si>
  <si>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</si>
  <si>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</si>
  <si>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</si>
  <si>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</si>
  <si>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</si>
  <si>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</si>
  <si>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</si>
  <si>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</si>
  <si>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</si>
  <si>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</si>
  <si>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</si>
  <si>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</si>
  <si>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</si>
  <si>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</si>
  <si>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</si>
  <si>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</si>
  <si>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</si>
  <si>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</si>
  <si>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</si>
  <si>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</si>
  <si>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</si>
  <si>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</si>
  <si>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</si>
  <si>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</si>
  <si>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</si>
  <si>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</si>
  <si>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</si>
  <si>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</si>
  <si>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</si>
  <si>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</si>
  <si>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</si>
  <si>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</si>
  <si>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</si>
  <si>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</si>
  <si>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</si>
  <si>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</si>
  <si>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</si>
  <si>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</si>
  <si>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</si>
  <si>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</si>
  <si>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</si>
  <si>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</si>
  <si>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</si>
  <si>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</si>
  <si>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</si>
  <si>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</si>
  <si>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</si>
  <si>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</si>
  <si>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</si>
  <si>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</si>
  <si>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</si>
  <si>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</si>
  <si>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</si>
  <si>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</si>
  <si>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</si>
  <si>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</si>
  <si>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</si>
  <si>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</si>
  <si>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</si>
  <si>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</si>
  <si>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</si>
  <si>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</si>
  <si>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</si>
  <si>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</si>
  <si>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</si>
  <si>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</si>
  <si>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</si>
  <si>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</si>
  <si>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</si>
  <si>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</si>
  <si>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</si>
  <si>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</si>
  <si>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</si>
  <si>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</si>
  <si>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</si>
  <si>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</si>
  <si>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</si>
  <si>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</si>
  <si>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</si>
  <si>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</si>
  <si>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</si>
  <si>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</si>
  <si>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</si>
  <si>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</si>
  <si>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</si>
  <si>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</si>
  <si>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</si>
  <si>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</si>
  <si>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</si>
  <si>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</si>
  <si>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</si>
  <si>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</si>
  <si>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</si>
  <si>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</si>
  <si>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</si>
  <si>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</si>
  <si>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</si>
  <si>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</si>
  <si>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</si>
  <si>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</si>
  <si>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</si>
  <si>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</si>
  <si>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</si>
  <si>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</si>
  <si>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</si>
  <si>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</si>
  <si>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</si>
  <si>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</si>
  <si>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</si>
  <si>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</si>
  <si>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</si>
  <si>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</si>
  <si>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</si>
  <si>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</si>
  <si>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</si>
  <si>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</si>
  <si>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</si>
  <si>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</si>
  <si>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</si>
  <si>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</si>
  <si>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</si>
  <si>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</si>
  <si>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</si>
  <si>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</si>
  <si>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</si>
  <si>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</si>
  <si>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</si>
  <si>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</si>
  <si>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</si>
  <si>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</si>
  <si>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</si>
  <si>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</si>
  <si>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</si>
  <si>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</si>
  <si>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</si>
  <si>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</si>
  <si>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</si>
  <si>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</si>
  <si>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</si>
  <si>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</si>
  <si>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</si>
  <si>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</si>
  <si>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</si>
  <si>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</si>
  <si>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</si>
  <si>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</si>
  <si>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</si>
  <si>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</si>
  <si>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</si>
  <si>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</si>
  <si>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</si>
  <si>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</si>
  <si>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</si>
  <si>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</si>
  <si>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</si>
  <si>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</si>
  <si>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</si>
  <si>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</si>
  <si>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</si>
  <si>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</si>
  <si>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</si>
  <si>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</si>
  <si>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</si>
  <si>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</si>
  <si>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</si>
  <si>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</si>
  <si>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</si>
  <si>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</si>
  <si>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</si>
  <si>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</si>
  <si>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</si>
  <si>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</si>
  <si>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</si>
  <si>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</si>
  <si>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</si>
  <si>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</si>
  <si>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</si>
  <si>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</si>
  <si>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</si>
  <si>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</si>
  <si>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</si>
  <si>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</si>
  <si>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</si>
  <si>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</si>
  <si>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</si>
  <si>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</si>
  <si>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</si>
  <si>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</si>
  <si>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</si>
  <si>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</si>
  <si>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</si>
  <si>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</si>
  <si>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</si>
  <si>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</si>
  <si>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</si>
  <si>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</si>
  <si>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</si>
  <si>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</si>
  <si>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</si>
  <si>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</si>
  <si>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</si>
  <si>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</si>
  <si>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</si>
  <si>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</si>
  <si>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</si>
  <si>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</si>
  <si>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</si>
  <si>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</si>
  <si>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</si>
  <si>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</si>
  <si>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</si>
  <si>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</si>
  <si>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</si>
  <si>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</si>
  <si>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</si>
  <si>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</si>
  <si>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</si>
  <si>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</si>
  <si>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</si>
  <si>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</si>
  <si>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</si>
  <si>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</si>
  <si>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</si>
  <si>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</si>
  <si>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</si>
  <si>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</si>
  <si>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</si>
  <si>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</si>
  <si>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</si>
  <si>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</si>
  <si>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</si>
  <si>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</si>
  <si>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</si>
  <si>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</si>
  <si>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</si>
  <si>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</si>
  <si>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</si>
  <si>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</si>
  <si>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</si>
  <si>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</si>
  <si>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</si>
  <si>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</si>
  <si>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</si>
  <si>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</si>
  <si>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</si>
  <si>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</si>
  <si>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</si>
  <si>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</si>
  <si>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</si>
  <si>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</si>
  <si>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</si>
  <si>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</si>
  <si>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</si>
  <si>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</si>
  <si>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</si>
  <si>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</si>
  <si>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</si>
  <si>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</si>
  <si>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</si>
  <si>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</si>
  <si>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</si>
  <si>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</si>
  <si>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</si>
  <si>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</si>
  <si>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</si>
  <si>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</si>
  <si>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</si>
  <si>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</si>
  <si>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</si>
  <si>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</si>
  <si>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</si>
  <si>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</si>
  <si>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</si>
  <si>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</si>
  <si>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</si>
  <si>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</si>
  <si>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</si>
  <si>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</si>
  <si>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</si>
  <si>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</si>
  <si>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</si>
  <si>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</si>
  <si>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</si>
  <si>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</si>
  <si>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</si>
  <si>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</si>
  <si>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</si>
  <si>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</si>
  <si>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</si>
  <si>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</si>
  <si>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</si>
  <si>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</si>
  <si>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</si>
  <si>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</si>
  <si>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</si>
  <si>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</si>
  <si>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</si>
  <si>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</si>
  <si>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</si>
  <si>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</si>
  <si>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</si>
  <si>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</si>
  <si>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</si>
  <si>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</si>
  <si>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</si>
  <si>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</si>
  <si>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</si>
  <si>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</si>
  <si>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</si>
  <si>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</si>
  <si>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</si>
  <si>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</si>
  <si>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</si>
  <si>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</si>
  <si>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</si>
  <si>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</si>
  <si>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</si>
  <si>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</si>
  <si>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</si>
  <si>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</si>
  <si>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</si>
  <si>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</si>
  <si>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</si>
  <si>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</si>
  <si>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</si>
  <si>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</si>
  <si>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</si>
  <si>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</si>
  <si>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</si>
  <si>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</si>
  <si>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</si>
  <si>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</si>
  <si>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</si>
  <si>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</si>
  <si>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</si>
  <si>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</si>
  <si>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</si>
  <si>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</si>
  <si>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</si>
  <si>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</si>
  <si>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</si>
  <si>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</si>
  <si>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</si>
  <si>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</si>
  <si>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</si>
  <si>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</si>
  <si>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</si>
  <si>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</si>
  <si>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</si>
  <si>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</si>
  <si>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</si>
  <si>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</si>
  <si>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</si>
  <si>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</si>
  <si>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</si>
  <si>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</si>
  <si>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</si>
  <si>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</si>
  <si>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</si>
  <si>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</si>
  <si>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</si>
  <si>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</si>
  <si>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</si>
  <si>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</si>
  <si>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</si>
  <si>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</si>
  <si>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</si>
  <si>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</si>
  <si>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</si>
  <si>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</si>
  <si>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</si>
  <si>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</si>
  <si>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</si>
  <si>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</si>
  <si>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</si>
  <si>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</si>
  <si>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</si>
  <si>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</si>
  <si>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</si>
  <si>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</si>
  <si>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</si>
  <si>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</si>
  <si>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</si>
  <si>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</si>
  <si>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</si>
  <si>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</si>
  <si>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</si>
  <si>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</si>
  <si>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</si>
  <si>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</si>
  <si>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</si>
  <si>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</si>
  <si>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</si>
  <si>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</si>
  <si>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</si>
  <si>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</si>
  <si>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</si>
  <si>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</si>
  <si>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</si>
  <si>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</si>
  <si>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</si>
  <si>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</si>
  <si>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</si>
  <si>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</si>
  <si>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</si>
  <si>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</si>
  <si>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</si>
  <si>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</si>
  <si>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</si>
  <si>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</si>
  <si>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</si>
  <si>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</si>
  <si>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</si>
  <si>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</si>
  <si>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</si>
  <si>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</si>
  <si>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</si>
  <si>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</si>
  <si>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</si>
  <si>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</si>
  <si>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</si>
  <si>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</si>
  <si>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</si>
  <si>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</si>
  <si>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</si>
  <si>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</si>
  <si>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</si>
  <si>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</si>
  <si>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</si>
  <si>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</si>
  <si>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</si>
  <si>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</si>
  <si>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</si>
  <si>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</si>
  <si>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</si>
  <si>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</si>
  <si>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</si>
  <si>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</si>
  <si>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</si>
  <si>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</si>
  <si>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</si>
  <si>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</si>
  <si>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</si>
  <si>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</si>
  <si>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</si>
  <si>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</si>
  <si>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</si>
  <si>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</si>
  <si>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</si>
  <si>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</si>
  <si>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</si>
  <si>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</si>
  <si>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</si>
  <si>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</si>
  <si>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</si>
  <si>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</si>
  <si>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</si>
  <si>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</si>
  <si>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</si>
  <si>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</si>
  <si>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</si>
  <si>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</si>
  <si>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</si>
  <si>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</si>
  <si>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</si>
  <si>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</si>
  <si>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</si>
  <si>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</si>
  <si>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</si>
  <si>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</si>
  <si>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</si>
  <si>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</si>
  <si>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</si>
  <si>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</si>
  <si>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</si>
  <si>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</si>
  <si>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</si>
  <si>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</si>
  <si>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</si>
  <si>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</si>
  <si>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</si>
  <si>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</si>
  <si>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</si>
  <si>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</si>
  <si>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</si>
  <si>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</si>
  <si>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</si>
  <si>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</si>
  <si>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</si>
  <si>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</si>
  <si>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</si>
  <si>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</si>
  <si>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</si>
  <si>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</si>
  <si>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</si>
  <si>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</si>
  <si>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</si>
  <si>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</si>
  <si>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</si>
  <si>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</si>
  <si>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</si>
  <si>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</si>
  <si>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</si>
  <si>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</si>
  <si>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</si>
  <si>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</si>
  <si>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</si>
  <si>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</si>
  <si>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</si>
  <si>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</si>
  <si>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</si>
  <si>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</si>
  <si>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</si>
  <si>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</si>
  <si>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</si>
  <si>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</si>
  <si>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</si>
  <si>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</si>
  <si>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</si>
  <si>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</si>
  <si>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</si>
  <si>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</si>
  <si>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</si>
  <si>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</si>
  <si>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</si>
  <si>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</si>
  <si>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</si>
  <si>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</si>
  <si>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</si>
  <si>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</si>
  <si>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</si>
  <si>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</si>
  <si>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</si>
  <si>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</si>
  <si>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</si>
  <si>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</si>
  <si>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</si>
  <si>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</si>
  <si>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</si>
  <si>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</si>
  <si>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</si>
  <si>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</si>
  <si>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</si>
  <si>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</si>
  <si>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</si>
  <si>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</si>
  <si>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</si>
  <si>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</si>
  <si>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</si>
  <si>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</si>
  <si>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</si>
  <si>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</si>
  <si>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</si>
  <si>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</si>
  <si>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</si>
  <si>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</si>
  <si>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</si>
  <si>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</si>
  <si>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</si>
  <si>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</si>
  <si>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</si>
  <si>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</si>
  <si>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</si>
  <si>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</si>
  <si>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</si>
  <si>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</si>
  <si>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</si>
  <si>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</si>
  <si>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</si>
  <si>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</si>
  <si>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</si>
  <si>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</si>
  <si>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</si>
  <si>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</si>
  <si>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</si>
  <si>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</si>
  <si>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</si>
  <si>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</si>
  <si>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</si>
  <si>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</si>
  <si>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</si>
  <si>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</si>
  <si>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</si>
  <si>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</si>
  <si>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</si>
  <si>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</si>
  <si>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</si>
  <si>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</si>
  <si>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</si>
  <si>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</si>
  <si>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</si>
  <si>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</si>
  <si>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</si>
  <si>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</si>
  <si>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</si>
  <si>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</si>
  <si>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</si>
  <si>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</si>
  <si>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</si>
  <si>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</si>
  <si>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</si>
  <si>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</si>
  <si>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</si>
  <si>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</si>
  <si>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</si>
  <si>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</si>
  <si>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</si>
  <si>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</si>
  <si>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</si>
  <si>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</si>
  <si>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</si>
  <si>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</si>
  <si>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</si>
  <si>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</si>
  <si>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</si>
  <si>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</si>
  <si>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</si>
  <si>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</si>
  <si>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</si>
  <si>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</si>
  <si>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</si>
  <si>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</si>
  <si>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</si>
  <si>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</si>
  <si>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</si>
  <si>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</si>
  <si>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</si>
  <si>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</si>
  <si>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</si>
  <si>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</si>
  <si>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</si>
  <si>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</si>
  <si>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</si>
  <si>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</si>
  <si>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</si>
  <si>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</si>
  <si>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</si>
  <si>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</si>
  <si>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</si>
  <si>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</si>
  <si>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</si>
  <si>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</si>
  <si>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</si>
  <si>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</si>
  <si>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</si>
  <si>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</si>
  <si>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</si>
  <si>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</si>
  <si>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</si>
  <si>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</si>
  <si>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</si>
  <si>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</si>
  <si>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</si>
  <si>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</si>
  <si>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</si>
  <si>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</si>
  <si>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</si>
  <si>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</si>
  <si>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</si>
  <si>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</si>
  <si>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</si>
  <si>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</si>
  <si>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</si>
  <si>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</si>
  <si>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</si>
  <si>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</si>
  <si>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</si>
  <si>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</si>
  <si>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</si>
  <si>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</si>
  <si>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</si>
  <si>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</si>
  <si>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</si>
  <si>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</si>
  <si>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</si>
  <si>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</si>
  <si>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</si>
  <si>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</si>
  <si>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</si>
  <si>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</si>
  <si>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</si>
  <si>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</si>
  <si>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</si>
  <si>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</si>
  <si>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</si>
  <si>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</si>
  <si>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</si>
  <si>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</si>
  <si>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</si>
  <si>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</si>
  <si>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</si>
  <si>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</si>
  <si>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</si>
  <si>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</si>
  <si>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</si>
  <si>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</si>
  <si>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</si>
  <si>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</si>
  <si>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</si>
  <si>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</si>
  <si>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</si>
  <si>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</si>
  <si>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</si>
  <si>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</si>
  <si>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</si>
  <si>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</si>
  <si>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</si>
  <si>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</si>
  <si>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</si>
  <si>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</si>
  <si>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</si>
  <si>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</si>
  <si>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</si>
  <si>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</si>
  <si>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</si>
  <si>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</si>
  <si>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</si>
  <si>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</si>
  <si>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</si>
  <si>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</si>
  <si>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</si>
  <si>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</si>
  <si>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</si>
  <si>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</si>
  <si>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</si>
  <si>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</si>
  <si>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</si>
  <si>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</si>
  <si>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</si>
  <si>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</si>
  <si>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</si>
  <si>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</si>
  <si>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</si>
  <si>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</si>
  <si>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</si>
  <si>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</si>
  <si>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</si>
  <si>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</si>
  <si>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</si>
  <si>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</si>
  <si>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</si>
  <si>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</si>
  <si>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</si>
  <si>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</si>
  <si>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</si>
  <si>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</si>
  <si>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</si>
  <si>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</si>
  <si>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</si>
  <si>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</si>
  <si>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</si>
  <si>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</si>
  <si>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</si>
  <si>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</si>
  <si>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</si>
  <si>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</si>
  <si>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</si>
  <si>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</si>
  <si>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</si>
  <si>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</si>
  <si>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</si>
  <si>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</si>
  <si>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</si>
  <si>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</si>
  <si>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</si>
  <si>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</si>
  <si>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</si>
  <si>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</si>
  <si>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</si>
  <si>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</si>
  <si>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</si>
  <si>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</si>
  <si>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</si>
  <si>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</si>
  <si>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</si>
  <si>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</si>
  <si>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</si>
  <si>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</si>
  <si>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</si>
  <si>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</si>
  <si>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</si>
  <si>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</si>
  <si>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</si>
  <si>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</si>
  <si>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</si>
  <si>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</si>
  <si>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</si>
  <si>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</si>
  <si>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</si>
  <si>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</si>
  <si>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</si>
  <si>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</si>
  <si>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</si>
  <si>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</si>
  <si>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</si>
  <si>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</si>
  <si>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</si>
  <si>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</si>
  <si>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</si>
  <si>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</si>
  <si>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</si>
  <si>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</si>
  <si>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</si>
  <si>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</si>
  <si>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</si>
  <si>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</si>
  <si>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</si>
  <si>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</si>
  <si>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</si>
  <si>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</si>
  <si>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</si>
  <si>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</si>
  <si>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</si>
  <si>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</si>
  <si>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</si>
  <si>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</si>
  <si>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</si>
  <si>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</si>
  <si>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</si>
  <si>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</si>
  <si>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</si>
  <si>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</si>
  <si>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</si>
  <si>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</si>
  <si>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</si>
  <si>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</si>
  <si>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</si>
  <si>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</si>
  <si>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</si>
  <si>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</si>
  <si>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</si>
  <si>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</si>
  <si>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</si>
  <si>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</si>
  <si>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</si>
  <si>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</si>
  <si>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</si>
  <si>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</si>
  <si>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</si>
  <si>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</si>
  <si>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</si>
  <si>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</si>
  <si>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</si>
  <si>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</si>
  <si>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</si>
  <si>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</si>
  <si>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</si>
  <si>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</si>
  <si>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</si>
  <si>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</si>
  <si>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</si>
  <si>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</si>
  <si>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</si>
  <si>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</si>
  <si>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</si>
  <si>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</si>
  <si>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</si>
  <si>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</si>
  <si>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</si>
  <si>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</si>
  <si>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</si>
  <si>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</si>
  <si>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</si>
  <si>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</si>
  <si>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</si>
  <si>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</si>
  <si>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</si>
  <si>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</si>
  <si>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</si>
  <si>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</si>
  <si>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</si>
  <si>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</si>
  <si>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</si>
  <si>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</si>
  <si>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</si>
  <si>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</si>
  <si>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</si>
  <si>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</si>
  <si>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</si>
  <si>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</si>
  <si>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</si>
  <si>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</si>
  <si>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</si>
  <si>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</si>
  <si>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</si>
  <si>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</si>
  <si>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</si>
  <si>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</si>
  <si>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</si>
  <si>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</si>
  <si>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</si>
  <si>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</si>
  <si>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</si>
  <si>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</si>
  <si>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</si>
  <si>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</si>
  <si>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</si>
  <si>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</si>
  <si>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</si>
  <si>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</si>
  <si>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</si>
  <si>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</si>
  <si>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</si>
  <si>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</si>
  <si>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</si>
  <si>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</si>
  <si>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</si>
  <si>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</si>
  <si>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</si>
  <si>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</si>
  <si>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</si>
  <si>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</si>
  <si>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</si>
  <si>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</si>
  <si>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</si>
  <si>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</si>
  <si>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</si>
  <si>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</si>
  <si>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</si>
  <si>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</si>
  <si>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</si>
  <si>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</si>
  <si>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</si>
  <si>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</si>
  <si>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</si>
  <si>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</si>
  <si>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</si>
  <si>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</si>
  <si>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</si>
  <si>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</si>
  <si>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</si>
  <si>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</si>
  <si>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</si>
  <si>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</si>
  <si>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</si>
  <si>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</si>
  <si>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</si>
  <si>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</si>
  <si>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</si>
  <si>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</si>
  <si>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</si>
  <si>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</si>
  <si>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</si>
  <si>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</si>
  <si>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</si>
  <si>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</si>
  <si>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</si>
  <si>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</si>
  <si>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</si>
  <si>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</si>
  <si>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</si>
  <si>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</si>
  <si>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</si>
  <si>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</si>
  <si>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</si>
  <si>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</si>
  <si>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</si>
  <si>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</si>
  <si>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</si>
  <si>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</si>
  <si>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</si>
  <si>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</si>
  <si>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</si>
  <si>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</si>
  <si>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</si>
  <si>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</si>
  <si>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</si>
  <si>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</si>
  <si>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</si>
  <si>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</si>
  <si>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</si>
  <si>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</si>
  <si>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</si>
  <si>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</si>
  <si>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</si>
  <si>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</si>
  <si>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</si>
  <si>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</si>
  <si>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</si>
  <si>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</si>
  <si>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</si>
  <si>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</si>
  <si>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</si>
  <si>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</si>
  <si>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</si>
  <si>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</si>
  <si>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</si>
  <si>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</si>
  <si>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</si>
  <si>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</si>
  <si>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</si>
  <si>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</si>
  <si>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</si>
  <si>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</si>
  <si>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</si>
  <si>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</si>
  <si>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</si>
  <si>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</si>
  <si>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</si>
  <si>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</si>
  <si>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</si>
  <si>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</si>
  <si>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</si>
  <si>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</si>
  <si>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</si>
  <si>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</si>
  <si>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</si>
  <si>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</si>
  <si>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</si>
  <si>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</si>
  <si>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</si>
  <si>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</si>
  <si>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</si>
  <si>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</si>
  <si>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</si>
  <si>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</si>
  <si>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</si>
  <si>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</si>
  <si>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</si>
  <si>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</si>
  <si>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</si>
  <si>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</si>
  <si>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</si>
  <si>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</si>
  <si>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</si>
  <si>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</si>
  <si>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</si>
  <si>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</si>
  <si>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</si>
  <si>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</si>
  <si>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</si>
  <si>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</si>
  <si>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</si>
  <si>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</si>
  <si>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</si>
  <si>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</si>
  <si>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</si>
  <si>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</si>
  <si>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</si>
  <si>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</si>
  <si>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</si>
  <si>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</si>
  <si>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</si>
  <si>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</si>
  <si>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</si>
  <si>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</si>
  <si>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</si>
  <si>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</si>
  <si>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</si>
  <si>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</si>
  <si>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</si>
  <si>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</si>
  <si>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</si>
  <si>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</si>
  <si>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</si>
  <si>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</si>
  <si>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</si>
  <si>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</si>
  <si>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</si>
  <si>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</si>
  <si>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</si>
  <si>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</si>
  <si>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</si>
  <si>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</si>
  <si>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</si>
  <si>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</si>
  <si>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</si>
  <si>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</si>
  <si>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</si>
  <si>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</si>
  <si>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</si>
  <si>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</si>
  <si>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</si>
  <si>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</si>
  <si>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</si>
  <si>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</si>
  <si>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</si>
  <si>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</si>
  <si>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</si>
  <si>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</si>
  <si>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</si>
  <si>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</si>
  <si>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</si>
  <si>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</si>
  <si>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</si>
  <si>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</si>
  <si>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</si>
  <si>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</si>
  <si>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</si>
  <si>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</si>
  <si>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</si>
  <si>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</si>
  <si>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</si>
  <si>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</si>
  <si>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</si>
  <si>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</si>
  <si>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</si>
  <si>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</si>
  <si>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</si>
  <si>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</si>
  <si>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</si>
  <si>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</si>
  <si>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</si>
  <si>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</si>
  <si>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</si>
  <si>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</si>
  <si>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</si>
  <si>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</si>
  <si>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</si>
  <si>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</si>
  <si>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</si>
  <si>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</si>
  <si>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</si>
  <si>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</si>
  <si>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</si>
  <si>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</si>
  <si>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</si>
  <si>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</si>
  <si>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</si>
  <si>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</si>
  <si>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</si>
  <si>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</si>
  <si>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</si>
  <si>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</si>
  <si>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</si>
  <si>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</si>
  <si>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</si>
  <si>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</si>
  <si>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</si>
  <si>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</si>
  <si>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</si>
  <si>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</si>
  <si>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</si>
  <si>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</si>
  <si>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</si>
  <si>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</si>
  <si>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</si>
  <si>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</si>
  <si>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</si>
  <si>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</si>
  <si>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</si>
  <si>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</si>
  <si>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</si>
  <si>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</si>
  <si>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</si>
  <si>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</si>
  <si>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</si>
  <si>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</si>
  <si>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</si>
  <si>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</si>
  <si>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</si>
  <si>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</si>
  <si>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</si>
  <si>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</si>
  <si>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</si>
  <si>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</si>
  <si>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</si>
  <si>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</si>
  <si>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</si>
  <si>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</si>
  <si>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</si>
  <si>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</si>
  <si>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</si>
  <si>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</si>
  <si>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</si>
  <si>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</si>
  <si>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</si>
  <si>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</si>
  <si>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</si>
  <si>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</si>
  <si>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</si>
  <si>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</si>
  <si>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</si>
  <si>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</si>
  <si>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</si>
  <si>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</si>
  <si>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</si>
  <si>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</si>
  <si>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</si>
  <si>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</si>
  <si>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</si>
  <si>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</si>
  <si>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</si>
  <si>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</si>
  <si>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</si>
  <si>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</si>
  <si>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</si>
  <si>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</si>
  <si>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</si>
  <si>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</si>
  <si>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</si>
  <si>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</si>
  <si>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</si>
  <si>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</si>
  <si>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</si>
  <si>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</si>
  <si>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</si>
  <si>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</si>
  <si>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</si>
  <si>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</si>
  <si>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</si>
  <si>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</si>
  <si>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</si>
  <si>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</si>
  <si>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</si>
  <si>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</si>
  <si>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</si>
  <si>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</si>
  <si>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</si>
  <si>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</si>
  <si>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</si>
  <si>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</si>
  <si>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</si>
  <si>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</si>
  <si>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</si>
  <si>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</si>
  <si>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</si>
  <si>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</si>
  <si>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</si>
  <si>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</si>
  <si>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</si>
  <si>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</si>
  <si>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</si>
  <si>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</si>
  <si>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</si>
  <si>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</si>
  <si>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</si>
  <si>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</si>
  <si>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</si>
  <si>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</si>
  <si>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</si>
  <si>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</si>
  <si>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</si>
  <si>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</si>
  <si>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</si>
  <si>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</si>
  <si>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</si>
  <si>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</si>
  <si>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</si>
  <si>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</si>
  <si>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</si>
  <si>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</si>
  <si>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</si>
  <si>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</si>
  <si>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</si>
  <si>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</si>
  <si>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</si>
  <si>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</si>
  <si>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</si>
  <si>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</si>
  <si>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</si>
  <si>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</si>
  <si>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</si>
  <si>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</si>
  <si>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</si>
  <si>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</si>
  <si>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</si>
  <si>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</si>
  <si>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</si>
  <si>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</si>
  <si>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</si>
  <si>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</si>
  <si>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</si>
  <si>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</si>
  <si>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</si>
  <si>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</si>
  <si>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</si>
  <si>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</si>
  <si>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</si>
  <si>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</si>
  <si>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</si>
  <si>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</si>
  <si>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</si>
  <si>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</si>
  <si>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</si>
  <si>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</si>
  <si>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</si>
  <si>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</si>
  <si>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</si>
  <si>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</si>
  <si>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</si>
  <si>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</si>
  <si>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</si>
  <si>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</si>
  <si>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</si>
  <si>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</si>
  <si>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</si>
  <si>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</si>
  <si>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</si>
  <si>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</si>
  <si>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</si>
  <si>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</si>
  <si>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</si>
  <si>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</si>
  <si>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</si>
  <si>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</si>
  <si>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</si>
  <si>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</si>
  <si>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</si>
  <si>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</si>
  <si>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</si>
  <si>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</si>
  <si>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</si>
  <si>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</si>
  <si>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</si>
  <si>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</si>
  <si>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</si>
  <si>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</si>
  <si>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</si>
  <si>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</si>
  <si>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</si>
  <si>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</si>
  <si>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</si>
  <si>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</si>
  <si>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</si>
  <si>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</si>
  <si>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</si>
  <si>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</si>
  <si>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</si>
  <si>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</si>
  <si>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</si>
  <si>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</si>
  <si>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</si>
  <si>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</si>
  <si>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</si>
  <si>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</si>
  <si>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</si>
  <si>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</si>
  <si>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</si>
  <si>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</si>
  <si>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</si>
  <si>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</si>
  <si>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</si>
  <si>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</si>
  <si>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</si>
  <si>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</si>
  <si>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</si>
  <si>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</si>
  <si>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</si>
  <si>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</si>
  <si>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</si>
  <si>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</si>
  <si>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</si>
  <si>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</si>
  <si>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</si>
  <si>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</si>
  <si>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</si>
  <si>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</si>
  <si>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</si>
  <si>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</si>
  <si>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</si>
  <si>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</si>
  <si>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</si>
  <si>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</si>
  <si>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</si>
  <si>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</si>
  <si>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</si>
  <si>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</si>
  <si>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</si>
  <si>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</si>
  <si>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</si>
  <si>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</si>
  <si>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</si>
  <si>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</si>
  <si>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</si>
  <si>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</si>
  <si>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</si>
  <si>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</si>
  <si>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</si>
  <si>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</si>
  <si>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</si>
  <si>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</si>
  <si>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</si>
  <si>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</si>
  <si>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</si>
  <si>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</si>
  <si>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</si>
  <si>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</si>
  <si>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</si>
  <si>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</si>
  <si>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</si>
  <si>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</si>
  <si>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</si>
  <si>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</si>
  <si>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</si>
  <si>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</si>
  <si>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</si>
  <si>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</si>
  <si>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</si>
  <si>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</si>
  <si>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</si>
  <si>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</si>
  <si>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</si>
  <si>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</si>
  <si>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</si>
  <si>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</si>
  <si>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</si>
  <si>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</si>
  <si>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</si>
  <si>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</si>
  <si>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</si>
  <si>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</si>
  <si>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</si>
  <si>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</si>
  <si>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</si>
  <si>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</si>
  <si>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</si>
  <si>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</si>
  <si>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</si>
  <si>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</si>
  <si>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</si>
  <si>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</si>
  <si>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</si>
  <si>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</si>
  <si>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</si>
  <si>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</si>
  <si>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</si>
  <si>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</si>
  <si>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</si>
  <si>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</si>
  <si>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</si>
  <si>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</si>
  <si>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</si>
  <si>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</si>
  <si>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</si>
  <si>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</si>
  <si>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</si>
  <si>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</si>
  <si>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</si>
  <si>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</si>
  <si>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</si>
  <si>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</si>
  <si>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</si>
  <si>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</si>
  <si>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</si>
  <si>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</si>
  <si>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</si>
  <si>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</si>
  <si>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</si>
  <si>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</si>
  <si>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</si>
  <si>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</si>
  <si>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</si>
  <si>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</si>
  <si>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</si>
  <si>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</si>
  <si>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</si>
  <si>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</si>
  <si>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</si>
  <si>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</si>
  <si>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</si>
  <si>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</si>
  <si>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</si>
  <si>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</si>
  <si>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</si>
  <si>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</si>
  <si>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</si>
  <si>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</si>
  <si>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</si>
  <si>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</si>
  <si>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</si>
  <si>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</si>
  <si>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</si>
  <si>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</si>
  <si>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</si>
  <si>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</si>
  <si>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</si>
  <si>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</si>
  <si>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</si>
  <si>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</si>
  <si>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</si>
  <si>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</si>
  <si>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Count of outcome</t>
  </si>
  <si>
    <t>(All)</t>
  </si>
  <si>
    <t>Column Labels</t>
  </si>
  <si>
    <t>Grand Total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</si>
  <si>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</si>
  <si>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</si>
  <si>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</si>
  <si>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</si>
  <si>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</si>
  <si>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</si>
  <si>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</si>
  <si>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</si>
  <si>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</si>
  <si>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</si>
  <si>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</si>
  <si>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</si>
  <si>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</si>
  <si>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</si>
  <si>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</si>
  <si>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</si>
  <si>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Quarters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</si>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</sst>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;@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A6A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[CrowdfundingBook_Yuntian Xue.xlsx]Pivot Table 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A-D543-B82B-4B58A448312E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A-D543-B82B-4B58A448312E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A-D543-B82B-4B58A448312E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A-D543-B82B-4B58A448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7567999"/>
        <c:axId val="1451625487"/>
      </c:barChart>
      <c:catAx>
        <c:axId val="146756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25487"/>
        <c:crosses val="autoZero"/>
        <c:auto val="1"/>
        <c:lblAlgn val="ctr"/>
        <c:lblOffset val="100"/>
        <c:noMultiLvlLbl val="0"/>
      </c:catAx>
      <c:valAx>
        <c:axId val="14516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6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[CrowdfundingBook_Yuntian Xue.xlsx]Pivot Table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6-A341-BC97-B1C5CA7A4BAF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6-A341-BC97-B1C5CA7A4BAF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6-A341-BC97-B1C5CA7A4BAF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6-A341-BC97-B1C5CA7A4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4058143"/>
        <c:axId val="1424501407"/>
      </c:barChart>
      <c:catAx>
        <c:axId val="14140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1407"/>
        <c:crosses val="autoZero"/>
        <c:auto val="1"/>
        <c:lblAlgn val="ctr"/>
        <c:lblOffset val="100"/>
        <c:noMultiLvlLbl val="0"/>
      </c:catAx>
      <c:valAx>
        <c:axId val="14245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[CrowdfundingBook_Yuntian Xue.xlsx]Pivot Table 3!PivotTable7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7-064A-B951-1E15A7085D84}"/>
            </c:ext>
          </c:extLst>
        </c:ser>
        <c:ser>
          <c:idx val="1"/>
          <c:order val="1"/>
          <c:tx>
            <c:strRef>
              <c:f>'Pivot Table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7-064A-B951-1E15A7085D84}"/>
            </c:ext>
          </c:extLst>
        </c:ser>
        <c:ser>
          <c:idx val="2"/>
          <c:order val="2"/>
          <c:tx>
            <c:strRef>
              <c:f>'Pivot Table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7-064A-B951-1E15A708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029471"/>
        <c:axId val="1729031103"/>
      </c:lineChart>
      <c:catAx>
        <c:axId val="172902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31103"/>
        <c:crosses val="autoZero"/>
        <c:auto val="1"/>
        <c:lblAlgn val="ctr"/>
        <c:lblOffset val="100"/>
        <c:noMultiLvlLbl val="0"/>
      </c:catAx>
      <c:valAx>
        <c:axId val="17290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Outcomes</a:t>
            </a:r>
            <a:r>
              <a:rPr lang="zh-CN" altLang="en-US"/>
              <a:t> </a:t>
            </a:r>
            <a:r>
              <a:rPr lang="en-US" altLang="zh-CN"/>
              <a:t>Based</a:t>
            </a:r>
            <a:r>
              <a:rPr lang="zh-CN" altLang="en-US"/>
              <a:t> </a:t>
            </a:r>
            <a:r>
              <a:rPr lang="en-US" altLang="zh-CN"/>
              <a:t>on</a:t>
            </a:r>
            <a:r>
              <a:rPr lang="zh-CN" altLang="en-US"/>
              <a:t> </a:t>
            </a:r>
            <a:r>
              <a:rPr lang="en-US" altLang="zh-CN"/>
              <a:t>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'Bonus-Counting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'Bonus-Counting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'Bonus-Counting Outcomes'!$F$2:$F$13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2-844D-BE6E-451AA2E7A5F8}"/>
            </c:ext>
          </c:extLst>
        </c:ser>
        <c:ser>
          <c:idx val="5"/>
          <c:order val="1"/>
          <c:tx>
            <c:strRef>
              <c:f>'Bonus-Counting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'Bonus-Counting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'Bonus-Counting Outcomes'!$G$2:$G$13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2-844D-BE6E-451AA2E7A5F8}"/>
            </c:ext>
          </c:extLst>
        </c:ser>
        <c:ser>
          <c:idx val="6"/>
          <c:order val="2"/>
          <c:tx>
            <c:strRef>
              <c:f>'Bonus-Counting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'Bonus-Counting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'Bonus-Counting Outcomes'!$H$2:$H$13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C2-844D-BE6E-451AA2E7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454543"/>
        <c:axId val="1451782591"/>
      </c:lineChart>
      <c:catAx>
        <c:axId val="14514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82591"/>
        <c:crosses val="autoZero"/>
        <c:auto val="1"/>
        <c:lblAlgn val="ctr"/>
        <c:lblOffset val="100"/>
        <c:noMultiLvlLbl val="0"/>
      </c:catAx>
      <c:valAx>
        <c:axId val="14517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16</xdr:row>
      <xdr:rowOff>152400</xdr:rowOff>
    </xdr:from>
    <xdr:to>
      <xdr:col>7</xdr:col>
      <xdr:colOff>101600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9BBA0-A9E1-3246-85E3-23EB5DF1E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5</xdr:row>
      <xdr:rowOff>165100</xdr:rowOff>
    </xdr:from>
    <xdr:to>
      <xdr:col>17</xdr:col>
      <xdr:colOff>584200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3D707-90C9-8742-97D7-470F9B40E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5</xdr:row>
      <xdr:rowOff>6350</xdr:rowOff>
    </xdr:from>
    <xdr:to>
      <xdr:col>12</xdr:col>
      <xdr:colOff>596900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6EE8A-6ECD-294E-ABEE-CC1E56369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815835</xdr:colOff>
      <xdr:row>17</xdr:row>
      <xdr:rowOff>5521</xdr:rowOff>
    </xdr:from>
    <xdr:to>
      <xdr:col>12</xdr:col>
      <xdr:colOff>662608</xdr:colOff>
      <xdr:row>35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83F7E-7B08-C64D-B18B-1E74455A0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tian Xue" refreshedDate="44637.996946874999" createdVersion="6" refreshedVersion="6" minRefreshableVersion="3" recordCount="1001" xr:uid="{E11471EE-A8F7-7A4F-BC53-411E436B6B8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tian Xue" refreshedDate="44638.570881944448" createdVersion="6" refreshedVersion="6" minRefreshableVersion="3" recordCount="1000" xr:uid="{B88AED5F-91DA-8341-A5CE-9936C9CB27A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6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  <r>
    <m/>
    <m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x v="1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s v="rock"/>
  </r>
  <r>
    <n v="2"/>
    <x v="2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s v="web"/>
  </r>
  <r>
    <n v="3"/>
    <x v="3"/>
    <s v="Vision-oriented fresh-thinking conglomeration"/>
    <n v="4200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s v="rock"/>
  </r>
  <r>
    <n v="4"/>
    <x v="4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s v="plays"/>
  </r>
  <r>
    <n v="5"/>
    <x v="5"/>
    <s v="Open-source optimizing database"/>
    <n v="7600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s v="plays"/>
  </r>
  <r>
    <n v="6"/>
    <x v="6"/>
    <s v="Operative upward-trending algorithm"/>
    <n v="5200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s v="documentary"/>
  </r>
  <r>
    <n v="7"/>
    <x v="7"/>
    <s v="Centralized cohesive challenge"/>
    <n v="4500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s v="plays"/>
  </r>
  <r>
    <n v="8"/>
    <x v="8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s v="plays"/>
  </r>
  <r>
    <n v="9"/>
    <x v="9"/>
    <s v="Open-source fresh-thinking model"/>
    <n v="6200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s v="electric music"/>
  </r>
  <r>
    <n v="10"/>
    <x v="10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11"/>
    <x v="11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s v="plays"/>
  </r>
  <r>
    <n v="12"/>
    <x v="12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s v="drama"/>
  </r>
  <r>
    <n v="13"/>
    <x v="13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s v="indie rock"/>
  </r>
  <r>
    <n v="14"/>
    <x v="14"/>
    <s v="Cloned directional synergy"/>
    <n v="2820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s v="indie rock"/>
  </r>
  <r>
    <n v="15"/>
    <x v="15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s v="wearables"/>
  </r>
  <r>
    <n v="16"/>
    <x v="16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17"/>
    <x v="17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s v="animation"/>
  </r>
  <r>
    <n v="18"/>
    <x v="18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s v="plays"/>
  </r>
  <r>
    <n v="19"/>
    <x v="19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s v="plays"/>
  </r>
  <r>
    <n v="20"/>
    <x v="20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s v="drama"/>
  </r>
  <r>
    <n v="21"/>
    <x v="21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s v="plays"/>
  </r>
  <r>
    <n v="22"/>
    <x v="22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s v="plays"/>
  </r>
  <r>
    <n v="23"/>
    <x v="23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s v="documentary"/>
  </r>
  <r>
    <n v="24"/>
    <x v="24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s v="wearables"/>
  </r>
  <r>
    <n v="25"/>
    <x v="25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s v="video games"/>
  </r>
  <r>
    <n v="26"/>
    <x v="26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s v="plays"/>
  </r>
  <r>
    <n v="27"/>
    <x v="27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n v="28"/>
    <x v="28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s v="plays"/>
  </r>
  <r>
    <n v="29"/>
    <x v="29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s v="shorts"/>
  </r>
  <r>
    <n v="30"/>
    <x v="30"/>
    <s v="Down-sized analyzing challenge"/>
    <n v="9000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s v="animation"/>
  </r>
  <r>
    <n v="31"/>
    <x v="31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s v="video games"/>
  </r>
  <r>
    <n v="32"/>
    <x v="32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s v="documentary"/>
  </r>
  <r>
    <n v="33"/>
    <x v="33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s v="plays"/>
  </r>
  <r>
    <n v="34"/>
    <x v="34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x v="35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s v="drama"/>
  </r>
  <r>
    <n v="36"/>
    <x v="36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s v="plays"/>
  </r>
  <r>
    <n v="37"/>
    <x v="37"/>
    <s v="Profound attitude-oriented functionalities"/>
    <n v="8100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s v="fiction"/>
  </r>
  <r>
    <n v="38"/>
    <x v="38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x v="39"/>
    <s v="Organized bi-directional function"/>
    <n v="9900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s v="plays"/>
  </r>
  <r>
    <n v="40"/>
    <x v="40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s v="wearables"/>
  </r>
  <r>
    <n v="41"/>
    <x v="41"/>
    <s v="Universal 5thgeneration neural-net"/>
    <n v="5600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s v="rock"/>
  </r>
  <r>
    <n v="42"/>
    <x v="42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s v="food trucks"/>
  </r>
  <r>
    <n v="43"/>
    <x v="43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x v="44"/>
    <s v="Visionary real-time groupware"/>
    <n v="1600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s v="fiction"/>
  </r>
  <r>
    <n v="45"/>
    <x v="45"/>
    <s v="Networked tertiary Graphical User Interface"/>
    <n v="950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s v="plays"/>
  </r>
  <r>
    <n v="46"/>
    <x v="46"/>
    <s v="Virtual grid-enabled task-force"/>
    <n v="3700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s v="rock"/>
  </r>
  <r>
    <n v="47"/>
    <x v="47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s v="plays"/>
  </r>
  <r>
    <n v="48"/>
    <x v="48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s v="plays"/>
  </r>
  <r>
    <n v="49"/>
    <x v="49"/>
    <s v="Sharable holistic interface"/>
    <n v="7200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s v="rock"/>
  </r>
  <r>
    <n v="50"/>
    <x v="50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51"/>
    <x v="51"/>
    <s v="Inverse secondary infrastructure"/>
    <n v="158100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s v="wearables"/>
  </r>
  <r>
    <n v="52"/>
    <x v="52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s v="plays"/>
  </r>
  <r>
    <n v="53"/>
    <x v="53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s v="drama"/>
  </r>
  <r>
    <n v="54"/>
    <x v="54"/>
    <s v="Multi-channeled neutral customer loyalty"/>
    <n v="6000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s v="wearables"/>
  </r>
  <r>
    <n v="55"/>
    <x v="55"/>
    <s v="Reverse-engineered bifurcated strategy"/>
    <n v="6600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s v="jazz"/>
  </r>
  <r>
    <n v="56"/>
    <x v="56"/>
    <s v="Horizontal context-sensitive knowledge user"/>
    <n v="8000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s v="wearables"/>
  </r>
  <r>
    <n v="57"/>
    <x v="57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s v="video games"/>
  </r>
  <r>
    <n v="58"/>
    <x v="58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s v="plays"/>
  </r>
  <r>
    <n v="59"/>
    <x v="59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s v="plays"/>
  </r>
  <r>
    <n v="60"/>
    <x v="60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s v="plays"/>
  </r>
  <r>
    <n v="61"/>
    <x v="61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s v="plays"/>
  </r>
  <r>
    <n v="62"/>
    <x v="62"/>
    <s v="Organized incremental standardization"/>
    <n v="2000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s v="web"/>
  </r>
  <r>
    <n v="63"/>
    <x v="63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64"/>
    <x v="64"/>
    <s v="Vision-oriented logistical intranet"/>
    <n v="2800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s v="web"/>
  </r>
  <r>
    <n v="65"/>
    <x v="65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s v="plays"/>
  </r>
  <r>
    <n v="66"/>
    <x v="66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s v="plays"/>
  </r>
  <r>
    <n v="67"/>
    <x v="67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s v="wearables"/>
  </r>
  <r>
    <n v="68"/>
    <x v="68"/>
    <s v="Inverse multi-tasking installation"/>
    <n v="5700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s v="plays"/>
  </r>
  <r>
    <n v="69"/>
    <x v="69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s v="plays"/>
  </r>
  <r>
    <n v="70"/>
    <x v="70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s v="plays"/>
  </r>
  <r>
    <n v="71"/>
    <x v="71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s v="plays"/>
  </r>
  <r>
    <n v="72"/>
    <x v="72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s v="animation"/>
  </r>
  <r>
    <n v="73"/>
    <x v="73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s v="jazz"/>
  </r>
  <r>
    <n v="74"/>
    <x v="74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s v="metal"/>
  </r>
  <r>
    <n v="75"/>
    <x v="75"/>
    <s v="Multi-layered dynamic protocol"/>
    <n v="9700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x v="76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s v="plays"/>
  </r>
  <r>
    <n v="77"/>
    <x v="77"/>
    <s v="Pre-emptive impactful model"/>
    <n v="950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s v="animation"/>
  </r>
  <r>
    <n v="78"/>
    <x v="78"/>
    <s v="User-centric bifurcated knowledge user"/>
    <n v="4500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s v="translations"/>
  </r>
  <r>
    <n v="79"/>
    <x v="79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s v="plays"/>
  </r>
  <r>
    <n v="80"/>
    <x v="80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s v="video games"/>
  </r>
  <r>
    <n v="81"/>
    <x v="81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s v="rock"/>
  </r>
  <r>
    <n v="82"/>
    <x v="82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s v="video games"/>
  </r>
  <r>
    <n v="83"/>
    <x v="83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s v="electric music"/>
  </r>
  <r>
    <n v="84"/>
    <x v="84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s v="wearables"/>
  </r>
  <r>
    <n v="85"/>
    <x v="85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s v="indie rock"/>
  </r>
  <r>
    <n v="86"/>
    <x v="86"/>
    <s v="Organic motivating firmware"/>
    <n v="7400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s v="plays"/>
  </r>
  <r>
    <n v="87"/>
    <x v="87"/>
    <s v="Synergized 4thgeneration conglomeration"/>
    <n v="198500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s v="rock"/>
  </r>
  <r>
    <n v="88"/>
    <x v="88"/>
    <s v="Grass-roots fault-tolerant policy"/>
    <n v="4800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s v="translations"/>
  </r>
  <r>
    <n v="89"/>
    <x v="89"/>
    <s v="Monitored scalable knowledgebase"/>
    <n v="3400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s v="plays"/>
  </r>
  <r>
    <n v="90"/>
    <x v="90"/>
    <s v="Synergistic explicit parallelism"/>
    <n v="7800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s v="plays"/>
  </r>
  <r>
    <n v="91"/>
    <x v="91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s v="translations"/>
  </r>
  <r>
    <n v="92"/>
    <x v="92"/>
    <s v="Object-based analyzing knowledge user"/>
    <n v="20000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s v="video games"/>
  </r>
  <r>
    <n v="93"/>
    <x v="93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s v="plays"/>
  </r>
  <r>
    <n v="94"/>
    <x v="94"/>
    <s v="Grass-roots web-enabled contingency"/>
    <n v="2900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s v="web"/>
  </r>
  <r>
    <n v="95"/>
    <x v="95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s v="documentary"/>
  </r>
  <r>
    <n v="96"/>
    <x v="96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s v="plays"/>
  </r>
  <r>
    <n v="97"/>
    <x v="97"/>
    <s v="Cloned bi-directional architecture"/>
    <n v="1300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s v="food trucks"/>
  </r>
  <r>
    <n v="98"/>
    <x v="98"/>
    <s v="Seamless transitional portal"/>
    <n v="97800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s v="video games"/>
  </r>
  <r>
    <n v="99"/>
    <x v="99"/>
    <s v="Fully-configurable motivating approach"/>
    <n v="7600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s v="plays"/>
  </r>
  <r>
    <n v="100"/>
    <x v="100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x v="101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s v="electric music"/>
  </r>
  <r>
    <n v="102"/>
    <x v="102"/>
    <s v="Front-line web-enabled model"/>
    <n v="3700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s v="wearables"/>
  </r>
  <r>
    <n v="103"/>
    <x v="103"/>
    <s v="Polarized incremental emulation"/>
    <n v="10000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s v="electric music"/>
  </r>
  <r>
    <n v="104"/>
    <x v="104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s v="indie rock"/>
  </r>
  <r>
    <n v="105"/>
    <x v="105"/>
    <s v="Total fresh-thinking system engine"/>
    <n v="6800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s v="web"/>
  </r>
  <r>
    <n v="106"/>
    <x v="106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s v="plays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s v="plays"/>
  </r>
  <r>
    <n v="108"/>
    <x v="108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x v="109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s v="television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s v="food trucks"/>
  </r>
  <r>
    <n v="111"/>
    <x v="111"/>
    <s v="Re-engineered user-facing approach"/>
    <n v="61400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x v="112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113"/>
    <x v="113"/>
    <s v="User-friendly tertiary array"/>
    <n v="3300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s v="food trucks"/>
  </r>
  <r>
    <n v="114"/>
    <x v="114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s v="wearables"/>
  </r>
  <r>
    <n v="115"/>
    <x v="115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s v="fiction"/>
  </r>
  <r>
    <n v="116"/>
    <x v="116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s v="plays"/>
  </r>
  <r>
    <n v="117"/>
    <x v="117"/>
    <s v="Business-focused 24hour groupware"/>
    <n v="490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s v="television"/>
  </r>
  <r>
    <n v="118"/>
    <x v="118"/>
    <s v="Organic next generation protocol"/>
    <n v="5400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x v="120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s v="mobile games"/>
  </r>
  <r>
    <n v="121"/>
    <x v="121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s v="video games"/>
  </r>
  <r>
    <n v="122"/>
    <x v="122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s v="fiction"/>
  </r>
  <r>
    <n v="123"/>
    <x v="123"/>
    <s v="Enhanced scalable concept"/>
    <n v="177700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s v="plays"/>
  </r>
  <r>
    <n v="124"/>
    <x v="124"/>
    <s v="Polarized uniform software"/>
    <n v="2600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x v="125"/>
    <s v="Stand-alone web-enabled moderator"/>
    <n v="5300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s v="plays"/>
  </r>
  <r>
    <n v="126"/>
    <x v="126"/>
    <s v="Proactive methodical benchmark"/>
    <n v="180200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s v="plays"/>
  </r>
  <r>
    <n v="127"/>
    <x v="127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s v="plays"/>
  </r>
  <r>
    <n v="128"/>
    <x v="128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s v="rock"/>
  </r>
  <r>
    <n v="129"/>
    <x v="129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s v="food trucks"/>
  </r>
  <r>
    <n v="130"/>
    <x v="130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s v="drama"/>
  </r>
  <r>
    <n v="131"/>
    <x v="131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s v="web"/>
  </r>
  <r>
    <n v="132"/>
    <x v="132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s v="plays"/>
  </r>
  <r>
    <n v="133"/>
    <x v="133"/>
    <s v="Secured content-based product"/>
    <n v="4500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s v="world music"/>
  </r>
  <r>
    <n v="134"/>
    <x v="134"/>
    <s v="Secured executive concept"/>
    <n v="99500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x v="135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s v="plays"/>
  </r>
  <r>
    <n v="136"/>
    <x v="136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s v="drama"/>
  </r>
  <r>
    <n v="137"/>
    <x v="137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138"/>
    <x v="138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s v="mobile games"/>
  </r>
  <r>
    <n v="139"/>
    <x v="139"/>
    <s v="Down-sized empowering protocol"/>
    <n v="92100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s v="wearables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x v="141"/>
    <s v="Distributed motivating algorithm"/>
    <n v="64300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s v="web"/>
  </r>
  <r>
    <n v="142"/>
    <x v="142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s v="web"/>
  </r>
  <r>
    <n v="143"/>
    <x v="143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144"/>
    <x v="144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s v="plays"/>
  </r>
  <r>
    <n v="145"/>
    <x v="145"/>
    <s v="Secured reciprocal array"/>
    <n v="2500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s v="wearables"/>
  </r>
  <r>
    <n v="146"/>
    <x v="146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s v="plays"/>
  </r>
  <r>
    <n v="147"/>
    <x v="147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s v="plays"/>
  </r>
  <r>
    <n v="148"/>
    <x v="148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s v="wearables"/>
  </r>
  <r>
    <n v="149"/>
    <x v="149"/>
    <s v="Managed fresh-thinking flexibility"/>
    <n v="6200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s v="indie rock"/>
  </r>
  <r>
    <n v="150"/>
    <x v="150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x v="151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s v="electric music"/>
  </r>
  <r>
    <n v="152"/>
    <x v="152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s v="indie rock"/>
  </r>
  <r>
    <n v="153"/>
    <x v="153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s v="plays"/>
  </r>
  <r>
    <n v="154"/>
    <x v="154"/>
    <s v="Devolved foreground benchmark"/>
    <n v="171300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s v="indie rock"/>
  </r>
  <r>
    <n v="155"/>
    <x v="155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s v="plays"/>
  </r>
  <r>
    <n v="156"/>
    <x v="156"/>
    <s v="Streamlined encompassing encryption"/>
    <n v="36400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s v="rock"/>
  </r>
  <r>
    <n v="157"/>
    <x v="157"/>
    <s v="User-friendly reciprocal initiative"/>
    <n v="4200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x v="158"/>
    <s v="Ergonomic fresh-thinking installation"/>
    <n v="2100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s v="rock"/>
  </r>
  <r>
    <n v="159"/>
    <x v="159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s v="plays"/>
  </r>
  <r>
    <n v="160"/>
    <x v="160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s v="wearables"/>
  </r>
  <r>
    <n v="161"/>
    <x v="161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s v="web"/>
  </r>
  <r>
    <n v="162"/>
    <x v="162"/>
    <s v="Extended bottom-line open architecture"/>
    <n v="6100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s v="rock"/>
  </r>
  <r>
    <n v="163"/>
    <x v="163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x v="164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s v="plays"/>
  </r>
  <r>
    <n v="165"/>
    <x v="165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s v="web"/>
  </r>
  <r>
    <n v="166"/>
    <x v="166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x v="167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68"/>
    <x v="168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s v="indie rock"/>
  </r>
  <r>
    <n v="169"/>
    <x v="169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s v="shorts"/>
  </r>
  <r>
    <n v="170"/>
    <x v="170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s v="indie rock"/>
  </r>
  <r>
    <n v="171"/>
    <x v="171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172"/>
    <x v="172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x v="173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s v="plays"/>
  </r>
  <r>
    <n v="174"/>
    <x v="174"/>
    <s v="Pre-emptive scalable access"/>
    <n v="60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s v="wearables"/>
  </r>
  <r>
    <n v="175"/>
    <x v="175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s v="plays"/>
  </r>
  <r>
    <n v="176"/>
    <x v="176"/>
    <s v="Proactive scalable Graphical User Interface"/>
    <n v="115000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s v="plays"/>
  </r>
  <r>
    <n v="177"/>
    <x v="177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s v="plays"/>
  </r>
  <r>
    <n v="178"/>
    <x v="178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s v="food trucks"/>
  </r>
  <r>
    <n v="179"/>
    <x v="179"/>
    <s v="Realigned human-resource orchestration"/>
    <n v="44500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s v="plays"/>
  </r>
  <r>
    <n v="180"/>
    <x v="180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s v="wearables"/>
  </r>
  <r>
    <n v="181"/>
    <x v="181"/>
    <s v="Centralized global approach"/>
    <n v="8600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s v="web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s v="plays"/>
  </r>
  <r>
    <n v="183"/>
    <x v="183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s v="rock"/>
  </r>
  <r>
    <n v="184"/>
    <x v="184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s v="plays"/>
  </r>
  <r>
    <n v="185"/>
    <x v="185"/>
    <s v="Innovative actuating conglomeration"/>
    <n v="1000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s v="television"/>
  </r>
  <r>
    <n v="186"/>
    <x v="186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s v="plays"/>
  </r>
  <r>
    <n v="187"/>
    <x v="187"/>
    <s v="Horizontal transitional paradigm"/>
    <n v="60200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s v="shorts"/>
  </r>
  <r>
    <n v="188"/>
    <x v="188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89"/>
    <x v="189"/>
    <s v="Switchable contextually-based access"/>
    <n v="19130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s v="plays"/>
  </r>
  <r>
    <n v="190"/>
    <x v="190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x v="191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s v="plays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s v="rock"/>
  </r>
  <r>
    <n v="193"/>
    <x v="193"/>
    <s v="Progressive discrete hub"/>
    <n v="6600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s v="indie rock"/>
  </r>
  <r>
    <n v="194"/>
    <x v="194"/>
    <s v="Assimilated multi-tasking archive"/>
    <n v="7100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s v="metal"/>
  </r>
  <r>
    <n v="195"/>
    <x v="195"/>
    <s v="Upgradable high-level solution"/>
    <n v="15800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s v="electric music"/>
  </r>
  <r>
    <n v="196"/>
    <x v="196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197"/>
    <x v="197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s v="drama"/>
  </r>
  <r>
    <n v="198"/>
    <x v="198"/>
    <s v="Universal multi-state capability"/>
    <n v="63200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s v="electric music"/>
  </r>
  <r>
    <n v="199"/>
    <x v="199"/>
    <s v="Digitized reciprocal infrastructure"/>
    <n v="1800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s v="rock"/>
  </r>
  <r>
    <n v="200"/>
    <x v="200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01"/>
    <x v="201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s v="web"/>
  </r>
  <r>
    <n v="202"/>
    <x v="202"/>
    <s v="Upgradable scalable methodology"/>
    <n v="8300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s v="food trucks"/>
  </r>
  <r>
    <n v="203"/>
    <x v="203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s v="plays"/>
  </r>
  <r>
    <n v="204"/>
    <x v="204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s v="jazz"/>
  </r>
  <r>
    <n v="205"/>
    <x v="205"/>
    <s v="Focused analyzing circuit"/>
    <n v="1300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s v="plays"/>
  </r>
  <r>
    <n v="206"/>
    <x v="206"/>
    <s v="Fundamental grid-enabled strategy"/>
    <n v="9000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s v="fiction"/>
  </r>
  <r>
    <n v="207"/>
    <x v="207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208"/>
    <x v="208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x v="209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x v="210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x v="211"/>
    <s v="Customer-focused impactful benchmark"/>
    <n v="104400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s v="plays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s v="plays"/>
  </r>
  <r>
    <n v="213"/>
    <x v="213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s v="indie rock"/>
  </r>
  <r>
    <n v="214"/>
    <x v="214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s v="rock"/>
  </r>
  <r>
    <n v="215"/>
    <x v="215"/>
    <s v="Extended 24/7 implementation"/>
    <n v="156800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s v="plays"/>
  </r>
  <r>
    <n v="216"/>
    <x v="216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s v="plays"/>
  </r>
  <r>
    <n v="217"/>
    <x v="217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x v="218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s v="shorts"/>
  </r>
  <r>
    <n v="219"/>
    <x v="219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s v="animation"/>
  </r>
  <r>
    <n v="220"/>
    <x v="220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s v="plays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s v="food trucks"/>
  </r>
  <r>
    <n v="222"/>
    <x v="222"/>
    <s v="Cross-group cohesive circuit"/>
    <n v="4800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x v="223"/>
    <s v="Synergistic explicit capability"/>
    <n v="87300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s v="plays"/>
  </r>
  <r>
    <n v="224"/>
    <x v="224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x v="225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s v="rock"/>
  </r>
  <r>
    <n v="226"/>
    <x v="102"/>
    <s v="Progressive neutral middleware"/>
    <n v="3000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x v="226"/>
    <s v="Intuitive exuding process improvement"/>
    <n v="60900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s v="mobile games"/>
  </r>
  <r>
    <n v="228"/>
    <x v="227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s v="animation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s v="mobile games"/>
  </r>
  <r>
    <n v="230"/>
    <x v="229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s v="video games"/>
  </r>
  <r>
    <n v="231"/>
    <x v="230"/>
    <s v="Cross-platform uniform hardware"/>
    <n v="7200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s v="plays"/>
  </r>
  <r>
    <n v="232"/>
    <x v="231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s v="plays"/>
  </r>
  <r>
    <n v="233"/>
    <x v="232"/>
    <s v="Multi-lateral national adapter"/>
    <n v="3800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s v="animation"/>
  </r>
  <r>
    <n v="234"/>
    <x v="233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s v="video games"/>
  </r>
  <r>
    <n v="235"/>
    <x v="234"/>
    <s v="Polarized upward-trending Local Area Network"/>
    <n v="8600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s v="animation"/>
  </r>
  <r>
    <n v="236"/>
    <x v="235"/>
    <s v="Object-based directional function"/>
    <n v="39500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s v="rock"/>
  </r>
  <r>
    <n v="237"/>
    <x v="236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s v="animation"/>
  </r>
  <r>
    <n v="238"/>
    <x v="237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s v="plays"/>
  </r>
  <r>
    <n v="239"/>
    <x v="238"/>
    <s v="Networked web-enabled instruction set"/>
    <n v="320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s v="wearables"/>
  </r>
  <r>
    <n v="240"/>
    <x v="239"/>
    <s v="Vision-oriented dynamic service-desk"/>
    <n v="29400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s v="plays"/>
  </r>
  <r>
    <n v="241"/>
    <x v="240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s v="nonfiction"/>
  </r>
  <r>
    <n v="242"/>
    <x v="241"/>
    <s v="Sharable scalable core"/>
    <n v="8400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s v="rock"/>
  </r>
  <r>
    <n v="243"/>
    <x v="242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s v="plays"/>
  </r>
  <r>
    <n v="244"/>
    <x v="243"/>
    <s v="Reverse-engineered system-worthy extranet"/>
    <n v="700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s v="plays"/>
  </r>
  <r>
    <n v="245"/>
    <x v="244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s v="plays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s v="web"/>
  </r>
  <r>
    <n v="247"/>
    <x v="246"/>
    <s v="Triple-buffered fresh-thinking frame"/>
    <n v="19800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s v="fiction"/>
  </r>
  <r>
    <n v="248"/>
    <x v="247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s v="mobile games"/>
  </r>
  <r>
    <n v="249"/>
    <x v="248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s v="translations"/>
  </r>
  <r>
    <n v="250"/>
    <x v="249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251"/>
    <x v="250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s v="plays"/>
  </r>
  <r>
    <n v="252"/>
    <x v="251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s v="plays"/>
  </r>
  <r>
    <n v="253"/>
    <x v="252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s v="drama"/>
  </r>
  <r>
    <n v="254"/>
    <x v="253"/>
    <s v="De-engineered static Local Area Network"/>
    <n v="4600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s v="nonfiction"/>
  </r>
  <r>
    <n v="255"/>
    <x v="254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s v="rock"/>
  </r>
  <r>
    <n v="256"/>
    <x v="255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s v="rock"/>
  </r>
  <r>
    <n v="257"/>
    <x v="256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s v="plays"/>
  </r>
  <r>
    <n v="258"/>
    <x v="257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s v="plays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x v="259"/>
    <s v="Centralized modular initiative"/>
    <n v="6300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s v="rock"/>
  </r>
  <r>
    <n v="261"/>
    <x v="260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s v="rock"/>
  </r>
  <r>
    <n v="262"/>
    <x v="261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s v="indie rock"/>
  </r>
  <r>
    <n v="263"/>
    <x v="262"/>
    <s v="Organic eco-centric success"/>
    <n v="2900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x v="263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s v="plays"/>
  </r>
  <r>
    <n v="265"/>
    <x v="264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s v="plays"/>
  </r>
  <r>
    <n v="266"/>
    <x v="265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s v="jazz"/>
  </r>
  <r>
    <n v="267"/>
    <x v="266"/>
    <s v="Extended eco-centric function"/>
    <n v="61600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s v="plays"/>
  </r>
  <r>
    <n v="268"/>
    <x v="267"/>
    <s v="Networked optimal productivity"/>
    <n v="1500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x v="268"/>
    <s v="Persistent attitude-oriented approach"/>
    <n v="3500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s v="television"/>
  </r>
  <r>
    <n v="270"/>
    <x v="269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s v="video games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x v="271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s v="plays"/>
  </r>
  <r>
    <n v="273"/>
    <x v="272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s v="plays"/>
  </r>
  <r>
    <n v="274"/>
    <x v="273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s v="plays"/>
  </r>
  <r>
    <n v="275"/>
    <x v="274"/>
    <s v="Stand-alone discrete Graphical User Interface"/>
    <n v="3900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s v="translations"/>
  </r>
  <r>
    <n v="276"/>
    <x v="275"/>
    <s v="Front-line foreground project"/>
    <n v="550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s v="video games"/>
  </r>
  <r>
    <n v="277"/>
    <x v="276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s v="plays"/>
  </r>
  <r>
    <n v="278"/>
    <x v="277"/>
    <s v="Distributed multi-tasking strategy"/>
    <n v="270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s v="web"/>
  </r>
  <r>
    <n v="279"/>
    <x v="278"/>
    <s v="Vision-oriented methodical application"/>
    <n v="8000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s v="plays"/>
  </r>
  <r>
    <n v="280"/>
    <x v="279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s v="animation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s v="plays"/>
  </r>
  <r>
    <n v="282"/>
    <x v="281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s v="television"/>
  </r>
  <r>
    <n v="283"/>
    <x v="282"/>
    <s v="Business-focused dynamic instruction set"/>
    <n v="8100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s v="rock"/>
  </r>
  <r>
    <n v="284"/>
    <x v="283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s v="web"/>
  </r>
  <r>
    <n v="285"/>
    <x v="284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s v="plays"/>
  </r>
  <r>
    <n v="286"/>
    <x v="285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s v="plays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s v="electric music"/>
  </r>
  <r>
    <n v="288"/>
    <x v="287"/>
    <s v="Secured global success"/>
    <n v="5600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s v="metal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s v="plays"/>
  </r>
  <r>
    <n v="290"/>
    <x v="289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x v="290"/>
    <s v="Self-enabling uniform complexity"/>
    <n v="1800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s v="web"/>
  </r>
  <r>
    <n v="292"/>
    <x v="291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293"/>
    <x v="292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s v="plays"/>
  </r>
  <r>
    <n v="294"/>
    <x v="293"/>
    <s v="Automated local emulation"/>
    <n v="60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s v="plays"/>
  </r>
  <r>
    <n v="295"/>
    <x v="294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s v="plays"/>
  </r>
  <r>
    <n v="296"/>
    <x v="295"/>
    <s v="Grass-roots real-time Local Area Network"/>
    <n v="6100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s v="plays"/>
  </r>
  <r>
    <n v="297"/>
    <x v="296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s v="plays"/>
  </r>
  <r>
    <n v="298"/>
    <x v="297"/>
    <s v="Adaptive intangible database"/>
    <n v="3500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s v="rock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s v="food trucks"/>
  </r>
  <r>
    <n v="300"/>
    <x v="299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x v="300"/>
    <s v="Multi-channeled disintermediate policy"/>
    <n v="900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x v="301"/>
    <s v="Customizable bi-directional hardware"/>
    <n v="76100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s v="plays"/>
  </r>
  <r>
    <n v="303"/>
    <x v="302"/>
    <s v="Networked optimal architecture"/>
    <n v="3400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s v="indie rock"/>
  </r>
  <r>
    <n v="304"/>
    <x v="303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x v="304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s v="plays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s v="plays"/>
  </r>
  <r>
    <n v="307"/>
    <x v="306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s v="fiction"/>
  </r>
  <r>
    <n v="308"/>
    <x v="307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s v="plays"/>
  </r>
  <r>
    <n v="309"/>
    <x v="308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310"/>
    <x v="309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s v="video games"/>
  </r>
  <r>
    <n v="311"/>
    <x v="310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s v="plays"/>
  </r>
  <r>
    <n v="312"/>
    <x v="311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s v="plays"/>
  </r>
  <r>
    <n v="313"/>
    <x v="312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314"/>
    <x v="313"/>
    <s v="Realigned upward-trending strategy"/>
    <n v="1400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x v="314"/>
    <s v="Open-source interactive knowledge user"/>
    <n v="950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s v="plays"/>
  </r>
  <r>
    <n v="316"/>
    <x v="315"/>
    <s v="Configurable demand-driven matrix"/>
    <n v="9600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s v="food trucks"/>
  </r>
  <r>
    <n v="317"/>
    <x v="316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318"/>
    <x v="317"/>
    <s v="Decentralized demand-driven open system"/>
    <n v="5700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s v="rock"/>
  </r>
  <r>
    <n v="319"/>
    <x v="318"/>
    <s v="Advanced empowering matrix"/>
    <n v="8400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s v="web"/>
  </r>
  <r>
    <n v="320"/>
    <x v="319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321"/>
    <x v="320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s v="shorts"/>
  </r>
  <r>
    <n v="322"/>
    <x v="321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s v="plays"/>
  </r>
  <r>
    <n v="323"/>
    <x v="322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x v="323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s v="plays"/>
  </r>
  <r>
    <n v="325"/>
    <x v="324"/>
    <s v="Programmable systemic implementation"/>
    <n v="6500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s v="plays"/>
  </r>
  <r>
    <n v="326"/>
    <x v="325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s v="animation"/>
  </r>
  <r>
    <n v="327"/>
    <x v="326"/>
    <s v="Digitized 3rdgeneration encoding"/>
    <n v="2600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s v="plays"/>
  </r>
  <r>
    <n v="328"/>
    <x v="327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s v="rock"/>
  </r>
  <r>
    <n v="329"/>
    <x v="328"/>
    <s v="Fundamental incremental database"/>
    <n v="93800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s v="video games"/>
  </r>
  <r>
    <n v="330"/>
    <x v="329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x v="330"/>
    <s v="Intuitive static portal"/>
    <n v="3300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s v="food trucks"/>
  </r>
  <r>
    <n v="332"/>
    <x v="331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s v="wearables"/>
  </r>
  <r>
    <n v="333"/>
    <x v="332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s v="plays"/>
  </r>
  <r>
    <n v="334"/>
    <x v="333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s v="rock"/>
  </r>
  <r>
    <n v="335"/>
    <x v="334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s v="rock"/>
  </r>
  <r>
    <n v="336"/>
    <x v="335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s v="rock"/>
  </r>
  <r>
    <n v="337"/>
    <x v="336"/>
    <s v="Innovative didactic analyzer"/>
    <n v="94500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s v="plays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s v="plays"/>
  </r>
  <r>
    <n v="339"/>
    <x v="338"/>
    <s v="Front-line transitional algorithm"/>
    <n v="13630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s v="plays"/>
  </r>
  <r>
    <n v="340"/>
    <x v="339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s v="indie rock"/>
  </r>
  <r>
    <n v="342"/>
    <x v="341"/>
    <s v="Visionary foreground middleware"/>
    <n v="47900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s v="plays"/>
  </r>
  <r>
    <n v="343"/>
    <x v="342"/>
    <s v="Optional zero-defect task-force"/>
    <n v="9000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s v="plays"/>
  </r>
  <r>
    <n v="344"/>
    <x v="343"/>
    <s v="Devolved exuding emulation"/>
    <n v="197600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s v="video games"/>
  </r>
  <r>
    <n v="345"/>
    <x v="344"/>
    <s v="Open-source neutral task-force"/>
    <n v="157600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s v="drama"/>
  </r>
  <r>
    <n v="346"/>
    <x v="345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347"/>
    <x v="346"/>
    <s v="Open-source full-range portal"/>
    <n v="900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s v="web"/>
  </r>
  <r>
    <n v="348"/>
    <x v="347"/>
    <s v="Versatile cohesive open system"/>
    <n v="199000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s v="food trucks"/>
  </r>
  <r>
    <n v="349"/>
    <x v="348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s v="plays"/>
  </r>
  <r>
    <n v="350"/>
    <x v="349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351"/>
    <x v="350"/>
    <s v="Universal maximized methodology"/>
    <n v="74100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s v="rock"/>
  </r>
  <r>
    <n v="352"/>
    <x v="351"/>
    <s v="Expanded hybrid hardware"/>
    <n v="2800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s v="plays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s v="plays"/>
  </r>
  <r>
    <n v="354"/>
    <x v="353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x v="354"/>
    <s v="Front-line scalable definition"/>
    <n v="3800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s v="wearables"/>
  </r>
  <r>
    <n v="356"/>
    <x v="355"/>
    <s v="Open-source systematic protocol"/>
    <n v="9300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s v="plays"/>
  </r>
  <r>
    <n v="357"/>
    <x v="356"/>
    <s v="Implemented tangible algorithm"/>
    <n v="2300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s v="video games"/>
  </r>
  <r>
    <n v="358"/>
    <x v="357"/>
    <s v="Profit-focused 3rdgeneration circuit"/>
    <n v="9700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x v="358"/>
    <s v="Compatible needs-based architecture"/>
    <n v="400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s v="animation"/>
  </r>
  <r>
    <n v="360"/>
    <x v="359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s v="plays"/>
  </r>
  <r>
    <n v="361"/>
    <x v="360"/>
    <s v="Quality-focused reciprocal structure"/>
    <n v="550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s v="plays"/>
  </r>
  <r>
    <n v="362"/>
    <x v="361"/>
    <s v="Automated actuating conglomeration"/>
    <n v="3700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s v="rock"/>
  </r>
  <r>
    <n v="363"/>
    <x v="362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s v="rock"/>
  </r>
  <r>
    <n v="364"/>
    <x v="363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s v="indie rock"/>
  </r>
  <r>
    <n v="365"/>
    <x v="364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s v="plays"/>
  </r>
  <r>
    <n v="366"/>
    <x v="365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s v="plays"/>
  </r>
  <r>
    <n v="367"/>
    <x v="366"/>
    <s v="Triple-buffered explicit methodology"/>
    <n v="9900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s v="plays"/>
  </r>
  <r>
    <n v="368"/>
    <x v="367"/>
    <s v="Reactive directional capacity"/>
    <n v="5200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x v="368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s v="television"/>
  </r>
  <r>
    <n v="370"/>
    <x v="369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s v="plays"/>
  </r>
  <r>
    <n v="371"/>
    <x v="370"/>
    <s v="Multi-channeled logistical matrices"/>
    <n v="189200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s v="plays"/>
  </r>
  <r>
    <n v="372"/>
    <x v="371"/>
    <s v="Pre-emptive bifurcated artificial intelligence"/>
    <n v="900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x v="372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s v="plays"/>
  </r>
  <r>
    <n v="374"/>
    <x v="373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x v="374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76"/>
    <x v="375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s v="rock"/>
  </r>
  <r>
    <n v="377"/>
    <x v="376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s v="plays"/>
  </r>
  <r>
    <n v="378"/>
    <x v="377"/>
    <s v="Managed stable function"/>
    <n v="178200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x v="378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s v="plays"/>
  </r>
  <r>
    <n v="380"/>
    <x v="379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s v="plays"/>
  </r>
  <r>
    <n v="381"/>
    <x v="380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s v="plays"/>
  </r>
  <r>
    <n v="382"/>
    <x v="381"/>
    <s v="Visionary systemic process improvement"/>
    <n v="9100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x v="382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s v="food trucks"/>
  </r>
  <r>
    <n v="384"/>
    <x v="383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x v="384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s v="nonfiction"/>
  </r>
  <r>
    <n v="386"/>
    <x v="385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s v="plays"/>
  </r>
  <r>
    <n v="387"/>
    <x v="386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s v="wearables"/>
  </r>
  <r>
    <n v="388"/>
    <x v="387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s v="indie rock"/>
  </r>
  <r>
    <n v="389"/>
    <x v="388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s v="plays"/>
  </r>
  <r>
    <n v="390"/>
    <x v="389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x v="390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s v="nonfiction"/>
  </r>
  <r>
    <n v="392"/>
    <x v="391"/>
    <s v="Profit-focused zero administration forecast"/>
    <n v="102900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s v="wearables"/>
  </r>
  <r>
    <n v="393"/>
    <x v="392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s v="jazz"/>
  </r>
  <r>
    <n v="394"/>
    <x v="393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x v="122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s v="plays"/>
  </r>
  <r>
    <n v="396"/>
    <x v="394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s v="drama"/>
  </r>
  <r>
    <n v="397"/>
    <x v="395"/>
    <s v="Virtual systematic monitoring"/>
    <n v="8100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s v="rock"/>
  </r>
  <r>
    <n v="398"/>
    <x v="396"/>
    <s v="Reactive bottom-line open architecture"/>
    <n v="1700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s v="animation"/>
  </r>
  <r>
    <n v="399"/>
    <x v="397"/>
    <s v="Pre-emptive interactive model"/>
    <n v="97300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s v="indie rock"/>
  </r>
  <r>
    <n v="400"/>
    <x v="398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x v="399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s v="plays"/>
  </r>
  <r>
    <n v="402"/>
    <x v="400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403"/>
    <x v="401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s v="plays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s v="plays"/>
  </r>
  <r>
    <n v="405"/>
    <x v="403"/>
    <s v="Synchronized secondary analyzer"/>
    <n v="29600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s v="plays"/>
  </r>
  <r>
    <n v="406"/>
    <x v="404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x v="405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408"/>
    <x v="406"/>
    <s v="Cloned leadingedge utilization"/>
    <n v="9200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x v="97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s v="rock"/>
  </r>
  <r>
    <n v="410"/>
    <x v="407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s v="mobile games"/>
  </r>
  <r>
    <n v="411"/>
    <x v="408"/>
    <s v="Down-sized maximized function"/>
    <n v="7800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s v="plays"/>
  </r>
  <r>
    <n v="412"/>
    <x v="409"/>
    <s v="Realigned zero tolerance software"/>
    <n v="2100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s v="fiction"/>
  </r>
  <r>
    <n v="413"/>
    <x v="410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s v="animation"/>
  </r>
  <r>
    <n v="414"/>
    <x v="411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s v="food trucks"/>
  </r>
  <r>
    <n v="415"/>
    <x v="412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s v="plays"/>
  </r>
  <r>
    <n v="416"/>
    <x v="413"/>
    <s v="Customer-focused disintermediate toolset"/>
    <n v="134600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x v="414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s v="plays"/>
  </r>
  <r>
    <n v="418"/>
    <x v="32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x v="415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s v="web"/>
  </r>
  <r>
    <n v="420"/>
    <x v="416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s v="plays"/>
  </r>
  <r>
    <n v="421"/>
    <x v="417"/>
    <s v="User-centric fault-tolerant archive"/>
    <n v="9400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s v="wearables"/>
  </r>
  <r>
    <n v="422"/>
    <x v="418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s v="plays"/>
  </r>
  <r>
    <n v="423"/>
    <x v="419"/>
    <s v="Self-enabling real-time definition"/>
    <n v="147800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s v="food trucks"/>
  </r>
  <r>
    <n v="424"/>
    <x v="420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s v="indie rock"/>
  </r>
  <r>
    <n v="425"/>
    <x v="421"/>
    <s v="Vision-oriented actuating hardware"/>
    <n v="270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x v="422"/>
    <s v="Virtual leadingedge framework"/>
    <n v="1800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s v="plays"/>
  </r>
  <r>
    <n v="427"/>
    <x v="423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s v="plays"/>
  </r>
  <r>
    <n v="428"/>
    <x v="424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s v="animation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x v="426"/>
    <s v="Re-engineered attitude-oriented frame"/>
    <n v="8100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s v="plays"/>
  </r>
  <r>
    <n v="431"/>
    <x v="427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s v="plays"/>
  </r>
  <r>
    <n v="432"/>
    <x v="428"/>
    <s v="Re-contextualized dedicated hardware"/>
    <n v="7700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s v="plays"/>
  </r>
  <r>
    <n v="433"/>
    <x v="429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x v="430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435"/>
    <x v="431"/>
    <s v="Advanced discrete leverage"/>
    <n v="152400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s v="plays"/>
  </r>
  <r>
    <n v="436"/>
    <x v="432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s v="jazz"/>
  </r>
  <r>
    <n v="437"/>
    <x v="433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s v="animation"/>
  </r>
  <r>
    <n v="438"/>
    <x v="434"/>
    <s v="Streamlined web-enabled knowledgebase"/>
    <n v="8300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s v="plays"/>
  </r>
  <r>
    <n v="439"/>
    <x v="435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x v="436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s v="television"/>
  </r>
  <r>
    <n v="441"/>
    <x v="437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x v="438"/>
    <s v="Devolved system-worthy framework"/>
    <n v="5400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s v="plays"/>
  </r>
  <r>
    <n v="443"/>
    <x v="439"/>
    <s v="Stand-alone user-facing service-desk"/>
    <n v="9300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s v="plays"/>
  </r>
  <r>
    <n v="444"/>
    <x v="347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s v="indie rock"/>
  </r>
  <r>
    <n v="445"/>
    <x v="440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s v="plays"/>
  </r>
  <r>
    <n v="446"/>
    <x v="441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s v="wearables"/>
  </r>
  <r>
    <n v="447"/>
    <x v="442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x v="443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s v="video games"/>
  </r>
  <r>
    <n v="449"/>
    <x v="444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s v="video games"/>
  </r>
  <r>
    <n v="450"/>
    <x v="445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x v="446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s v="rock"/>
  </r>
  <r>
    <n v="452"/>
    <x v="447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s v="drama"/>
  </r>
  <r>
    <n v="453"/>
    <x v="448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x v="449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s v="drama"/>
  </r>
  <r>
    <n v="455"/>
    <x v="450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s v="plays"/>
  </r>
  <r>
    <n v="456"/>
    <x v="451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s v="indie rock"/>
  </r>
  <r>
    <n v="457"/>
    <x v="452"/>
    <s v="Cloned asymmetric functionalities"/>
    <n v="5000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s v="plays"/>
  </r>
  <r>
    <n v="458"/>
    <x v="453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s v="plays"/>
  </r>
  <r>
    <n v="459"/>
    <x v="454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x v="455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461"/>
    <x v="456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s v="drama"/>
  </r>
  <r>
    <n v="462"/>
    <x v="457"/>
    <s v="Total multimedia website"/>
    <n v="188800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s v="mobile games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s v="animation"/>
  </r>
  <r>
    <n v="464"/>
    <x v="459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s v="plays"/>
  </r>
  <r>
    <n v="465"/>
    <x v="460"/>
    <s v="Up-sized responsive protocol"/>
    <n v="4700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s v="translations"/>
  </r>
  <r>
    <n v="466"/>
    <x v="461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s v="wearables"/>
  </r>
  <r>
    <n v="467"/>
    <x v="462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s v="web"/>
  </r>
  <r>
    <n v="468"/>
    <x v="463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x v="464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s v="drama"/>
  </r>
  <r>
    <n v="470"/>
    <x v="465"/>
    <s v="Extended dedicated archive"/>
    <n v="3600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s v="wearables"/>
  </r>
  <r>
    <n v="471"/>
    <x v="197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s v="food trucks"/>
  </r>
  <r>
    <n v="472"/>
    <x v="466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s v="rock"/>
  </r>
  <r>
    <n v="473"/>
    <x v="467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s v="electric music"/>
  </r>
  <r>
    <n v="474"/>
    <x v="468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s v="television"/>
  </r>
  <r>
    <n v="475"/>
    <x v="469"/>
    <s v="Function-based attitude-oriented groupware"/>
    <n v="7400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s v="translations"/>
  </r>
  <r>
    <n v="476"/>
    <x v="470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s v="fiction"/>
  </r>
  <r>
    <n v="477"/>
    <x v="471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x v="472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s v="wearables"/>
  </r>
  <r>
    <n v="479"/>
    <x v="473"/>
    <s v="Future-proofed heuristic encryption"/>
    <n v="2400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s v="food trucks"/>
  </r>
  <r>
    <n v="480"/>
    <x v="474"/>
    <s v="Balanced bifurcated leverage"/>
    <n v="8600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x v="475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s v="plays"/>
  </r>
  <r>
    <n v="482"/>
    <x v="476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s v="fiction"/>
  </r>
  <r>
    <n v="483"/>
    <x v="477"/>
    <s v="Down-sized actuating infrastructure"/>
    <n v="91400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s v="plays"/>
  </r>
  <r>
    <n v="484"/>
    <x v="478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s v="food trucks"/>
  </r>
  <r>
    <n v="485"/>
    <x v="479"/>
    <s v="Quality-focused mission-critical structure"/>
    <n v="90600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s v="plays"/>
  </r>
  <r>
    <n v="486"/>
    <x v="480"/>
    <s v="Compatible exuding Graphical User Interface"/>
    <n v="5200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s v="translations"/>
  </r>
  <r>
    <n v="487"/>
    <x v="481"/>
    <s v="Monitored 24/7 time-frame"/>
    <n v="11030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s v="plays"/>
  </r>
  <r>
    <n v="488"/>
    <x v="482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s v="plays"/>
  </r>
  <r>
    <n v="489"/>
    <x v="483"/>
    <s v="Down-sized mobile time-frame"/>
    <n v="9200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s v="wearables"/>
  </r>
  <r>
    <n v="490"/>
    <x v="484"/>
    <s v="Innovative disintermediate encryption"/>
    <n v="2400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s v="audio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s v="food trucks"/>
  </r>
  <r>
    <n v="492"/>
    <x v="486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s v="shorts"/>
  </r>
  <r>
    <n v="493"/>
    <x v="487"/>
    <s v="Seamless background framework"/>
    <n v="900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x v="488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s v="wearables"/>
  </r>
  <r>
    <n v="495"/>
    <x v="489"/>
    <s v="Centralized clear-thinking solution"/>
    <n v="320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s v="plays"/>
  </r>
  <r>
    <n v="496"/>
    <x v="490"/>
    <s v="Optimized bi-directional extranet"/>
    <n v="183800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s v="animation"/>
  </r>
  <r>
    <n v="497"/>
    <x v="491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s v="wearables"/>
  </r>
  <r>
    <n v="498"/>
    <x v="492"/>
    <s v="Devolved background project"/>
    <n v="193400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s v="web"/>
  </r>
  <r>
    <n v="499"/>
    <x v="493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x v="494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n v="501"/>
    <x v="495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x v="212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s v="video games"/>
  </r>
  <r>
    <n v="503"/>
    <x v="496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s v="drama"/>
  </r>
  <r>
    <n v="504"/>
    <x v="497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s v="rock"/>
  </r>
  <r>
    <n v="505"/>
    <x v="498"/>
    <s v="Ameliorated explicit parallelism"/>
    <n v="89900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s v="plays"/>
  </r>
  <r>
    <n v="507"/>
    <x v="500"/>
    <s v="Compatible well-modulated budgetary management"/>
    <n v="2100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s v="web"/>
  </r>
  <r>
    <n v="508"/>
    <x v="501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s v="plays"/>
  </r>
  <r>
    <n v="509"/>
    <x v="173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510"/>
    <x v="502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s v="drama"/>
  </r>
  <r>
    <n v="511"/>
    <x v="503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s v="plays"/>
  </r>
  <r>
    <n v="512"/>
    <x v="504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s v="video games"/>
  </r>
  <r>
    <n v="513"/>
    <x v="505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s v="television"/>
  </r>
  <r>
    <n v="514"/>
    <x v="506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s v="rock"/>
  </r>
  <r>
    <n v="515"/>
    <x v="507"/>
    <s v="Phased 24hour flexibility"/>
    <n v="8600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s v="plays"/>
  </r>
  <r>
    <n v="516"/>
    <x v="508"/>
    <s v="Exclusive 5thgeneration structure"/>
    <n v="12540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s v="nonfiction"/>
  </r>
  <r>
    <n v="517"/>
    <x v="509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s v="food trucks"/>
  </r>
  <r>
    <n v="518"/>
    <x v="510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519"/>
    <x v="511"/>
    <s v="Exclusive asymmetric analyzer"/>
    <n v="177700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s v="rock"/>
  </r>
  <r>
    <n v="520"/>
    <x v="512"/>
    <s v="Organic radical collaboration"/>
    <n v="800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s v="plays"/>
  </r>
  <r>
    <n v="521"/>
    <x v="513"/>
    <s v="Function-based multi-state software"/>
    <n v="7600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s v="drama"/>
  </r>
  <r>
    <n v="522"/>
    <x v="514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s v="shorts"/>
  </r>
  <r>
    <n v="523"/>
    <x v="515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s v="shorts"/>
  </r>
  <r>
    <n v="524"/>
    <x v="516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s v="plays"/>
  </r>
  <r>
    <n v="525"/>
    <x v="517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s v="wearables"/>
  </r>
  <r>
    <n v="526"/>
    <x v="518"/>
    <s v="Digitized bandwidth-monitored open architecture"/>
    <n v="8300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s v="plays"/>
  </r>
  <r>
    <n v="527"/>
    <x v="519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x v="520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s v="indie rock"/>
  </r>
  <r>
    <n v="529"/>
    <x v="521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s v="video games"/>
  </r>
  <r>
    <n v="530"/>
    <x v="522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s v="fiction"/>
  </r>
  <r>
    <n v="531"/>
    <x v="523"/>
    <s v="Automated zero tolerance implementation"/>
    <n v="186700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s v="video games"/>
  </r>
  <r>
    <n v="532"/>
    <x v="524"/>
    <s v="Pre-emptive grid-enabled contingency"/>
    <n v="1600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s v="plays"/>
  </r>
  <r>
    <n v="533"/>
    <x v="525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s v="indie rock"/>
  </r>
  <r>
    <n v="534"/>
    <x v="526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s v="drama"/>
  </r>
  <r>
    <n v="535"/>
    <x v="527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s v="plays"/>
  </r>
  <r>
    <n v="536"/>
    <x v="528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s v="fiction"/>
  </r>
  <r>
    <n v="537"/>
    <x v="529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x v="530"/>
    <s v="Networked didactic time-frame"/>
    <n v="151300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s v="mobile games"/>
  </r>
  <r>
    <n v="539"/>
    <x v="531"/>
    <s v="Assimilated exuding toolset"/>
    <n v="9800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s v="food trucks"/>
  </r>
  <r>
    <n v="540"/>
    <x v="532"/>
    <s v="Front-line client-server secured line"/>
    <n v="5300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x v="533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s v="mobile games"/>
  </r>
  <r>
    <n v="542"/>
    <x v="534"/>
    <s v="Profit-focused exuding moderator"/>
    <n v="77000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s v="indie rock"/>
  </r>
  <r>
    <n v="543"/>
    <x v="535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s v="video games"/>
  </r>
  <r>
    <n v="544"/>
    <x v="536"/>
    <s v="Public-key 3rdgeneration system engine"/>
    <n v="2800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s v="rock"/>
  </r>
  <r>
    <n v="545"/>
    <x v="537"/>
    <s v="Organized value-added access"/>
    <n v="184800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s v="plays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s v="plays"/>
  </r>
  <r>
    <n v="547"/>
    <x v="539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x v="540"/>
    <s v="Monitored discrete toolset"/>
    <n v="66100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s v="plays"/>
  </r>
  <r>
    <n v="549"/>
    <x v="541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s v="wearables"/>
  </r>
  <r>
    <n v="550"/>
    <x v="542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x v="543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s v="web"/>
  </r>
  <r>
    <n v="552"/>
    <x v="544"/>
    <s v="Distributed human-resource policy"/>
    <n v="9000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s v="plays"/>
  </r>
  <r>
    <n v="553"/>
    <x v="545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s v="rock"/>
  </r>
  <r>
    <n v="554"/>
    <x v="546"/>
    <s v="Multi-channeled upward-trending application"/>
    <n v="950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s v="indie rock"/>
  </r>
  <r>
    <n v="555"/>
    <x v="547"/>
    <s v="Organic maximized database"/>
    <n v="6300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s v="rock"/>
  </r>
  <r>
    <n v="556"/>
    <x v="195"/>
    <s v="Grass-roots 24/7 attitude"/>
    <n v="5200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s v="translations"/>
  </r>
  <r>
    <n v="557"/>
    <x v="548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x v="549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s v="plays"/>
  </r>
  <r>
    <n v="559"/>
    <x v="550"/>
    <s v="Exclusive systematic productivity"/>
    <n v="105300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s v="plays"/>
  </r>
  <r>
    <n v="560"/>
    <x v="551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s v="animation"/>
  </r>
  <r>
    <n v="561"/>
    <x v="552"/>
    <s v="Down-sized logistical adapter"/>
    <n v="3000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s v="plays"/>
  </r>
  <r>
    <n v="562"/>
    <x v="553"/>
    <s v="Configurable bandwidth-monitored throughput"/>
    <n v="9900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s v="rock"/>
  </r>
  <r>
    <n v="563"/>
    <x v="554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s v="plays"/>
  </r>
  <r>
    <n v="565"/>
    <x v="556"/>
    <s v="Decentralized logistical collaboration"/>
    <n v="94900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s v="plays"/>
  </r>
  <r>
    <n v="566"/>
    <x v="557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s v="electric music"/>
  </r>
  <r>
    <n v="567"/>
    <x v="558"/>
    <s v="Distributed high-level open architecture"/>
    <n v="6800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s v="rock"/>
  </r>
  <r>
    <n v="568"/>
    <x v="559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s v="plays"/>
  </r>
  <r>
    <n v="569"/>
    <x v="560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s v="animation"/>
  </r>
  <r>
    <n v="570"/>
    <x v="561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s v="rock"/>
  </r>
  <r>
    <n v="571"/>
    <x v="562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s v="shorts"/>
  </r>
  <r>
    <n v="572"/>
    <x v="563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s v="rock"/>
  </r>
  <r>
    <n v="573"/>
    <x v="564"/>
    <s v="Total incremental productivity"/>
    <n v="6700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s v="audio"/>
  </r>
  <r>
    <n v="574"/>
    <x v="565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s v="food trucks"/>
  </r>
  <r>
    <n v="575"/>
    <x v="566"/>
    <s v="Universal zero-defect concept"/>
    <n v="83300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s v="plays"/>
  </r>
  <r>
    <n v="576"/>
    <x v="567"/>
    <s v="Object-based bottom-line superstructure"/>
    <n v="9700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s v="plays"/>
  </r>
  <r>
    <n v="577"/>
    <x v="568"/>
    <s v="Adaptive 24hour projection"/>
    <n v="8200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s v="jazz"/>
  </r>
  <r>
    <n v="578"/>
    <x v="569"/>
    <s v="Sharable radical toolset"/>
    <n v="96500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x v="570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s v="jazz"/>
  </r>
  <r>
    <n v="580"/>
    <x v="251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s v="plays"/>
  </r>
  <r>
    <n v="581"/>
    <x v="571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s v="web"/>
  </r>
  <r>
    <n v="582"/>
    <x v="572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s v="video games"/>
  </r>
  <r>
    <n v="583"/>
    <x v="573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s v="web"/>
  </r>
  <r>
    <n v="585"/>
    <x v="574"/>
    <s v="Reactive analyzing function"/>
    <n v="89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s v="translations"/>
  </r>
  <r>
    <n v="586"/>
    <x v="575"/>
    <s v="Robust hybrid budgetary management"/>
    <n v="700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s v="rock"/>
  </r>
  <r>
    <n v="587"/>
    <x v="576"/>
    <s v="Open-source analyzing monitoring"/>
    <n v="9400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s v="food trucks"/>
  </r>
  <r>
    <n v="588"/>
    <x v="577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s v="plays"/>
  </r>
  <r>
    <n v="589"/>
    <x v="578"/>
    <s v="Exclusive intangible extranet"/>
    <n v="7900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x v="579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x v="580"/>
    <s v="Realigned dedicated system engine"/>
    <n v="60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s v="video games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s v="plays"/>
  </r>
  <r>
    <n v="593"/>
    <x v="582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s v="animation"/>
  </r>
  <r>
    <n v="594"/>
    <x v="583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s v="plays"/>
  </r>
  <r>
    <n v="595"/>
    <x v="584"/>
    <s v="Customizable intermediate data-warehouse"/>
    <n v="70300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s v="plays"/>
  </r>
  <r>
    <n v="596"/>
    <x v="585"/>
    <s v="Managed optimizing archive"/>
    <n v="7900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s v="drama"/>
  </r>
  <r>
    <n v="597"/>
    <x v="586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s v="plays"/>
  </r>
  <r>
    <n v="598"/>
    <x v="587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s v="rock"/>
  </r>
  <r>
    <n v="599"/>
    <x v="588"/>
    <s v="Persevering optimizing Graphical User Interface"/>
    <n v="140300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x v="589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x v="590"/>
    <s v="Inverse neutral structure"/>
    <n v="6300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s v="wearables"/>
  </r>
  <r>
    <n v="602"/>
    <x v="591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s v="plays"/>
  </r>
  <r>
    <n v="603"/>
    <x v="592"/>
    <s v="Vision-oriented 5thgeneration array"/>
    <n v="5300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s v="plays"/>
  </r>
  <r>
    <n v="604"/>
    <x v="593"/>
    <s v="Cross-platform logistical circuit"/>
    <n v="88700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s v="plays"/>
  </r>
  <r>
    <n v="605"/>
    <x v="594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s v="nonfiction"/>
  </r>
  <r>
    <n v="606"/>
    <x v="595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s v="rock"/>
  </r>
  <r>
    <n v="607"/>
    <x v="596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s v="food trucks"/>
  </r>
  <r>
    <n v="608"/>
    <x v="597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s v="jazz"/>
  </r>
  <r>
    <n v="609"/>
    <x v="598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x v="599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s v="plays"/>
  </r>
  <r>
    <n v="611"/>
    <x v="600"/>
    <s v="Multi-lateral maximized core"/>
    <n v="8200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s v="plays"/>
  </r>
  <r>
    <n v="612"/>
    <x v="601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s v="electric music"/>
  </r>
  <r>
    <n v="613"/>
    <x v="602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s v="plays"/>
  </r>
  <r>
    <n v="614"/>
    <x v="603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s v="plays"/>
  </r>
  <r>
    <n v="615"/>
    <x v="604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s v="plays"/>
  </r>
  <r>
    <n v="616"/>
    <x v="605"/>
    <s v="Quality-focused 24/7 superstructure"/>
    <n v="640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s v="indie rock"/>
  </r>
  <r>
    <n v="617"/>
    <x v="606"/>
    <s v="Multi-channeled local intranet"/>
    <n v="1400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s v="plays"/>
  </r>
  <r>
    <n v="618"/>
    <x v="607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s v="nonfiction"/>
  </r>
  <r>
    <n v="619"/>
    <x v="608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s v="plays"/>
  </r>
  <r>
    <n v="620"/>
    <x v="609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s v="plays"/>
  </r>
  <r>
    <n v="622"/>
    <x v="611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s v="indie rock"/>
  </r>
  <r>
    <n v="623"/>
    <x v="612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s v="plays"/>
  </r>
  <r>
    <n v="624"/>
    <x v="613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x v="614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s v="plays"/>
  </r>
  <r>
    <n v="626"/>
    <x v="615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s v="plays"/>
  </r>
  <r>
    <n v="627"/>
    <x v="616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s v="food trucks"/>
  </r>
  <r>
    <n v="628"/>
    <x v="617"/>
    <s v="Intuitive object-oriented task-force"/>
    <n v="1900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s v="indie rock"/>
  </r>
  <r>
    <n v="629"/>
    <x v="618"/>
    <s v="Multi-tiered executive toolset"/>
    <n v="85900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s v="plays"/>
  </r>
  <r>
    <n v="630"/>
    <x v="619"/>
    <s v="Grass-roots directional workforce"/>
    <n v="950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s v="plays"/>
  </r>
  <r>
    <n v="631"/>
    <x v="620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s v="plays"/>
  </r>
  <r>
    <n v="632"/>
    <x v="621"/>
    <s v="Reduced interactive matrix"/>
    <n v="72100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s v="plays"/>
  </r>
  <r>
    <n v="633"/>
    <x v="622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s v="animation"/>
  </r>
  <r>
    <n v="634"/>
    <x v="623"/>
    <s v="Polarized incremental portal"/>
    <n v="118200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s v="television"/>
  </r>
  <r>
    <n v="635"/>
    <x v="624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s v="television"/>
  </r>
  <r>
    <n v="636"/>
    <x v="625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s v="animation"/>
  </r>
  <r>
    <n v="637"/>
    <x v="626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s v="plays"/>
  </r>
  <r>
    <n v="638"/>
    <x v="627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s v="plays"/>
  </r>
  <r>
    <n v="639"/>
    <x v="628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s v="drama"/>
  </r>
  <r>
    <n v="640"/>
    <x v="629"/>
    <s v="Pre-emptive context-sensitive support"/>
    <n v="119800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s v="plays"/>
  </r>
  <r>
    <n v="641"/>
    <x v="630"/>
    <s v="Business-focused leadingedge instruction set"/>
    <n v="9400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s v="plays"/>
  </r>
  <r>
    <n v="642"/>
    <x v="631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s v="wearables"/>
  </r>
  <r>
    <n v="643"/>
    <x v="632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s v="plays"/>
  </r>
  <r>
    <n v="644"/>
    <x v="633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645"/>
    <x v="634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s v="rock"/>
  </r>
  <r>
    <n v="646"/>
    <x v="635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s v="video games"/>
  </r>
  <r>
    <n v="647"/>
    <x v="636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x v="637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s v="food trucks"/>
  </r>
  <r>
    <n v="649"/>
    <x v="638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s v="plays"/>
  </r>
  <r>
    <n v="650"/>
    <x v="639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651"/>
    <x v="640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s v="shorts"/>
  </r>
  <r>
    <n v="652"/>
    <x v="641"/>
    <s v="Vision-oriented regional hub"/>
    <n v="10000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s v="web"/>
  </r>
  <r>
    <n v="653"/>
    <x v="642"/>
    <s v="Monitored incremental info-mediaries"/>
    <n v="60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s v="web"/>
  </r>
  <r>
    <n v="654"/>
    <x v="643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s v="metal"/>
  </r>
  <r>
    <n v="655"/>
    <x v="644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s v="food trucks"/>
  </r>
  <r>
    <n v="657"/>
    <x v="646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s v="rock"/>
  </r>
  <r>
    <n v="659"/>
    <x v="648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x v="649"/>
    <s v="Fundamental disintermediate matrix"/>
    <n v="9100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s v="plays"/>
  </r>
  <r>
    <n v="661"/>
    <x v="650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s v="jazz"/>
  </r>
  <r>
    <n v="662"/>
    <x v="651"/>
    <s v="Implemented exuding software"/>
    <n v="9100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s v="plays"/>
  </r>
  <r>
    <n v="663"/>
    <x v="652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s v="plays"/>
  </r>
  <r>
    <n v="664"/>
    <x v="327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s v="jazz"/>
  </r>
  <r>
    <n v="665"/>
    <x v="653"/>
    <s v="Customer-focused impactful extranet"/>
    <n v="5100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x v="654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67"/>
    <x v="655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s v="audio"/>
  </r>
  <r>
    <n v="668"/>
    <x v="656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s v="plays"/>
  </r>
  <r>
    <n v="669"/>
    <x v="657"/>
    <s v="Upgradable bi-directional concept"/>
    <n v="48800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s v="plays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s v="indie rock"/>
  </r>
  <r>
    <n v="671"/>
    <x v="658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s v="plays"/>
  </r>
  <r>
    <n v="672"/>
    <x v="659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s v="plays"/>
  </r>
  <r>
    <n v="673"/>
    <x v="660"/>
    <s v="Assimilated regional groupware"/>
    <n v="5600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s v="indie rock"/>
  </r>
  <r>
    <n v="674"/>
    <x v="661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x v="662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s v="audio"/>
  </r>
  <r>
    <n v="676"/>
    <x v="663"/>
    <s v="Expanded needs-based orchestration"/>
    <n v="62300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x v="664"/>
    <s v="Organic system-worthy orchestration"/>
    <n v="5300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s v="fiction"/>
  </r>
  <r>
    <n v="678"/>
    <x v="665"/>
    <s v="Inverse static standardization"/>
    <n v="99500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s v="drama"/>
  </r>
  <r>
    <n v="679"/>
    <x v="307"/>
    <s v="Synchronized motivating solution"/>
    <n v="1400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s v="food trucks"/>
  </r>
  <r>
    <n v="680"/>
    <x v="666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s v="mobile games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s v="plays"/>
  </r>
  <r>
    <n v="682"/>
    <x v="668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s v="plays"/>
  </r>
  <r>
    <n v="683"/>
    <x v="669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s v="plays"/>
  </r>
  <r>
    <n v="684"/>
    <x v="670"/>
    <s v="Optimized systemic algorithm"/>
    <n v="1400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s v="nonfiction"/>
  </r>
  <r>
    <n v="685"/>
    <x v="671"/>
    <s v="Customizable homogeneous firmware"/>
    <n v="140000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s v="plays"/>
  </r>
  <r>
    <n v="686"/>
    <x v="672"/>
    <s v="Front-line cohesive extranet"/>
    <n v="7500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s v="wearables"/>
  </r>
  <r>
    <n v="687"/>
    <x v="673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s v="plays"/>
  </r>
  <r>
    <n v="688"/>
    <x v="674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s v="television"/>
  </r>
  <r>
    <n v="689"/>
    <x v="675"/>
    <s v="Seamless directional capacity"/>
    <n v="730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s v="web"/>
  </r>
  <r>
    <n v="690"/>
    <x v="676"/>
    <s v="Polarized actuating implementation"/>
    <n v="3600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x v="677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x v="678"/>
    <s v="Decentralized 4thgeneration challenge"/>
    <n v="6000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s v="rock"/>
  </r>
  <r>
    <n v="693"/>
    <x v="679"/>
    <s v="Reverse-engineered composite hierarchy"/>
    <n v="180400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s v="plays"/>
  </r>
  <r>
    <n v="694"/>
    <x v="680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s v="plays"/>
  </r>
  <r>
    <n v="695"/>
    <x v="681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s v="rock"/>
  </r>
  <r>
    <n v="696"/>
    <x v="682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s v="plays"/>
  </r>
  <r>
    <n v="697"/>
    <x v="683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s v="electric music"/>
  </r>
  <r>
    <n v="698"/>
    <x v="684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s v="wearables"/>
  </r>
  <r>
    <n v="699"/>
    <x v="196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s v="drama"/>
  </r>
  <r>
    <n v="700"/>
    <x v="685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x v="686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s v="plays"/>
  </r>
  <r>
    <n v="702"/>
    <x v="687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s v="wearables"/>
  </r>
  <r>
    <n v="703"/>
    <x v="688"/>
    <s v="Cross-platform tertiary hub"/>
    <n v="63400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s v="translations"/>
  </r>
  <r>
    <n v="704"/>
    <x v="689"/>
    <s v="Seamless clear-thinking artificial intelligence"/>
    <n v="8700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s v="animation"/>
  </r>
  <r>
    <n v="705"/>
    <x v="690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s v="nonfiction"/>
  </r>
  <r>
    <n v="706"/>
    <x v="691"/>
    <s v="Customer-focused multimedia methodology"/>
    <n v="108400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s v="web"/>
  </r>
  <r>
    <n v="707"/>
    <x v="692"/>
    <s v="Visionary maximized Local Area Network"/>
    <n v="730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s v="drama"/>
  </r>
  <r>
    <n v="708"/>
    <x v="693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s v="plays"/>
  </r>
  <r>
    <n v="709"/>
    <x v="694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s v="plays"/>
  </r>
  <r>
    <n v="710"/>
    <x v="695"/>
    <s v="Reduced next generation info-mediaries"/>
    <n v="4300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s v="plays"/>
  </r>
  <r>
    <n v="711"/>
    <x v="696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s v="plays"/>
  </r>
  <r>
    <n v="713"/>
    <x v="698"/>
    <s v="Multi-layered global groupware"/>
    <n v="690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x v="699"/>
    <s v="Switchable methodical superstructure"/>
    <n v="38500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s v="rock"/>
  </r>
  <r>
    <n v="715"/>
    <x v="700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s v="mobile games"/>
  </r>
  <r>
    <n v="716"/>
    <x v="701"/>
    <s v="Advanced modular moderator"/>
    <n v="2000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s v="plays"/>
  </r>
  <r>
    <n v="717"/>
    <x v="702"/>
    <s v="Reverse-engineered well-modulated ability"/>
    <n v="5600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x v="703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s v="wearables"/>
  </r>
  <r>
    <n v="719"/>
    <x v="704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s v="fiction"/>
  </r>
  <r>
    <n v="720"/>
    <x v="705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s v="plays"/>
  </r>
  <r>
    <n v="721"/>
    <x v="706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s v="rock"/>
  </r>
  <r>
    <n v="722"/>
    <x v="707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x v="708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s v="plays"/>
  </r>
  <r>
    <n v="724"/>
    <x v="709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s v="plays"/>
  </r>
  <r>
    <n v="725"/>
    <x v="710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s v="mobile games"/>
  </r>
  <r>
    <n v="726"/>
    <x v="711"/>
    <s v="Realigned web-enabled functionalities"/>
    <n v="54300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s v="plays"/>
  </r>
  <r>
    <n v="727"/>
    <x v="712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s v="web"/>
  </r>
  <r>
    <n v="728"/>
    <x v="713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729"/>
    <x v="714"/>
    <s v="Multi-lateral object-oriented open system"/>
    <n v="5600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s v="drama"/>
  </r>
  <r>
    <n v="730"/>
    <x v="715"/>
    <s v="Visionary system-worthy attitude"/>
    <n v="28800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s v="wearables"/>
  </r>
  <r>
    <n v="731"/>
    <x v="716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s v="web"/>
  </r>
  <r>
    <n v="732"/>
    <x v="717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s v="rock"/>
  </r>
  <r>
    <n v="733"/>
    <x v="718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s v="metal"/>
  </r>
  <r>
    <n v="734"/>
    <x v="719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s v="plays"/>
  </r>
  <r>
    <n v="735"/>
    <x v="720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x v="721"/>
    <s v="Proactive heuristic orchestration"/>
    <n v="7700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s v="nonfiction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s v="indie rock"/>
  </r>
  <r>
    <n v="738"/>
    <x v="486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739"/>
    <x v="723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s v="indie rock"/>
  </r>
  <r>
    <n v="740"/>
    <x v="724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741"/>
    <x v="287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s v="plays"/>
  </r>
  <r>
    <n v="742"/>
    <x v="725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s v="electric music"/>
  </r>
  <r>
    <n v="743"/>
    <x v="726"/>
    <s v="Exclusive bandwidth-monitored orchestration"/>
    <n v="3900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s v="plays"/>
  </r>
  <r>
    <n v="744"/>
    <x v="727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s v="plays"/>
  </r>
  <r>
    <n v="745"/>
    <x v="728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x v="729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747"/>
    <x v="730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748"/>
    <x v="731"/>
    <s v="Cloned actuating architecture"/>
    <n v="194900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s v="animation"/>
  </r>
  <r>
    <n v="749"/>
    <x v="732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s v="wearables"/>
  </r>
  <r>
    <n v="750"/>
    <x v="733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x v="734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s v="nonfiction"/>
  </r>
  <r>
    <n v="752"/>
    <x v="735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s v="plays"/>
  </r>
  <r>
    <n v="753"/>
    <x v="736"/>
    <s v="Networked web-enabled product"/>
    <n v="4700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x v="737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s v="plays"/>
  </r>
  <r>
    <n v="755"/>
    <x v="738"/>
    <s v="Stand-alone multi-state project"/>
    <n v="4500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s v="plays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s v="plays"/>
  </r>
  <r>
    <n v="757"/>
    <x v="740"/>
    <s v="Profit-focused motivating function"/>
    <n v="1400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s v="drama"/>
  </r>
  <r>
    <n v="758"/>
    <x v="741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s v="rock"/>
  </r>
  <r>
    <n v="759"/>
    <x v="742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s v="electric music"/>
  </r>
  <r>
    <n v="760"/>
    <x v="743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s v="video games"/>
  </r>
  <r>
    <n v="761"/>
    <x v="744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s v="rock"/>
  </r>
  <r>
    <n v="762"/>
    <x v="307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763"/>
    <x v="745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s v="plays"/>
  </r>
  <r>
    <n v="764"/>
    <x v="746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s v="rock"/>
  </r>
  <r>
    <n v="765"/>
    <x v="747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s v="indie rock"/>
  </r>
  <r>
    <n v="766"/>
    <x v="748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x v="749"/>
    <s v="Upgradable attitude-oriented project"/>
    <n v="97200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s v="translations"/>
  </r>
  <r>
    <n v="768"/>
    <x v="750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769"/>
    <x v="751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s v="video games"/>
  </r>
  <r>
    <n v="770"/>
    <x v="752"/>
    <s v="User-centric attitude-oriented intranet"/>
    <n v="4300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s v="plays"/>
  </r>
  <r>
    <n v="771"/>
    <x v="753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772"/>
    <x v="754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s v="indie rock"/>
  </r>
  <r>
    <n v="773"/>
    <x v="755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s v="plays"/>
  </r>
  <r>
    <n v="774"/>
    <x v="756"/>
    <s v="Polarized user-facing interface"/>
    <n v="5000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s v="web"/>
  </r>
  <r>
    <n v="775"/>
    <x v="757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n v="776"/>
    <x v="758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s v="plays"/>
  </r>
  <r>
    <n v="777"/>
    <x v="759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s v="plays"/>
  </r>
  <r>
    <n v="778"/>
    <x v="760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s v="animation"/>
  </r>
  <r>
    <n v="779"/>
    <x v="761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s v="plays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s v="drama"/>
  </r>
  <r>
    <n v="781"/>
    <x v="763"/>
    <s v="Cross-group interactive architecture"/>
    <n v="8700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s v="plays"/>
  </r>
  <r>
    <n v="782"/>
    <x v="764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s v="animation"/>
  </r>
  <r>
    <n v="783"/>
    <x v="765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s v="rock"/>
  </r>
  <r>
    <n v="784"/>
    <x v="766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s v="web"/>
  </r>
  <r>
    <n v="785"/>
    <x v="767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s v="animation"/>
  </r>
  <r>
    <n v="786"/>
    <x v="768"/>
    <s v="Object-based content-based ability"/>
    <n v="1500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s v="jazz"/>
  </r>
  <r>
    <n v="787"/>
    <x v="769"/>
    <s v="Progressive coherent secured line"/>
    <n v="61200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s v="rock"/>
  </r>
  <r>
    <n v="788"/>
    <x v="770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s v="animation"/>
  </r>
  <r>
    <n v="789"/>
    <x v="771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s v="plays"/>
  </r>
  <r>
    <n v="790"/>
    <x v="772"/>
    <s v="Operative local pricing structure"/>
    <n v="185900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s v="plays"/>
  </r>
  <r>
    <n v="791"/>
    <x v="773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x v="774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s v="plays"/>
  </r>
  <r>
    <n v="793"/>
    <x v="775"/>
    <s v="Networked disintermediate leverage"/>
    <n v="1100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s v="nonfiction"/>
  </r>
  <r>
    <n v="794"/>
    <x v="776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s v="rock"/>
  </r>
  <r>
    <n v="795"/>
    <x v="777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s v="drama"/>
  </r>
  <r>
    <n v="796"/>
    <x v="778"/>
    <s v="Profound full-range open system"/>
    <n v="7800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s v="mobile games"/>
  </r>
  <r>
    <n v="797"/>
    <x v="779"/>
    <s v="Optional tangible utilization"/>
    <n v="7600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s v="web"/>
  </r>
  <r>
    <n v="798"/>
    <x v="780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s v="plays"/>
  </r>
  <r>
    <n v="799"/>
    <x v="781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s v="plays"/>
  </r>
  <r>
    <n v="800"/>
    <x v="782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x v="783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x v="784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x v="785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s v="plays"/>
  </r>
  <r>
    <n v="804"/>
    <x v="786"/>
    <s v="Business-focused discrete software"/>
    <n v="2600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s v="rock"/>
  </r>
  <r>
    <n v="805"/>
    <x v="787"/>
    <s v="Advanced intermediate Graphic Interface"/>
    <n v="9700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x v="788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s v="drama"/>
  </r>
  <r>
    <n v="807"/>
    <x v="789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s v="plays"/>
  </r>
  <r>
    <n v="808"/>
    <x v="790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s v="food trucks"/>
  </r>
  <r>
    <n v="809"/>
    <x v="764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x v="791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s v="plays"/>
  </r>
  <r>
    <n v="811"/>
    <x v="792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s v="video games"/>
  </r>
  <r>
    <n v="812"/>
    <x v="793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x v="794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s v="video games"/>
  </r>
  <r>
    <n v="814"/>
    <x v="795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s v="rock"/>
  </r>
  <r>
    <n v="815"/>
    <x v="796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s v="rock"/>
  </r>
  <r>
    <n v="816"/>
    <x v="797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s v="plays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s v="nonfiction"/>
  </r>
  <r>
    <n v="818"/>
    <x v="311"/>
    <s v="Automated local secured line"/>
    <n v="700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s v="plays"/>
  </r>
  <r>
    <n v="819"/>
    <x v="799"/>
    <s v="Integrated bandwidth-monitored alliance"/>
    <n v="89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s v="video games"/>
  </r>
  <r>
    <n v="820"/>
    <x v="800"/>
    <s v="Cross-group heuristic forecast"/>
    <n v="1500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s v="rock"/>
  </r>
  <r>
    <n v="821"/>
    <x v="801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x v="802"/>
    <s v="Distributed optimizing protocol"/>
    <n v="540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s v="rock"/>
  </r>
  <r>
    <n v="823"/>
    <x v="803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s v="rock"/>
  </r>
  <r>
    <n v="824"/>
    <x v="804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s v="nonfiction"/>
  </r>
  <r>
    <n v="825"/>
    <x v="805"/>
    <s v="Open-architected 24/7 infrastructure"/>
    <n v="3600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s v="shorts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s v="plays"/>
  </r>
  <r>
    <n v="827"/>
    <x v="807"/>
    <s v="Innovative actuating artificial intelligence"/>
    <n v="2300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s v="drama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s v="plays"/>
  </r>
  <r>
    <n v="829"/>
    <x v="809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s v="plays"/>
  </r>
  <r>
    <n v="830"/>
    <x v="810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s v="plays"/>
  </r>
  <r>
    <n v="831"/>
    <x v="811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x v="812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s v="translations"/>
  </r>
  <r>
    <n v="833"/>
    <x v="813"/>
    <s v="Expanded asynchronous groupware"/>
    <n v="6800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s v="translations"/>
  </r>
  <r>
    <n v="834"/>
    <x v="814"/>
    <s v="Expanded fault-tolerant emulation"/>
    <n v="730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s v="plays"/>
  </r>
  <r>
    <n v="835"/>
    <x v="815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s v="web"/>
  </r>
  <r>
    <n v="836"/>
    <x v="816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s v="indie rock"/>
  </r>
  <r>
    <n v="837"/>
    <x v="817"/>
    <s v="Right-sized dedicated standardization"/>
    <n v="17700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s v="jazz"/>
  </r>
  <r>
    <n v="838"/>
    <x v="818"/>
    <s v="Vision-oriented high-level extranet"/>
    <n v="640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s v="plays"/>
  </r>
  <r>
    <n v="839"/>
    <x v="819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x v="820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s v="plays"/>
  </r>
  <r>
    <n v="841"/>
    <x v="821"/>
    <s v="Automated even-keeled emulation"/>
    <n v="9100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s v="web"/>
  </r>
  <r>
    <n v="842"/>
    <x v="822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s v="wearables"/>
  </r>
  <r>
    <n v="843"/>
    <x v="823"/>
    <s v="De-engineered next generation parallelism"/>
    <n v="8800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x v="824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x v="825"/>
    <s v="Up-sized high-level access"/>
    <n v="69900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s v="web"/>
  </r>
  <r>
    <n v="846"/>
    <x v="826"/>
    <s v="Phased empowering success"/>
    <n v="1000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s v="web"/>
  </r>
  <r>
    <n v="847"/>
    <x v="827"/>
    <s v="Distributed actuating project"/>
    <n v="4700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s v="food trucks"/>
  </r>
  <r>
    <n v="848"/>
    <x v="828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s v="drama"/>
  </r>
  <r>
    <n v="849"/>
    <x v="829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s v="indie rock"/>
  </r>
  <r>
    <n v="850"/>
    <x v="830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s v="electric music"/>
  </r>
  <r>
    <n v="852"/>
    <x v="832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s v="video games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s v="indie rock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s v="fiction"/>
  </r>
  <r>
    <n v="855"/>
    <x v="835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856"/>
    <x v="764"/>
    <s v="Profound composite core"/>
    <n v="2400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s v="food trucks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s v="shorts"/>
  </r>
  <r>
    <n v="858"/>
    <x v="837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s v="food trucks"/>
  </r>
  <r>
    <n v="859"/>
    <x v="838"/>
    <s v="Multi-layered upward-trending groupware"/>
    <n v="730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s v="plays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s v="wearables"/>
  </r>
  <r>
    <n v="861"/>
    <x v="840"/>
    <s v="Devolved disintermediate analyzer"/>
    <n v="8800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s v="plays"/>
  </r>
  <r>
    <n v="862"/>
    <x v="841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s v="plays"/>
  </r>
  <r>
    <n v="863"/>
    <x v="842"/>
    <s v="Automated reciprocal protocol"/>
    <n v="1400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s v="television"/>
  </r>
  <r>
    <n v="864"/>
    <x v="843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65"/>
    <x v="844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s v="plays"/>
  </r>
  <r>
    <n v="866"/>
    <x v="845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x v="846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868"/>
    <x v="847"/>
    <s v="Front-line web-enabled installation"/>
    <n v="700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s v="plays"/>
  </r>
  <r>
    <n v="869"/>
    <x v="848"/>
    <s v="Multi-channeled responsive product"/>
    <n v="161900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s v="drama"/>
  </r>
  <r>
    <n v="870"/>
    <x v="849"/>
    <s v="Adaptive demand-driven encryption"/>
    <n v="7700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s v="plays"/>
  </r>
  <r>
    <n v="871"/>
    <x v="850"/>
    <s v="Re-engineered client-driven knowledge user"/>
    <n v="71500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s v="plays"/>
  </r>
  <r>
    <n v="872"/>
    <x v="851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x v="852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x v="853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x v="854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s v="rock"/>
  </r>
  <r>
    <n v="876"/>
    <x v="855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x v="856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s v="food trucks"/>
  </r>
  <r>
    <n v="878"/>
    <x v="857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s v="metal"/>
  </r>
  <r>
    <n v="879"/>
    <x v="858"/>
    <s v="Stand-alone incremental parallelism"/>
    <n v="1000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s v="nonfiction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s v="electric music"/>
  </r>
  <r>
    <n v="881"/>
    <x v="860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s v="plays"/>
  </r>
  <r>
    <n v="882"/>
    <x v="861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883"/>
    <x v="862"/>
    <s v="Customer-focused mobile Graphic Interface"/>
    <n v="3400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s v="shorts"/>
  </r>
  <r>
    <n v="884"/>
    <x v="863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s v="plays"/>
  </r>
  <r>
    <n v="885"/>
    <x v="864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s v="plays"/>
  </r>
  <r>
    <n v="886"/>
    <x v="865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s v="indie rock"/>
  </r>
  <r>
    <n v="887"/>
    <x v="866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s v="plays"/>
  </r>
  <r>
    <n v="888"/>
    <x v="867"/>
    <s v="Reverse-engineered uniform knowledge user"/>
    <n v="5800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s v="plays"/>
  </r>
  <r>
    <n v="889"/>
    <x v="868"/>
    <s v="Secured dynamic capacity"/>
    <n v="5600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s v="electric music"/>
  </r>
  <r>
    <n v="890"/>
    <x v="869"/>
    <s v="Devolved foreground throughput"/>
    <n v="13440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s v="indie rock"/>
  </r>
  <r>
    <n v="891"/>
    <x v="870"/>
    <s v="Synchronized demand-driven infrastructure"/>
    <n v="3000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x v="871"/>
    <s v="Realigned discrete structure"/>
    <n v="6000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s v="translations"/>
  </r>
  <r>
    <n v="893"/>
    <x v="872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x v="873"/>
    <s v="Organic cohesive neural-net"/>
    <n v="1700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s v="television"/>
  </r>
  <r>
    <n v="895"/>
    <x v="874"/>
    <s v="Integrated demand-driven info-mediaries"/>
    <n v="159800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s v="plays"/>
  </r>
  <r>
    <n v="896"/>
    <x v="875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s v="food trucks"/>
  </r>
  <r>
    <n v="897"/>
    <x v="876"/>
    <s v="Organized discrete encoding"/>
    <n v="8800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s v="plays"/>
  </r>
  <r>
    <n v="898"/>
    <x v="877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x v="878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s v="jazz"/>
  </r>
  <r>
    <n v="900"/>
    <x v="879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901"/>
    <x v="880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s v="rock"/>
  </r>
  <r>
    <n v="902"/>
    <x v="881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s v="web"/>
  </r>
  <r>
    <n v="903"/>
    <x v="882"/>
    <s v="Assimilated next generation instruction set"/>
    <n v="41000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s v="nonfiction"/>
  </r>
  <r>
    <n v="904"/>
    <x v="883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x v="884"/>
    <s v="Re-engineered clear-thinking project"/>
    <n v="7900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s v="plays"/>
  </r>
  <r>
    <n v="906"/>
    <x v="885"/>
    <s v="Implemented even-keeled standardization"/>
    <n v="550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x v="886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s v="plays"/>
  </r>
  <r>
    <n v="908"/>
    <x v="887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s v="video games"/>
  </r>
  <r>
    <n v="909"/>
    <x v="888"/>
    <s v="Synchronized attitude-oriented frame"/>
    <n v="1800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s v="plays"/>
  </r>
  <r>
    <n v="910"/>
    <x v="889"/>
    <s v="Proactive incremental architecture"/>
    <n v="154500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s v="plays"/>
  </r>
  <r>
    <n v="911"/>
    <x v="890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s v="web"/>
  </r>
  <r>
    <n v="912"/>
    <x v="891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s v="drama"/>
  </r>
  <r>
    <n v="913"/>
    <x v="892"/>
    <s v="Re-engineered asymmetric challenge"/>
    <n v="70200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s v="drama"/>
  </r>
  <r>
    <n v="914"/>
    <x v="893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s v="plays"/>
  </r>
  <r>
    <n v="915"/>
    <x v="894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s v="television"/>
  </r>
  <r>
    <n v="916"/>
    <x v="895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x v="896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s v="shorts"/>
  </r>
  <r>
    <n v="918"/>
    <x v="897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x v="898"/>
    <s v="Extended multimedia firmware"/>
    <n v="35600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s v="plays"/>
  </r>
  <r>
    <n v="920"/>
    <x v="899"/>
    <s v="Versatile directional project"/>
    <n v="5300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s v="animation"/>
  </r>
  <r>
    <n v="921"/>
    <x v="900"/>
    <s v="Profound directional knowledge user"/>
    <n v="160400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s v="web"/>
  </r>
  <r>
    <n v="922"/>
    <x v="901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x v="902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924"/>
    <x v="903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s v="plays"/>
  </r>
  <r>
    <n v="925"/>
    <x v="904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s v="plays"/>
  </r>
  <r>
    <n v="926"/>
    <x v="905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s v="food trucks"/>
  </r>
  <r>
    <n v="927"/>
    <x v="906"/>
    <s v="Synergistic dynamic utilization"/>
    <n v="7200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s v="plays"/>
  </r>
  <r>
    <n v="928"/>
    <x v="907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s v="web"/>
  </r>
  <r>
    <n v="929"/>
    <x v="908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s v="plays"/>
  </r>
  <r>
    <n v="930"/>
    <x v="909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s v="plays"/>
  </r>
  <r>
    <n v="931"/>
    <x v="910"/>
    <s v="Digitized 24/7 budgetary management"/>
    <n v="7900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s v="plays"/>
  </r>
  <r>
    <n v="932"/>
    <x v="911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s v="rock"/>
  </r>
  <r>
    <n v="933"/>
    <x v="912"/>
    <s v="Implemented tangible support"/>
    <n v="73000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s v="plays"/>
  </r>
  <r>
    <n v="934"/>
    <x v="913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s v="plays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s v="plays"/>
  </r>
  <r>
    <n v="936"/>
    <x v="591"/>
    <s v="Enhanced composite contingency"/>
    <n v="1032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s v="plays"/>
  </r>
  <r>
    <n v="937"/>
    <x v="915"/>
    <s v="Cloned fresh-thinking model"/>
    <n v="171000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x v="916"/>
    <s v="Total dedicated benchmark"/>
    <n v="9200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s v="fiction"/>
  </r>
  <r>
    <n v="939"/>
    <x v="917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s v="video games"/>
  </r>
  <r>
    <n v="940"/>
    <x v="918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s v="web"/>
  </r>
  <r>
    <n v="941"/>
    <x v="919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s v="plays"/>
  </r>
  <r>
    <n v="942"/>
    <x v="916"/>
    <s v="Horizontal optimizing model"/>
    <n v="9600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s v="plays"/>
  </r>
  <r>
    <n v="943"/>
    <x v="920"/>
    <s v="Synchronized fault-tolerant algorithm"/>
    <n v="7500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s v="food trucks"/>
  </r>
  <r>
    <n v="944"/>
    <x v="921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x v="922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x v="923"/>
    <s v="Public-key bandwidth-monitored intranet"/>
    <n v="153700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s v="plays"/>
  </r>
  <r>
    <n v="947"/>
    <x v="924"/>
    <s v="Upgradable clear-thinking hardware"/>
    <n v="3600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s v="plays"/>
  </r>
  <r>
    <n v="948"/>
    <x v="925"/>
    <s v="Integrated holistic paradigm"/>
    <n v="9400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x v="926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s v="web"/>
  </r>
  <r>
    <n v="950"/>
    <x v="927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951"/>
    <x v="928"/>
    <s v="Re-engineered 24hour matrix"/>
    <n v="14500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s v="rock"/>
  </r>
  <r>
    <n v="952"/>
    <x v="929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x v="930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x v="931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s v="web"/>
  </r>
  <r>
    <n v="955"/>
    <x v="932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s v="plays"/>
  </r>
  <r>
    <n v="956"/>
    <x v="933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x v="934"/>
    <s v="Profound mission-critical function"/>
    <n v="9800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s v="plays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s v="animation"/>
  </r>
  <r>
    <n v="959"/>
    <x v="936"/>
    <s v="Operative hybrid utilization"/>
    <n v="145000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s v="translations"/>
  </r>
  <r>
    <n v="960"/>
    <x v="937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s v="web"/>
  </r>
  <r>
    <n v="961"/>
    <x v="938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s v="translations"/>
  </r>
  <r>
    <n v="962"/>
    <x v="939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s v="food trucks"/>
  </r>
  <r>
    <n v="963"/>
    <x v="940"/>
    <s v="Ergonomic methodical hub"/>
    <n v="5900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x v="941"/>
    <s v="Devolved disintermediate encryption"/>
    <n v="3700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s v="plays"/>
  </r>
  <r>
    <n v="965"/>
    <x v="942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s v="rock"/>
  </r>
  <r>
    <n v="966"/>
    <x v="411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s v="plays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s v="world music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s v="food trucks"/>
  </r>
  <r>
    <n v="969"/>
    <x v="945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s v="plays"/>
  </r>
  <r>
    <n v="970"/>
    <x v="946"/>
    <s v="Inverse context-sensitive info-mediaries"/>
    <n v="94900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s v="plays"/>
  </r>
  <r>
    <n v="971"/>
    <x v="947"/>
    <s v="Versatile neutral workforce"/>
    <n v="5100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s v="television"/>
  </r>
  <r>
    <n v="972"/>
    <x v="948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s v="web"/>
  </r>
  <r>
    <n v="973"/>
    <x v="949"/>
    <s v="Programmable multi-state algorithm"/>
    <n v="121100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s v="plays"/>
  </r>
  <r>
    <n v="974"/>
    <x v="950"/>
    <s v="Multi-channeled reciprocal interface"/>
    <n v="800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s v="indie rock"/>
  </r>
  <r>
    <n v="975"/>
    <x v="951"/>
    <s v="Right-sized maximized migration"/>
    <n v="5400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s v="plays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s v="plays"/>
  </r>
  <r>
    <n v="977"/>
    <x v="597"/>
    <s v="Vision-oriented interactive solution"/>
    <n v="700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s v="food trucks"/>
  </r>
  <r>
    <n v="978"/>
    <x v="953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s v="video games"/>
  </r>
  <r>
    <n v="979"/>
    <x v="954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s v="plays"/>
  </r>
  <r>
    <n v="980"/>
    <x v="955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s v="nonfiction"/>
  </r>
  <r>
    <n v="981"/>
    <x v="956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s v="web"/>
  </r>
  <r>
    <n v="982"/>
    <x v="957"/>
    <s v="Multi-layered optimal application"/>
    <n v="7200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x v="958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x v="959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s v="plays"/>
  </r>
  <r>
    <n v="985"/>
    <x v="960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s v="rock"/>
  </r>
  <r>
    <n v="986"/>
    <x v="961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s v="rock"/>
  </r>
  <r>
    <n v="987"/>
    <x v="962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x v="963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x v="964"/>
    <s v="Versatile dedicated migration"/>
    <n v="2400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s v="translations"/>
  </r>
  <r>
    <n v="990"/>
    <x v="965"/>
    <s v="Devolved foreground customer loyalty"/>
    <n v="7800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s v="drama"/>
  </r>
  <r>
    <n v="991"/>
    <x v="509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s v="rock"/>
  </r>
  <r>
    <n v="992"/>
    <x v="966"/>
    <s v="Networked global migration"/>
    <n v="3100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s v="drama"/>
  </r>
  <r>
    <n v="993"/>
    <x v="967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x v="968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s v="translations"/>
  </r>
  <r>
    <n v="995"/>
    <x v="969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s v="food trucks"/>
  </r>
  <r>
    <n v="996"/>
    <x v="970"/>
    <s v="Future-proofed upward-trending migration"/>
    <n v="6600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s v="plays"/>
  </r>
  <r>
    <n v="997"/>
    <x v="971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s v="plays"/>
  </r>
  <r>
    <n v="998"/>
    <x v="972"/>
    <s v="Polarized composite customer loyalty"/>
    <n v="66600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s v="indie rock"/>
  </r>
  <r>
    <n v="999"/>
    <x v="973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62C38-4CAA-0044-B8BC-F096CC101474}" name="PivotTable8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6" showAll="0"/>
    <pivotField showAll="0"/>
    <pivotField numFmtId="166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F7F5E-AC02-4D4B-8AE6-29F97AC3E0A8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2C52-B114-9941-A08B-72185EA662E3}" name="PivotTable7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E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7">
        <item sd="0" x="0"/>
        <item x="1"/>
        <item sd="0" x="2"/>
        <item sd="0" x="3"/>
        <item sd="0" x="4"/>
        <item sd="0" x="5"/>
        <item t="default" sd="0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3">
    <pageField fld="18" hier="-1"/>
    <pageField fld="21" hier="-1"/>
    <pageField fld="20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zoomScale="94" workbookViewId="0">
      <selection activeCell="F12" sqref="F12"/>
    </sheetView>
  </sheetViews>
  <sheetFormatPr baseColWidth="10" defaultRowHeight="16"/>
  <cols>
    <col min="1" max="1" width="4.1640625" bestFit="1" customWidth="1"/>
    <col min="2" max="2" width="30.6640625" style="4" bestFit="1" customWidth="1"/>
    <col min="3" max="3" width="33.5" style="3" customWidth="1"/>
    <col min="6" max="6" width="16.33203125" customWidth="1"/>
    <col min="8" max="8" width="13" bestFit="1" customWidth="1"/>
    <col min="9" max="9" width="18" customWidth="1"/>
    <col min="12" max="12" width="11.1640625" bestFit="1" customWidth="1"/>
    <col min="13" max="13" width="22" style="9" customWidth="1"/>
    <col min="14" max="14" width="11.1640625" bestFit="1" customWidth="1"/>
    <col min="15" max="15" width="25.83203125" customWidth="1"/>
    <col min="18" max="18" width="28" bestFit="1" customWidth="1"/>
    <col min="19" max="19" width="18.1640625" customWidth="1"/>
    <col min="20" max="20" width="20.5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>L2/86400+DATE(1970,1,1)</f>
        <v>42336.25</v>
      </c>
      <c r="N2">
        <v>1450159200</v>
      </c>
      <c r="O2" s="9">
        <f>N2/86400+DATE(1970,1,1)</f>
        <v>42353.25</v>
      </c>
      <c r="P2" t="b">
        <v>0</v>
      </c>
      <c r="Q2" t="b">
        <v>0</v>
      </c>
      <c r="R2" t="s">
        <v>17</v>
      </c>
      <c r="S2" t="str">
        <f>LEFT(R2,(SEARCH("/",R2)-1))</f>
        <v>food</v>
      </c>
      <c r="T2" t="str">
        <f>RIGHT(R2,(LEN(R2)-SEARCH("/",R2)))</f>
        <v>food trucks</v>
      </c>
    </row>
    <row r="3" spans="1:20" ht="17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 s="9">
        <f t="shared" ref="M3:M66" si="2">L3/86400+DATE(1970,1,1)</f>
        <v>41870.208333333336</v>
      </c>
      <c r="N3">
        <v>1408597200</v>
      </c>
      <c r="O3" s="9">
        <f t="shared" ref="O3:O66" si="3">N3/86400+DATE(1970,1,1)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LEFT(R3,(SEARCH("/",R3)-1))</f>
        <v>music</v>
      </c>
      <c r="T3" t="str">
        <f t="shared" ref="T3:T66" si="5">RIGHT(R3,(LEN(R3)-SEARCH("/",R3)))</f>
        <v>rock</v>
      </c>
    </row>
    <row r="4" spans="1:20" ht="3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ROUND(E67/H67,2)</f>
        <v>61.04</v>
      </c>
      <c r="J67" t="s">
        <v>21</v>
      </c>
      <c r="K67" t="s">
        <v>22</v>
      </c>
      <c r="L67">
        <v>1296108000</v>
      </c>
      <c r="M67" s="9">
        <f t="shared" ref="M67:M130" si="8">L67/86400+DATE(1970,1,1)</f>
        <v>40570.25</v>
      </c>
      <c r="N67">
        <v>1296712800</v>
      </c>
      <c r="O67" s="9">
        <f t="shared" ref="O67:O130" si="9">N67/86400+DATE(1970,1,1)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LEFT(R67,(SEARCH("/",R67)-1))</f>
        <v>theater</v>
      </c>
      <c r="T67" t="str">
        <f t="shared" ref="T67:T130" si="11">RIGHT(R67,(LEN(R67)-SEARCH("/",R67)))</f>
        <v>plays</v>
      </c>
    </row>
    <row r="68" spans="1:20" ht="17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ROUND(E131/H131,2)</f>
        <v>86.47</v>
      </c>
      <c r="J131" t="s">
        <v>26</v>
      </c>
      <c r="K131" t="s">
        <v>27</v>
      </c>
      <c r="L131">
        <v>1422943200</v>
      </c>
      <c r="M131" s="9">
        <f t="shared" ref="M131:M194" si="14">L131/86400+DATE(1970,1,1)</f>
        <v>42038.25</v>
      </c>
      <c r="N131">
        <v>1425103200</v>
      </c>
      <c r="O131" s="9">
        <f t="shared" ref="O131:O194" si="15">N131/86400+DATE(1970,1,1)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LEFT(R131,(SEARCH("/",R131)-1))</f>
        <v>food</v>
      </c>
      <c r="T131" t="str">
        <f t="shared" ref="T131:T194" si="17">RIGHT(R131,(LEN(R131)-SEARCH("/",R131)))</f>
        <v>food trucks</v>
      </c>
    </row>
    <row r="132" spans="1:20" ht="17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ROUND(E195/H195,2)</f>
        <v>46.34</v>
      </c>
      <c r="J195" t="s">
        <v>21</v>
      </c>
      <c r="K195" t="s">
        <v>22</v>
      </c>
      <c r="L195">
        <v>1523163600</v>
      </c>
      <c r="M195" s="9">
        <f t="shared" ref="M195:M258" si="20">L195/86400+DATE(1970,1,1)</f>
        <v>43198.208333333328</v>
      </c>
      <c r="N195">
        <v>1523509200</v>
      </c>
      <c r="O195" s="9">
        <f t="shared" ref="O195:O258" si="21">N195/86400+DATE(1970,1,1)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LEFT(R195,(SEARCH("/",R195)-1))</f>
        <v>music</v>
      </c>
      <c r="T195" t="str">
        <f t="shared" ref="T195:T258" si="23">RIGHT(R195,(LEN(R195)-SEARCH("/",R195)))</f>
        <v>indie rock</v>
      </c>
    </row>
    <row r="196" spans="1:20" ht="17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ROUND(E259/H259,2)</f>
        <v>90.46</v>
      </c>
      <c r="J259" t="s">
        <v>21</v>
      </c>
      <c r="K259" t="s">
        <v>22</v>
      </c>
      <c r="L259">
        <v>1362463200</v>
      </c>
      <c r="M259" s="9">
        <f t="shared" ref="M259:M322" si="26">L259/86400+DATE(1970,1,1)</f>
        <v>41338.25</v>
      </c>
      <c r="N259">
        <v>1363669200</v>
      </c>
      <c r="O259" s="9">
        <f t="shared" ref="O259:O322" si="27">N259/86400+DATE(1970,1,1)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LEFT(R259,(SEARCH("/",R259)-1))</f>
        <v>theater</v>
      </c>
      <c r="T259" t="str">
        <f t="shared" ref="T259:T322" si="29">RIGHT(R259,(LEN(R259)-SEARCH("/",R259)))</f>
        <v>plays</v>
      </c>
    </row>
    <row r="260" spans="1:20" ht="17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ROUND(E323/H323,2)</f>
        <v>65</v>
      </c>
      <c r="J323" t="s">
        <v>21</v>
      </c>
      <c r="K323" t="s">
        <v>22</v>
      </c>
      <c r="L323">
        <v>1301634000</v>
      </c>
      <c r="M323" s="9">
        <f t="shared" ref="M323:M386" si="32">L323/86400+DATE(1970,1,1)</f>
        <v>40634.208333333336</v>
      </c>
      <c r="N323">
        <v>1302325200</v>
      </c>
      <c r="O323" s="9">
        <f t="shared" ref="O323:O386" si="33">N323/86400+DATE(1970,1,1)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LEFT(R323,(SEARCH("/",R323)-1))</f>
        <v>film &amp; video</v>
      </c>
      <c r="T323" t="str">
        <f t="shared" ref="T323:T386" si="35">RIGHT(R323,(LEN(R323)-SEARCH("/",R323)))</f>
        <v>shorts</v>
      </c>
    </row>
    <row r="324" spans="1:20" ht="3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ROUND(E387/H387,2)</f>
        <v>50.01</v>
      </c>
      <c r="J387" t="s">
        <v>21</v>
      </c>
      <c r="K387" t="s">
        <v>22</v>
      </c>
      <c r="L387">
        <v>1553835600</v>
      </c>
      <c r="M387" s="9">
        <f t="shared" ref="M387:M450" si="38">L387/86400+DATE(1970,1,1)</f>
        <v>43553.208333333328</v>
      </c>
      <c r="N387">
        <v>1556600400</v>
      </c>
      <c r="O387" s="9">
        <f t="shared" ref="O387:O450" si="39">N387/86400+DATE(1970,1,1)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LEFT(R387,(SEARCH("/",R387)-1))</f>
        <v>publishing</v>
      </c>
      <c r="T387" t="str">
        <f t="shared" ref="T387:T450" si="41">RIGHT(R387,(LEN(R387)-SEARCH("/",R387)))</f>
        <v>nonfiction</v>
      </c>
    </row>
    <row r="388" spans="1:20" ht="3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ROUND(E451/H451,2)</f>
        <v>101.2</v>
      </c>
      <c r="J451" t="s">
        <v>36</v>
      </c>
      <c r="K451" t="s">
        <v>37</v>
      </c>
      <c r="L451">
        <v>1551852000</v>
      </c>
      <c r="M451" s="9">
        <f t="shared" ref="M451:M514" si="44">L451/86400+DATE(1970,1,1)</f>
        <v>43530.25</v>
      </c>
      <c r="N451">
        <v>1553317200</v>
      </c>
      <c r="O451" s="9">
        <f t="shared" ref="O451:O514" si="45">N451/86400+DATE(1970,1,1)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LEFT(R451,(SEARCH("/",R451)-1))</f>
        <v>games</v>
      </c>
      <c r="T451" t="str">
        <f t="shared" ref="T451:T514" si="47">RIGHT(R451,(LEN(R451)-SEARCH("/",R451)))</f>
        <v>video games</v>
      </c>
    </row>
    <row r="452" spans="1:20" ht="17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3"/>
        <v>#DIV/0!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ROUND(E515/H515,2)</f>
        <v>93.14</v>
      </c>
      <c r="J515" t="s">
        <v>21</v>
      </c>
      <c r="K515" t="s">
        <v>22</v>
      </c>
      <c r="L515">
        <v>1284008400</v>
      </c>
      <c r="M515" s="9">
        <f t="shared" ref="M515:M578" si="50">L515/86400+DATE(1970,1,1)</f>
        <v>40430.208333333336</v>
      </c>
      <c r="N515">
        <v>1284181200</v>
      </c>
      <c r="O515" s="9">
        <f t="shared" ref="O515:O578" si="51">N515/86400+DATE(1970,1,1)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LEFT(R515,(SEARCH("/",R515)-1))</f>
        <v>film &amp; video</v>
      </c>
      <c r="T515" t="str">
        <f t="shared" ref="T515:T578" si="53">RIGHT(R515,(LEN(R515)-SEARCH("/",R515)))</f>
        <v>television</v>
      </c>
    </row>
    <row r="516" spans="1:20" ht="17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ROUND(E579/H579,2)</f>
        <v>41.78</v>
      </c>
      <c r="J579" t="s">
        <v>21</v>
      </c>
      <c r="K579" t="s">
        <v>22</v>
      </c>
      <c r="L579">
        <v>1299823200</v>
      </c>
      <c r="M579" s="9">
        <f t="shared" ref="M579:M642" si="56">L579/86400+DATE(1970,1,1)</f>
        <v>40613.25</v>
      </c>
      <c r="N579">
        <v>1302066000</v>
      </c>
      <c r="O579" s="9">
        <f t="shared" ref="O579:O642" si="57">N579/86400+DATE(1970,1,1)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LEFT(R579,(SEARCH("/",R579)-1))</f>
        <v>music</v>
      </c>
      <c r="T579" t="str">
        <f t="shared" ref="T579:T642" si="59">RIGHT(R579,(LEN(R579)-SEARCH("/",R579)))</f>
        <v>jazz</v>
      </c>
    </row>
    <row r="580" spans="1:20" ht="17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ROUND(E643/H643,2)</f>
        <v>58.13</v>
      </c>
      <c r="J643" t="s">
        <v>98</v>
      </c>
      <c r="K643" t="s">
        <v>99</v>
      </c>
      <c r="L643">
        <v>1487570400</v>
      </c>
      <c r="M643" s="9">
        <f t="shared" ref="M643:M706" si="62">L643/86400+DATE(1970,1,1)</f>
        <v>42786.25</v>
      </c>
      <c r="N643">
        <v>1489986000</v>
      </c>
      <c r="O643" s="9">
        <f t="shared" ref="O643:O706" si="63">N643/86400+DATE(1970,1,1)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LEFT(R643,(SEARCH("/",R643)-1))</f>
        <v>theater</v>
      </c>
      <c r="T643" t="str">
        <f t="shared" ref="T643:T706" si="65">RIGHT(R643,(LEN(R643)-SEARCH("/",R643)))</f>
        <v>plays</v>
      </c>
    </row>
    <row r="644" spans="1:20" ht="17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ROUND(E707/H707,2)</f>
        <v>82.99</v>
      </c>
      <c r="J707" t="s">
        <v>40</v>
      </c>
      <c r="K707" t="s">
        <v>41</v>
      </c>
      <c r="L707">
        <v>1386741600</v>
      </c>
      <c r="M707" s="9">
        <f t="shared" ref="M707:M770" si="68">L707/86400+DATE(1970,1,1)</f>
        <v>41619.25</v>
      </c>
      <c r="N707">
        <v>1387087200</v>
      </c>
      <c r="O707" s="9">
        <f t="shared" ref="O707:O770" si="69">N707/86400+DATE(1970,1,1)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LEFT(R707,(SEARCH("/",R707)-1))</f>
        <v>publishing</v>
      </c>
      <c r="T707" t="str">
        <f t="shared" ref="T707:T770" si="71">RIGHT(R707,(LEN(R707)-SEARCH("/",R707)))</f>
        <v>nonfiction</v>
      </c>
    </row>
    <row r="708" spans="1:20" ht="3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ROUND(E771/H771,2)</f>
        <v>32</v>
      </c>
      <c r="J771" t="s">
        <v>21</v>
      </c>
      <c r="K771" t="s">
        <v>22</v>
      </c>
      <c r="L771">
        <v>1376542800</v>
      </c>
      <c r="M771" s="9">
        <f t="shared" ref="M771:M834" si="74">L771/86400+DATE(1970,1,1)</f>
        <v>41501.208333333336</v>
      </c>
      <c r="N771">
        <v>1378789200</v>
      </c>
      <c r="O771" s="9">
        <f t="shared" ref="O771:O834" si="75">N771/86400+DATE(1970,1,1)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LEFT(R771,(SEARCH("/",R771)-1))</f>
        <v>games</v>
      </c>
      <c r="T771" t="str">
        <f t="shared" ref="T771:T834" si="77">RIGHT(R771,(LEN(R771)-SEARCH("/",R771)))</f>
        <v>video games</v>
      </c>
    </row>
    <row r="772" spans="1:20" ht="17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ROUND(E835/H835,2)</f>
        <v>64.989999999999995</v>
      </c>
      <c r="J835" t="s">
        <v>36</v>
      </c>
      <c r="K835" t="s">
        <v>37</v>
      </c>
      <c r="L835">
        <v>1297663200</v>
      </c>
      <c r="M835" s="9">
        <f t="shared" ref="M835:M898" si="80">L835/86400+DATE(1970,1,1)</f>
        <v>40588.25</v>
      </c>
      <c r="N835">
        <v>1298613600</v>
      </c>
      <c r="O835" s="9">
        <f t="shared" ref="O835:O898" si="81">N835/86400+DATE(1970,1,1)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LEFT(R835,(SEARCH("/",R835)-1))</f>
        <v>publishing</v>
      </c>
      <c r="T835" t="str">
        <f t="shared" ref="T835:T898" si="83">RIGHT(R835,(LEN(R835)-SEARCH("/",R835)))</f>
        <v>translations</v>
      </c>
    </row>
    <row r="836" spans="1:20" ht="17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ROUND(E899/H899,2)</f>
        <v>90.26</v>
      </c>
      <c r="J899" t="s">
        <v>21</v>
      </c>
      <c r="K899" t="s">
        <v>22</v>
      </c>
      <c r="L899">
        <v>1556427600</v>
      </c>
      <c r="M899" s="9">
        <f t="shared" ref="M899:M962" si="86">L899/86400+DATE(1970,1,1)</f>
        <v>43583.208333333328</v>
      </c>
      <c r="N899">
        <v>1556600400</v>
      </c>
      <c r="O899" s="9">
        <f t="shared" ref="O899:O962" si="87">N899/86400+DATE(1970,1,1)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LEFT(R899,(SEARCH("/",R899)-1))</f>
        <v>theater</v>
      </c>
      <c r="T899" t="str">
        <f t="shared" ref="T899:T962" si="89">RIGHT(R899,(LEN(R899)-SEARCH("/",R899)))</f>
        <v>plays</v>
      </c>
    </row>
    <row r="900" spans="1:20" ht="17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ROUND(E963/H963,2)</f>
        <v>43.87</v>
      </c>
      <c r="J963" t="s">
        <v>21</v>
      </c>
      <c r="K963" t="s">
        <v>22</v>
      </c>
      <c r="L963">
        <v>1297922400</v>
      </c>
      <c r="M963" s="9">
        <f t="shared" ref="M963:M1001" si="92">L963/86400+DATE(1970,1,1)</f>
        <v>40591.25</v>
      </c>
      <c r="N963">
        <v>1298268000</v>
      </c>
      <c r="O963" s="9">
        <f t="shared" ref="O963:O1001" si="93">N963/86400+DATE(1970,1,1)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LEFT(R963,(SEARCH("/",R963)-1))</f>
        <v>publishing</v>
      </c>
      <c r="T963" t="str">
        <f t="shared" ref="T963:T1001" si="95">RIGHT(R963,(LEN(R963)-SEARCH("/",R963)))</f>
        <v>translations</v>
      </c>
    </row>
    <row r="964" spans="1:20" ht="17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15" priority="3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  <cfRule type="containsText" dxfId="13" priority="5" operator="containsText" text="successful">
      <formula>NOT(ISERROR(SEARCH("successful",G1)))</formula>
    </cfRule>
    <cfRule type="containsText" dxfId="12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A6A6B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0AA0-DF97-934B-839F-6BA1D6002B48}">
  <dimension ref="A1:F14"/>
  <sheetViews>
    <sheetView workbookViewId="0">
      <selection activeCell="A3" activeCellId="1" sqref="A1:B1 A3:F14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6" t="s">
        <v>6</v>
      </c>
      <c r="B1" t="s">
        <v>2067</v>
      </c>
    </row>
    <row r="3" spans="1:6">
      <c r="A3" s="6" t="s">
        <v>2066</v>
      </c>
      <c r="B3" s="6" t="s">
        <v>2068</v>
      </c>
    </row>
    <row r="4" spans="1:6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>
      <c r="A5" s="7" t="s">
        <v>2039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>
      <c r="A6" s="7" t="s">
        <v>2031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>
      <c r="A7" s="7" t="s">
        <v>2048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>
      <c r="A8" s="7" t="s">
        <v>2062</v>
      </c>
      <c r="B8" s="5"/>
      <c r="C8" s="5"/>
      <c r="D8" s="5"/>
      <c r="E8" s="5">
        <v>4</v>
      </c>
      <c r="F8" s="5">
        <v>4</v>
      </c>
    </row>
    <row r="9" spans="1:6">
      <c r="A9" s="7" t="s">
        <v>2033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>
      <c r="A10" s="7" t="s">
        <v>2052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>
      <c r="A11" s="7" t="s">
        <v>2045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>
      <c r="A12" s="7" t="s">
        <v>2035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>
      <c r="A13" s="7" t="s">
        <v>2037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>
      <c r="A14" s="7" t="s">
        <v>2069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EBA8-02B8-7243-80B6-A29DC695E740}">
  <dimension ref="A1:F30"/>
  <sheetViews>
    <sheetView workbookViewId="0">
      <selection activeCell="F21" sqref="F21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21.83203125" bestFit="1" customWidth="1"/>
    <col min="9" max="9" width="19.33203125" bestFit="1" customWidth="1"/>
    <col min="10" max="10" width="21.83203125" bestFit="1" customWidth="1"/>
    <col min="11" max="11" width="19.33203125" bestFit="1" customWidth="1"/>
    <col min="12" max="12" width="26.6640625" bestFit="1" customWidth="1"/>
    <col min="13" max="13" width="24.1640625" bestFit="1" customWidth="1"/>
  </cols>
  <sheetData>
    <row r="1" spans="1:6">
      <c r="A1" s="6" t="s">
        <v>6</v>
      </c>
      <c r="B1" t="s">
        <v>2067</v>
      </c>
    </row>
    <row r="2" spans="1:6">
      <c r="A2" s="6" t="s">
        <v>2064</v>
      </c>
      <c r="B2" t="s">
        <v>2067</v>
      </c>
    </row>
    <row r="4" spans="1:6">
      <c r="A4" s="6" t="s">
        <v>2066</v>
      </c>
      <c r="B4" s="6" t="s">
        <v>2068</v>
      </c>
    </row>
    <row r="5" spans="1:6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>
      <c r="A6" s="7" t="s">
        <v>2047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>
      <c r="A7" s="7" t="s">
        <v>2063</v>
      </c>
      <c r="B7" s="5"/>
      <c r="C7" s="5"/>
      <c r="D7" s="5"/>
      <c r="E7" s="5">
        <v>4</v>
      </c>
      <c r="F7" s="5">
        <v>4</v>
      </c>
    </row>
    <row r="8" spans="1:6">
      <c r="A8" s="7" t="s">
        <v>2040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>
      <c r="A9" s="7" t="s">
        <v>2042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>
      <c r="A10" s="7" t="s">
        <v>2041</v>
      </c>
      <c r="B10" s="5"/>
      <c r="C10" s="5">
        <v>8</v>
      </c>
      <c r="D10" s="5"/>
      <c r="E10" s="5">
        <v>10</v>
      </c>
      <c r="F10" s="5">
        <v>18</v>
      </c>
    </row>
    <row r="11" spans="1:6">
      <c r="A11" s="7" t="s">
        <v>2051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>
      <c r="A12" s="7" t="s">
        <v>2032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>
      <c r="A13" s="7" t="s">
        <v>2043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>
      <c r="A14" s="7" t="s">
        <v>2056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>
      <c r="A15" s="7" t="s">
        <v>2055</v>
      </c>
      <c r="B15" s="5"/>
      <c r="C15" s="5">
        <v>3</v>
      </c>
      <c r="D15" s="5"/>
      <c r="E15" s="5">
        <v>4</v>
      </c>
      <c r="F15" s="5">
        <v>7</v>
      </c>
    </row>
    <row r="16" spans="1:6">
      <c r="A16" s="7" t="s">
        <v>2059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>
      <c r="A17" s="7" t="s">
        <v>2046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>
      <c r="A18" s="7" t="s">
        <v>2053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>
      <c r="A19" s="7" t="s">
        <v>2038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>
      <c r="A20" s="7" t="s">
        <v>2054</v>
      </c>
      <c r="B20" s="5"/>
      <c r="C20" s="5">
        <v>4</v>
      </c>
      <c r="D20" s="5"/>
      <c r="E20" s="5">
        <v>4</v>
      </c>
      <c r="F20" s="5">
        <v>8</v>
      </c>
    </row>
    <row r="21" spans="1:6">
      <c r="A21" s="7" t="s">
        <v>2034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>
      <c r="A22" s="7" t="s">
        <v>2061</v>
      </c>
      <c r="B22" s="5"/>
      <c r="C22" s="5">
        <v>9</v>
      </c>
      <c r="D22" s="5"/>
      <c r="E22" s="5">
        <v>5</v>
      </c>
      <c r="F22" s="5">
        <v>14</v>
      </c>
    </row>
    <row r="23" spans="1:6">
      <c r="A23" s="7" t="s">
        <v>2050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>
      <c r="A24" s="7" t="s">
        <v>2058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>
      <c r="A25" s="7" t="s">
        <v>2057</v>
      </c>
      <c r="B25" s="5"/>
      <c r="C25" s="5">
        <v>7</v>
      </c>
      <c r="D25" s="5"/>
      <c r="E25" s="5">
        <v>14</v>
      </c>
      <c r="F25" s="5">
        <v>21</v>
      </c>
    </row>
    <row r="26" spans="1:6">
      <c r="A26" s="7" t="s">
        <v>2049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>
      <c r="A27" s="7" t="s">
        <v>2044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>
      <c r="A28" s="7" t="s">
        <v>2036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>
      <c r="A29" s="7" t="s">
        <v>2060</v>
      </c>
      <c r="B29" s="5"/>
      <c r="C29" s="5"/>
      <c r="D29" s="5"/>
      <c r="E29" s="5">
        <v>3</v>
      </c>
      <c r="F29" s="5">
        <v>3</v>
      </c>
    </row>
    <row r="30" spans="1:6">
      <c r="A30" s="7" t="s">
        <v>2069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A6BB-48C2-9145-9404-D99CAB3B56A3}">
  <dimension ref="A1:E19"/>
  <sheetViews>
    <sheetView workbookViewId="0">
      <selection activeCell="B9" sqref="B9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>
      <c r="A1" s="6" t="s">
        <v>2064</v>
      </c>
      <c r="B1" t="s">
        <v>2067</v>
      </c>
    </row>
    <row r="2" spans="1:5">
      <c r="A2" s="6" t="s">
        <v>2085</v>
      </c>
      <c r="B2" t="s">
        <v>2067</v>
      </c>
    </row>
    <row r="3" spans="1:5">
      <c r="A3" s="6" t="s">
        <v>2086</v>
      </c>
      <c r="B3" t="s">
        <v>2067</v>
      </c>
    </row>
    <row r="5" spans="1:5">
      <c r="A5" s="6" t="s">
        <v>2066</v>
      </c>
      <c r="B5" s="6" t="s">
        <v>2068</v>
      </c>
    </row>
    <row r="6" spans="1:5">
      <c r="A6" s="6" t="s">
        <v>2070</v>
      </c>
      <c r="B6" t="s">
        <v>74</v>
      </c>
      <c r="C6" t="s">
        <v>14</v>
      </c>
      <c r="D6" t="s">
        <v>20</v>
      </c>
      <c r="E6" t="s">
        <v>2069</v>
      </c>
    </row>
    <row r="7" spans="1:5">
      <c r="A7" s="10" t="s">
        <v>2073</v>
      </c>
      <c r="B7" s="5">
        <v>6</v>
      </c>
      <c r="C7" s="5">
        <v>36</v>
      </c>
      <c r="D7" s="5">
        <v>49</v>
      </c>
      <c r="E7" s="5">
        <v>91</v>
      </c>
    </row>
    <row r="8" spans="1:5">
      <c r="A8" s="10" t="s">
        <v>2074</v>
      </c>
      <c r="B8" s="5">
        <v>7</v>
      </c>
      <c r="C8" s="5">
        <v>28</v>
      </c>
      <c r="D8" s="5">
        <v>44</v>
      </c>
      <c r="E8" s="5">
        <v>79</v>
      </c>
    </row>
    <row r="9" spans="1:5">
      <c r="A9" s="10" t="s">
        <v>2075</v>
      </c>
      <c r="B9" s="5">
        <v>4</v>
      </c>
      <c r="C9" s="5">
        <v>33</v>
      </c>
      <c r="D9" s="5">
        <v>49</v>
      </c>
      <c r="E9" s="5">
        <v>86</v>
      </c>
    </row>
    <row r="10" spans="1:5">
      <c r="A10" s="10" t="s">
        <v>2076</v>
      </c>
      <c r="B10" s="5">
        <v>1</v>
      </c>
      <c r="C10" s="5">
        <v>30</v>
      </c>
      <c r="D10" s="5">
        <v>46</v>
      </c>
      <c r="E10" s="5">
        <v>77</v>
      </c>
    </row>
    <row r="11" spans="1:5">
      <c r="A11" s="10" t="s">
        <v>2077</v>
      </c>
      <c r="B11" s="5">
        <v>3</v>
      </c>
      <c r="C11" s="5">
        <v>35</v>
      </c>
      <c r="D11" s="5">
        <v>46</v>
      </c>
      <c r="E11" s="5">
        <v>84</v>
      </c>
    </row>
    <row r="12" spans="1:5">
      <c r="A12" s="10" t="s">
        <v>2078</v>
      </c>
      <c r="B12" s="5">
        <v>3</v>
      </c>
      <c r="C12" s="5">
        <v>28</v>
      </c>
      <c r="D12" s="5">
        <v>55</v>
      </c>
      <c r="E12" s="5">
        <v>86</v>
      </c>
    </row>
    <row r="13" spans="1:5">
      <c r="A13" s="10" t="s">
        <v>2079</v>
      </c>
      <c r="B13" s="5">
        <v>4</v>
      </c>
      <c r="C13" s="5">
        <v>31</v>
      </c>
      <c r="D13" s="5">
        <v>58</v>
      </c>
      <c r="E13" s="5">
        <v>93</v>
      </c>
    </row>
    <row r="14" spans="1:5">
      <c r="A14" s="10" t="s">
        <v>2080</v>
      </c>
      <c r="B14" s="5">
        <v>8</v>
      </c>
      <c r="C14" s="5">
        <v>35</v>
      </c>
      <c r="D14" s="5">
        <v>41</v>
      </c>
      <c r="E14" s="5">
        <v>84</v>
      </c>
    </row>
    <row r="15" spans="1:5">
      <c r="A15" s="10" t="s">
        <v>2081</v>
      </c>
      <c r="B15" s="5">
        <v>5</v>
      </c>
      <c r="C15" s="5">
        <v>23</v>
      </c>
      <c r="D15" s="5">
        <v>45</v>
      </c>
      <c r="E15" s="5">
        <v>73</v>
      </c>
    </row>
    <row r="16" spans="1:5">
      <c r="A16" s="10" t="s">
        <v>2082</v>
      </c>
      <c r="B16" s="5">
        <v>6</v>
      </c>
      <c r="C16" s="5">
        <v>26</v>
      </c>
      <c r="D16" s="5">
        <v>45</v>
      </c>
      <c r="E16" s="5">
        <v>77</v>
      </c>
    </row>
    <row r="17" spans="1:5">
      <c r="A17" s="10" t="s">
        <v>2083</v>
      </c>
      <c r="B17" s="5">
        <v>3</v>
      </c>
      <c r="C17" s="5">
        <v>27</v>
      </c>
      <c r="D17" s="5">
        <v>45</v>
      </c>
      <c r="E17" s="5">
        <v>75</v>
      </c>
    </row>
    <row r="18" spans="1:5">
      <c r="A18" s="10" t="s">
        <v>2084</v>
      </c>
      <c r="B18" s="5">
        <v>7</v>
      </c>
      <c r="C18" s="5">
        <v>32</v>
      </c>
      <c r="D18" s="5">
        <v>42</v>
      </c>
      <c r="E18" s="5">
        <v>81</v>
      </c>
    </row>
    <row r="19" spans="1:5">
      <c r="A19" s="10" t="s">
        <v>2069</v>
      </c>
      <c r="B19" s="5">
        <v>57</v>
      </c>
      <c r="C19" s="5">
        <v>364</v>
      </c>
      <c r="D19" s="5">
        <v>565</v>
      </c>
      <c r="E19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474F-2886-1F4C-987C-069B97E3236D}">
  <dimension ref="A1:H13"/>
  <sheetViews>
    <sheetView zoomScale="60" workbookViewId="0">
      <selection activeCell="B3" sqref="B3"/>
    </sheetView>
  </sheetViews>
  <sheetFormatPr baseColWidth="10" defaultRowHeight="16"/>
  <cols>
    <col min="1" max="1" width="17" customWidth="1"/>
    <col min="2" max="2" width="19.1640625" customWidth="1"/>
    <col min="3" max="3" width="14" customWidth="1"/>
    <col min="4" max="4" width="16.33203125" customWidth="1"/>
    <col min="5" max="5" width="14.6640625" customWidth="1"/>
    <col min="6" max="6" width="21.5" style="11" customWidth="1"/>
    <col min="7" max="7" width="18.1640625" customWidth="1"/>
    <col min="8" max="8" width="18.5" customWidth="1"/>
  </cols>
  <sheetData>
    <row r="1" spans="1:8" s="12" customFormat="1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3" t="s">
        <v>2092</v>
      </c>
      <c r="G1" s="12" t="s">
        <v>2093</v>
      </c>
      <c r="H1" s="12" t="s">
        <v>2094</v>
      </c>
    </row>
    <row r="2" spans="1:8">
      <c r="A2" t="s">
        <v>2095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1">
        <f>ROUND(B2/$E2,2)</f>
        <v>0.59</v>
      </c>
      <c r="G2" s="11">
        <f>ROUND(C2/$E2,2)</f>
        <v>0.39</v>
      </c>
      <c r="H2" s="11">
        <f>ROUND(D2/$E2,2)</f>
        <v>0.02</v>
      </c>
    </row>
    <row r="3" spans="1:8">
      <c r="A3" t="s">
        <v>2096</v>
      </c>
      <c r="B3">
        <f>COUNTIFS(Crowdfunding!$D:$D,"&lt;4999",Crowdfunding!$D:$D, "&gt;=1000",Crowdfunding!$G:$G,"successful")</f>
        <v>191</v>
      </c>
      <c r="C3">
        <f>COUNTIFS(Crowdfunding!$D:$D,"&lt;4999",Crowdfunding!$D:$D, "&gt;=1000",Crowdfunding!$G:$G,"failed")</f>
        <v>38</v>
      </c>
      <c r="D3">
        <f>COUNTIFS(Crowdfunding!$D:$D,"&lt;4999",Crowdfunding!$D:$D, "&gt;=1000",Crowdfunding!$G:$G,"canceled")</f>
        <v>2</v>
      </c>
      <c r="E3">
        <f>SUM(B3:D3)</f>
        <v>231</v>
      </c>
      <c r="F3" s="11">
        <f t="shared" ref="F3:F13" si="0">ROUND(B3/$E3,2)</f>
        <v>0.83</v>
      </c>
      <c r="G3" s="11">
        <f t="shared" ref="G3:G13" si="1">ROUND(C3/$E3,2)</f>
        <v>0.16</v>
      </c>
      <c r="H3" s="11">
        <f t="shared" ref="H3:H13" si="2">ROUND(D3/$E3,2)</f>
        <v>0.01</v>
      </c>
    </row>
    <row r="4" spans="1:8">
      <c r="A4" t="s">
        <v>2097</v>
      </c>
      <c r="B4">
        <f>COUNTIFS(Crowdfunding!$D:$D,"&lt;9999",Crowdfunding!$D:$D, "&gt;=5000",Crowdfunding!$G:$G,"successful")</f>
        <v>164</v>
      </c>
      <c r="C4">
        <f>COUNTIFS(Crowdfunding!$D:$D,"&lt;9999",Crowdfunding!$D:$D, "&gt;=5000",Crowdfunding!$G:$G,"failed")</f>
        <v>126</v>
      </c>
      <c r="D4">
        <f>COUNTIFS(Crowdfunding!$D:$D,"&lt;9999",Crowdfunding!$D:$D, "&gt;=5000",Crowdfunding!$G:$G,"canceled")</f>
        <v>25</v>
      </c>
      <c r="E4">
        <f t="shared" ref="E3:E13" si="3">SUM(B4:D4)</f>
        <v>315</v>
      </c>
      <c r="F4" s="11">
        <f t="shared" si="0"/>
        <v>0.52</v>
      </c>
      <c r="G4" s="11">
        <f t="shared" si="1"/>
        <v>0.4</v>
      </c>
      <c r="H4" s="11">
        <f t="shared" si="2"/>
        <v>0.08</v>
      </c>
    </row>
    <row r="5" spans="1:8">
      <c r="A5" t="s">
        <v>2098</v>
      </c>
      <c r="B5">
        <f>COUNTIFS(Crowdfunding!$D:$D,"&lt;14999",Crowdfunding!$D:$D, "&gt;=10000",Crowdfunding!$G:$G,"successful")</f>
        <v>4</v>
      </c>
      <c r="C5">
        <f>COUNTIFS(Crowdfunding!$D:$D,"&lt;14999",Crowdfunding!$D:$D, "&gt;=10000",Crowdfunding!$G:$G,"failed")</f>
        <v>5</v>
      </c>
      <c r="D5">
        <f>COUNTIFS(Crowdfunding!$D:$D,"&lt;14999",Crowdfunding!$D:$D, "&gt;=10000",Crowdfunding!$G:$G,"canceled")</f>
        <v>0</v>
      </c>
      <c r="E5">
        <f t="shared" si="3"/>
        <v>9</v>
      </c>
      <c r="F5" s="11">
        <f t="shared" si="0"/>
        <v>0.44</v>
      </c>
      <c r="G5" s="11">
        <f t="shared" si="1"/>
        <v>0.56000000000000005</v>
      </c>
      <c r="H5" s="11">
        <f t="shared" si="2"/>
        <v>0</v>
      </c>
    </row>
    <row r="6" spans="1:8">
      <c r="A6" t="s">
        <v>2099</v>
      </c>
      <c r="B6">
        <f>COUNTIFS(Crowdfunding!$D:$D,"&lt;19999",Crowdfunding!$D:$D, "&gt;=15000",Crowdfunding!$G:$G,"successful")</f>
        <v>10</v>
      </c>
      <c r="C6">
        <f>COUNTIFS(Crowdfunding!$D:$D,"&lt;19999",Crowdfunding!$D:$D, "&gt;=15000",Crowdfunding!$G:$G,"failed")</f>
        <v>0</v>
      </c>
      <c r="D6">
        <f>COUNTIFS(Crowdfunding!$D:$D,"&lt;19999",Crowdfunding!$D:$D, "&gt;=15000",Crowdfunding!$G:$G,"canceled")</f>
        <v>0</v>
      </c>
      <c r="E6">
        <f t="shared" si="3"/>
        <v>10</v>
      </c>
      <c r="F6" s="11">
        <f t="shared" si="0"/>
        <v>1</v>
      </c>
      <c r="G6" s="11">
        <f t="shared" si="1"/>
        <v>0</v>
      </c>
      <c r="H6" s="11">
        <f t="shared" si="2"/>
        <v>0</v>
      </c>
    </row>
    <row r="7" spans="1:8">
      <c r="A7" t="s">
        <v>2100</v>
      </c>
      <c r="B7">
        <f>COUNTIFS(Crowdfunding!$D:$D,"&lt;24999",Crowdfunding!$D:$D, "&gt;=20000",Crowdfunding!$G:$G,"successful")</f>
        <v>7</v>
      </c>
      <c r="C7">
        <f>COUNTIFS(Crowdfunding!$D:$D,"&lt;24999",Crowdfunding!$D:$D, "&gt;=20000",Crowdfunding!$G:$G,"failed")</f>
        <v>0</v>
      </c>
      <c r="D7">
        <f>COUNTIFS(Crowdfunding!$D:$D,"&lt;24999",Crowdfunding!$D:$D, "&gt;=20000",Crowdfunding!$G:$G,"canceled")</f>
        <v>0</v>
      </c>
      <c r="E7">
        <f t="shared" si="3"/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>
      <c r="A8" t="s">
        <v>2101</v>
      </c>
      <c r="B8">
        <f>COUNTIFS(Crowdfunding!$D:$D,"&lt;29999",Crowdfunding!$D:$D, "&gt;=25000",Crowdfunding!$G:$G,"successful")</f>
        <v>11</v>
      </c>
      <c r="C8">
        <f>COUNTIFS(Crowdfunding!$D:$D,"&lt;29999",Crowdfunding!$D:$D, "&gt;=25000",Crowdfunding!$G:$G,"failed")</f>
        <v>3</v>
      </c>
      <c r="D8">
        <f>COUNTIFS(Crowdfunding!$D:$D,"&lt;29999",Crowdfunding!$D:$D, "&gt;=25000",Crowdfunding!$G:$G,"canceled")</f>
        <v>0</v>
      </c>
      <c r="E8">
        <f t="shared" si="3"/>
        <v>14</v>
      </c>
      <c r="F8" s="11">
        <f t="shared" si="0"/>
        <v>0.79</v>
      </c>
      <c r="G8" s="11">
        <f t="shared" si="1"/>
        <v>0.21</v>
      </c>
      <c r="H8" s="11">
        <f t="shared" si="2"/>
        <v>0</v>
      </c>
    </row>
    <row r="9" spans="1:8">
      <c r="A9" t="s">
        <v>2102</v>
      </c>
      <c r="B9">
        <f>COUNTIFS(Crowdfunding!$D:$D,"&lt;34999",Crowdfunding!$D:$D, "&gt;=30000",Crowdfunding!$G:$G,"successful")</f>
        <v>7</v>
      </c>
      <c r="C9">
        <f>COUNTIFS(Crowdfunding!$D:$D,"&lt;34999",Crowdfunding!$D:$D,"&gt;=30000",Crowdfunding!$G:$G,"failed")</f>
        <v>0</v>
      </c>
      <c r="D9">
        <f>COUNTIFS(Crowdfunding!$D:$D,"&lt;34999",Crowdfunding!$D:$D, "&gt;=30000",Crowdfunding!$G:$G,"canceled")</f>
        <v>0</v>
      </c>
      <c r="E9">
        <f t="shared" si="3"/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>
      <c r="A10" t="s">
        <v>2103</v>
      </c>
      <c r="B10">
        <f>COUNTIFS(Crowdfunding!$D:$D,"&lt;39999",Crowdfunding!$D:$D, "&gt;=35000",Crowdfunding!$G:$G,"successful")</f>
        <v>8</v>
      </c>
      <c r="C10">
        <f>COUNTIFS(Crowdfunding!$D:$D,"&lt;39999",Crowdfunding!$D:$D, "&gt;=35000",Crowdfunding!$G:$G,"failed")</f>
        <v>3</v>
      </c>
      <c r="D10">
        <f>COUNTIFS(Crowdfunding!$D:$D,"&lt;39999",Crowdfunding!$D:$D, "&gt;=35000",Crowdfunding!$G:$G,"canceled")</f>
        <v>1</v>
      </c>
      <c r="E10">
        <f t="shared" si="3"/>
        <v>12</v>
      </c>
      <c r="F10" s="11">
        <f t="shared" si="0"/>
        <v>0.67</v>
      </c>
      <c r="G10" s="11">
        <f t="shared" si="1"/>
        <v>0.25</v>
      </c>
      <c r="H10" s="11">
        <f t="shared" si="2"/>
        <v>0.08</v>
      </c>
    </row>
    <row r="11" spans="1:8">
      <c r="A11" t="s">
        <v>2104</v>
      </c>
      <c r="B11">
        <f>COUNTIFS(Crowdfunding!$D:$D,"&lt;44999",Crowdfunding!$D:$D, "&gt;=40000",Crowdfunding!$G:$G,"successful")</f>
        <v>11</v>
      </c>
      <c r="C11">
        <f>COUNTIFS(Crowdfunding!$D:$D,"&lt;44999",Crowdfunding!$D:$D, "&gt;=40000",Crowdfunding!$G:$G,"failed")</f>
        <v>3</v>
      </c>
      <c r="D11">
        <f>COUNTIFS(Crowdfunding!$D:$D,"&lt;44999",Crowdfunding!$D:$D, "&gt;=40000",Crowdfunding!$G:$G,"canceled")</f>
        <v>0</v>
      </c>
      <c r="E11">
        <f t="shared" si="3"/>
        <v>14</v>
      </c>
      <c r="F11" s="11">
        <f t="shared" si="0"/>
        <v>0.79</v>
      </c>
      <c r="G11" s="11">
        <f t="shared" si="1"/>
        <v>0.21</v>
      </c>
      <c r="H11" s="11">
        <f t="shared" si="2"/>
        <v>0</v>
      </c>
    </row>
    <row r="12" spans="1:8">
      <c r="A12" t="s">
        <v>2105</v>
      </c>
      <c r="B12">
        <f>COUNTIFS(Crowdfunding!$D:$D,"&lt;49999",Crowdfunding!$D:$D, "&gt;=45000",Crowdfunding!$G:$G,"successful")</f>
        <v>8</v>
      </c>
      <c r="C12">
        <f>COUNTIFS(Crowdfunding!$D:$D,"&lt;49999",Crowdfunding!$D:$D, "&gt;=45000",Crowdfunding!$G:$G,"failed")</f>
        <v>3</v>
      </c>
      <c r="D12">
        <f>COUNTIFS(Crowdfunding!$D:$D,"&lt;49999",Crowdfunding!$D:$D, "&gt;=45000",Crowdfunding!$G:$G,"canceled")</f>
        <v>0</v>
      </c>
      <c r="E12">
        <f t="shared" si="3"/>
        <v>11</v>
      </c>
      <c r="F12" s="11">
        <f t="shared" si="0"/>
        <v>0.73</v>
      </c>
      <c r="G12" s="11">
        <f t="shared" si="1"/>
        <v>0.27</v>
      </c>
      <c r="H12" s="11">
        <f t="shared" si="2"/>
        <v>0</v>
      </c>
    </row>
    <row r="13" spans="1:8">
      <c r="A13" t="s">
        <v>2106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3"/>
        <v>305</v>
      </c>
      <c r="F13" s="11">
        <f t="shared" si="0"/>
        <v>0.37</v>
      </c>
      <c r="G13" s="11">
        <f t="shared" si="1"/>
        <v>0.53</v>
      </c>
      <c r="H13" s="11">
        <f t="shared" si="2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B47D-90D1-A94C-862E-F0F30F2FD405}">
  <dimension ref="A1:M566"/>
  <sheetViews>
    <sheetView tabSelected="1" topLeftCell="B1" zoomScale="75" workbookViewId="0">
      <selection activeCell="P33" sqref="P33"/>
    </sheetView>
  </sheetViews>
  <sheetFormatPr baseColWidth="10" defaultRowHeight="16"/>
  <cols>
    <col min="2" max="2" width="13" bestFit="1" customWidth="1"/>
    <col min="5" max="5" width="13" bestFit="1" customWidth="1"/>
    <col min="13" max="13" width="19.33203125" customWidth="1"/>
  </cols>
  <sheetData>
    <row r="1" spans="1:13">
      <c r="A1" s="1" t="s">
        <v>4</v>
      </c>
      <c r="B1" s="1" t="s">
        <v>5</v>
      </c>
      <c r="D1" s="1" t="s">
        <v>4</v>
      </c>
      <c r="E1" s="1" t="s">
        <v>5</v>
      </c>
    </row>
    <row r="2" spans="1:13">
      <c r="A2" t="s">
        <v>20</v>
      </c>
      <c r="B2">
        <v>158</v>
      </c>
      <c r="D2" t="s">
        <v>14</v>
      </c>
      <c r="E2">
        <v>0</v>
      </c>
      <c r="H2" s="12" t="s">
        <v>2107</v>
      </c>
      <c r="I2" s="12" t="s">
        <v>2108</v>
      </c>
      <c r="J2" s="12" t="s">
        <v>2109</v>
      </c>
      <c r="K2" s="12" t="s">
        <v>2110</v>
      </c>
      <c r="L2" s="12" t="s">
        <v>2111</v>
      </c>
      <c r="M2" s="12" t="s">
        <v>2112</v>
      </c>
    </row>
    <row r="3" spans="1:13">
      <c r="A3" t="s">
        <v>20</v>
      </c>
      <c r="B3">
        <v>1425</v>
      </c>
      <c r="D3" t="s">
        <v>14</v>
      </c>
      <c r="E3">
        <v>24</v>
      </c>
      <c r="G3" t="s">
        <v>20</v>
      </c>
      <c r="H3">
        <f>ROUND(AVERAGE(B:B),0)</f>
        <v>851</v>
      </c>
      <c r="I3">
        <f>ROUND(MEDIAN(B:B),0)</f>
        <v>201</v>
      </c>
      <c r="J3">
        <f>ROUND(MIN(B:B),0)</f>
        <v>16</v>
      </c>
      <c r="K3">
        <f>ROUND(MAX(B:B),0)</f>
        <v>7295</v>
      </c>
      <c r="L3">
        <f>ROUND(_xlfn.VAR.P(B:B),0)</f>
        <v>1603374</v>
      </c>
      <c r="M3">
        <f>ROUND(STDEV(B:B),0)</f>
        <v>1267</v>
      </c>
    </row>
    <row r="4" spans="1:13">
      <c r="A4" t="s">
        <v>20</v>
      </c>
      <c r="B4">
        <v>174</v>
      </c>
      <c r="D4" t="s">
        <v>14</v>
      </c>
      <c r="E4">
        <v>53</v>
      </c>
      <c r="G4" t="s">
        <v>14</v>
      </c>
      <c r="H4">
        <f>ROUND(AVERAGE(E:E),0)</f>
        <v>586</v>
      </c>
      <c r="I4">
        <f>ROUND(MEDIAN(E:E),0)</f>
        <v>115</v>
      </c>
      <c r="J4">
        <f>ROUND(MIN(E:E),0)</f>
        <v>0</v>
      </c>
      <c r="K4">
        <f>ROUND(MAX(E:E),0)</f>
        <v>6080</v>
      </c>
      <c r="L4">
        <f>ROUND(_xlfn.VAR.P(E:E),0)</f>
        <v>921575</v>
      </c>
      <c r="M4">
        <f>ROUND(STDEV(E:E),0)</f>
        <v>961</v>
      </c>
    </row>
    <row r="5" spans="1:13">
      <c r="A5" t="s">
        <v>20</v>
      </c>
      <c r="B5">
        <v>227</v>
      </c>
      <c r="D5" t="s">
        <v>14</v>
      </c>
      <c r="E5">
        <v>18</v>
      </c>
    </row>
    <row r="6" spans="1:13">
      <c r="A6" t="s">
        <v>20</v>
      </c>
      <c r="B6">
        <v>220</v>
      </c>
      <c r="D6" t="s">
        <v>14</v>
      </c>
      <c r="E6">
        <v>44</v>
      </c>
    </row>
    <row r="7" spans="1:13">
      <c r="A7" t="s">
        <v>20</v>
      </c>
      <c r="B7">
        <v>98</v>
      </c>
      <c r="D7" t="s">
        <v>14</v>
      </c>
      <c r="E7">
        <v>27</v>
      </c>
    </row>
    <row r="8" spans="1:13">
      <c r="A8" t="s">
        <v>20</v>
      </c>
      <c r="B8">
        <v>100</v>
      </c>
      <c r="D8" t="s">
        <v>14</v>
      </c>
      <c r="E8">
        <v>55</v>
      </c>
    </row>
    <row r="9" spans="1:13">
      <c r="A9" t="s">
        <v>20</v>
      </c>
      <c r="B9">
        <v>1249</v>
      </c>
      <c r="D9" t="s">
        <v>14</v>
      </c>
      <c r="E9">
        <v>200</v>
      </c>
    </row>
    <row r="10" spans="1:13">
      <c r="A10" t="s">
        <v>20</v>
      </c>
      <c r="B10">
        <v>1396</v>
      </c>
      <c r="D10" t="s">
        <v>14</v>
      </c>
      <c r="E10">
        <v>452</v>
      </c>
    </row>
    <row r="11" spans="1:13">
      <c r="A11" t="s">
        <v>20</v>
      </c>
      <c r="B11">
        <v>890</v>
      </c>
      <c r="D11" t="s">
        <v>14</v>
      </c>
      <c r="E11">
        <v>674</v>
      </c>
    </row>
    <row r="12" spans="1:13">
      <c r="A12" t="s">
        <v>20</v>
      </c>
      <c r="B12">
        <v>142</v>
      </c>
      <c r="D12" t="s">
        <v>14</v>
      </c>
      <c r="E12">
        <v>558</v>
      </c>
    </row>
    <row r="13" spans="1:13">
      <c r="A13" t="s">
        <v>20</v>
      </c>
      <c r="B13">
        <v>2673</v>
      </c>
      <c r="D13" t="s">
        <v>14</v>
      </c>
      <c r="E13">
        <v>15</v>
      </c>
    </row>
    <row r="14" spans="1:13">
      <c r="A14" t="s">
        <v>20</v>
      </c>
      <c r="B14">
        <v>163</v>
      </c>
      <c r="D14" t="s">
        <v>14</v>
      </c>
      <c r="E14">
        <v>2307</v>
      </c>
    </row>
    <row r="15" spans="1:13">
      <c r="A15" t="s">
        <v>20</v>
      </c>
      <c r="B15">
        <v>2220</v>
      </c>
      <c r="D15" t="s">
        <v>14</v>
      </c>
      <c r="E15">
        <v>88</v>
      </c>
    </row>
    <row r="16" spans="1:13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1048576 D1:D1048576">
    <cfRule type="containsText" dxfId="11" priority="13" operator="containsText" text="canceled">
      <formula>NOT(ISERROR(SEARCH("canceled",A1)))</formula>
    </cfRule>
    <cfRule type="containsText" dxfId="10" priority="14" operator="containsText" text="live">
      <formula>NOT(ISERROR(SEARCH("live",A1)))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failed">
      <formula>NOT(ISERROR(SEARCH("failed",A1)))</formula>
    </cfRule>
  </conditionalFormatting>
  <conditionalFormatting sqref="G3">
    <cfRule type="containsText" dxfId="7" priority="5" operator="containsText" text="canceled">
      <formula>NOT(ISERROR(SEARCH("canceled",G3)))</formula>
    </cfRule>
    <cfRule type="containsText" dxfId="6" priority="6" operator="containsText" text="live">
      <formula>NOT(ISERROR(SEARCH("live",G3)))</formula>
    </cfRule>
    <cfRule type="containsText" dxfId="5" priority="7" operator="containsText" text="successful">
      <formula>NOT(ISERROR(SEARCH("successful",G3)))</formula>
    </cfRule>
    <cfRule type="containsText" dxfId="4" priority="8" operator="containsText" text="failed">
      <formula>NOT(ISERROR(SEARCH("failed",G3)))</formula>
    </cfRule>
  </conditionalFormatting>
  <conditionalFormatting sqref="G4">
    <cfRule type="containsText" dxfId="3" priority="1" operator="containsText" text="canceled">
      <formula>NOT(ISERROR(SEARCH("canceled",G4)))</formula>
    </cfRule>
    <cfRule type="containsText" dxfId="2" priority="2" operator="containsText" text="live">
      <formula>NOT(ISERROR(SEARCH("live",G4)))</formula>
    </cfRule>
    <cfRule type="containsText" dxfId="1" priority="3" operator="containsText" text="successful">
      <formula>NOT(ISERROR(SEARCH("successful",G4)))</formula>
    </cfRule>
    <cfRule type="containsText" dxfId="0" priority="4" operator="containsText" text="failed">
      <formula>NOT(ISERROR(SEARCH("failed",G4)))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Bonus-Counting Outcomes</vt:lpstr>
      <vt:lpstr>Bonus-Summary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Yuntian Xue</cp:lastModifiedBy>
  <dcterms:created xsi:type="dcterms:W3CDTF">2021-09-29T18:52:28Z</dcterms:created>
  <dcterms:modified xsi:type="dcterms:W3CDTF">2022-03-21T18:44:57Z</dcterms:modified>
</cp:coreProperties>
</file>