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am's Documents\Design Calculations - ASME &amp; DOT\"/>
    </mc:Choice>
  </mc:AlternateContent>
  <xr:revisionPtr revIDLastSave="0" documentId="8_{3DE1EC3B-8D8C-4B2B-AAC5-6C10BF18FD88}" xr6:coauthVersionLast="47" xr6:coauthVersionMax="47" xr10:uidLastSave="{00000000-0000-0000-0000-000000000000}"/>
  <bookViews>
    <workbookView xWindow="-120" yWindow="-120" windowWidth="25440" windowHeight="15390" xr2:uid="{FC10069C-3F4A-4C71-ABCB-2303F2F30917}"/>
  </bookViews>
  <sheets>
    <sheet name="Flanges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A11" i="1"/>
  <c r="F5" i="1"/>
  <c r="C18" i="1"/>
  <c r="L11" i="1"/>
  <c r="F11" i="1"/>
  <c r="M11" i="1"/>
  <c r="M14" i="1"/>
  <c r="L5" i="1"/>
  <c r="G5" i="1"/>
  <c r="M5" i="1"/>
  <c r="N5" i="1"/>
  <c r="I11" i="1"/>
  <c r="O11" i="1"/>
  <c r="P11" i="1"/>
  <c r="Q11" i="1"/>
  <c r="R11" i="1"/>
  <c r="T11" i="1"/>
  <c r="B11" i="1"/>
  <c r="C11" i="1"/>
  <c r="G11" i="1"/>
  <c r="H11" i="1"/>
  <c r="N11" i="1"/>
  <c r="H5" i="1"/>
</calcChain>
</file>

<file path=xl/sharedStrings.xml><?xml version="1.0" encoding="utf-8"?>
<sst xmlns="http://schemas.openxmlformats.org/spreadsheetml/2006/main" count="57" uniqueCount="50">
  <si>
    <t>RING FLANGE</t>
  </si>
  <si>
    <t>A</t>
  </si>
  <si>
    <t>B</t>
  </si>
  <si>
    <t>C</t>
  </si>
  <si>
    <t>G</t>
  </si>
  <si>
    <t>hg</t>
  </si>
  <si>
    <t>hd</t>
  </si>
  <si>
    <t>g1</t>
  </si>
  <si>
    <t>g0</t>
  </si>
  <si>
    <t>h</t>
  </si>
  <si>
    <t>P</t>
  </si>
  <si>
    <t>Hd</t>
  </si>
  <si>
    <t>Ht</t>
  </si>
  <si>
    <t>ht</t>
  </si>
  <si>
    <t>b0</t>
  </si>
  <si>
    <t>w</t>
  </si>
  <si>
    <t>b</t>
  </si>
  <si>
    <t>H</t>
  </si>
  <si>
    <t>Hg</t>
  </si>
  <si>
    <t>Wa</t>
  </si>
  <si>
    <t>Rm</t>
  </si>
  <si>
    <t>n/a</t>
  </si>
  <si>
    <t>Wop</t>
  </si>
  <si>
    <t>Ab(min)</t>
  </si>
  <si>
    <t>n</t>
  </si>
  <si>
    <t>Ab</t>
  </si>
  <si>
    <t>Ab(actual)</t>
  </si>
  <si>
    <t>W</t>
  </si>
  <si>
    <t>Ma</t>
  </si>
  <si>
    <t>Mop</t>
  </si>
  <si>
    <t>db</t>
  </si>
  <si>
    <t>m</t>
  </si>
  <si>
    <t>M</t>
  </si>
  <si>
    <t>K</t>
  </si>
  <si>
    <t>Criteria Met?</t>
  </si>
  <si>
    <t>Notes:</t>
  </si>
  <si>
    <t>BLIND FLANGE</t>
  </si>
  <si>
    <t>Sb</t>
  </si>
  <si>
    <t>Sf</t>
  </si>
  <si>
    <t>n/a?</t>
  </si>
  <si>
    <t>Y</t>
  </si>
  <si>
    <t>St</t>
  </si>
  <si>
    <t>1. Dimensions are in inches.</t>
  </si>
  <si>
    <t>INTERNAL PRESSURE CALCULAIONS FOR FLANGES (LOOSE TYPE CRITERIA)</t>
  </si>
  <si>
    <t>Bs</t>
  </si>
  <si>
    <t>Bsmax=</t>
  </si>
  <si>
    <t>Bsc</t>
  </si>
  <si>
    <t>t</t>
  </si>
  <si>
    <t>E</t>
  </si>
  <si>
    <t>2. See Appendix 2 of ASME Sec.VIII, Div. for description of symbols and equations used.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</si>
</sst>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2" borderId="0" xfId="0" applyFont="1" applyFill="1" applyAlignment="1">
      <alignment horizontal="left"/>
    </xf>
    <xf numFmtId="164" fontId="3" fillId="0" borderId="0" xfId="0" applyNumberFormat="1" applyFont="1"/>
    <xf numFmtId="0" fontId="3" fillId="0" borderId="0" xfId="0" applyFont="1"/>
    <xf numFmtId="1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4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1FEBB-CFA0-4276-9137-E4BDA8FC7270}">
  <dimension ref="A1:U23"/>
  <sheetViews>
    <sheetView tabSelected="1" workbookViewId="0">
      <selection activeCell="F27" sqref="F27"/>
    </sheetView>
  </sheetViews>
  <sheetFormatPr defaultRowHeight="12.75" x14ac:dyDescent="0.2"/>
  <cols>
    <col min="1" max="2" width="9.5703125" bestFit="1" customWidth="1"/>
    <col min="6" max="6" width="9.5703125" customWidth="1"/>
    <col min="8" max="8" width="9.5703125" bestFit="1" customWidth="1"/>
    <col min="24" max="24" width="10" customWidth="1"/>
    <col min="257" max="258" width="9.5703125" bestFit="1" customWidth="1"/>
    <col min="262" max="262" width="9.5703125" customWidth="1"/>
    <col min="264" max="264" width="9.5703125" bestFit="1" customWidth="1"/>
    <col min="280" max="280" width="10" customWidth="1"/>
    <col min="513" max="514" width="9.5703125" bestFit="1" customWidth="1"/>
    <col min="518" max="518" width="9.5703125" customWidth="1"/>
    <col min="520" max="520" width="9.5703125" bestFit="1" customWidth="1"/>
    <col min="536" max="536" width="10" customWidth="1"/>
    <col min="769" max="770" width="9.5703125" bestFit="1" customWidth="1"/>
    <col min="774" max="774" width="9.5703125" customWidth="1"/>
    <col min="776" max="776" width="9.5703125" bestFit="1" customWidth="1"/>
    <col min="792" max="792" width="10" customWidth="1"/>
    <col min="1025" max="1026" width="9.5703125" bestFit="1" customWidth="1"/>
    <col min="1030" max="1030" width="9.5703125" customWidth="1"/>
    <col min="1032" max="1032" width="9.5703125" bestFit="1" customWidth="1"/>
    <col min="1048" max="1048" width="10" customWidth="1"/>
    <col min="1281" max="1282" width="9.5703125" bestFit="1" customWidth="1"/>
    <col min="1286" max="1286" width="9.5703125" customWidth="1"/>
    <col min="1288" max="1288" width="9.5703125" bestFit="1" customWidth="1"/>
    <col min="1304" max="1304" width="10" customWidth="1"/>
    <col min="1537" max="1538" width="9.5703125" bestFit="1" customWidth="1"/>
    <col min="1542" max="1542" width="9.5703125" customWidth="1"/>
    <col min="1544" max="1544" width="9.5703125" bestFit="1" customWidth="1"/>
    <col min="1560" max="1560" width="10" customWidth="1"/>
    <col min="1793" max="1794" width="9.5703125" bestFit="1" customWidth="1"/>
    <col min="1798" max="1798" width="9.5703125" customWidth="1"/>
    <col min="1800" max="1800" width="9.5703125" bestFit="1" customWidth="1"/>
    <col min="1816" max="1816" width="10" customWidth="1"/>
    <col min="2049" max="2050" width="9.5703125" bestFit="1" customWidth="1"/>
    <col min="2054" max="2054" width="9.5703125" customWidth="1"/>
    <col min="2056" max="2056" width="9.5703125" bestFit="1" customWidth="1"/>
    <col min="2072" max="2072" width="10" customWidth="1"/>
    <col min="2305" max="2306" width="9.5703125" bestFit="1" customWidth="1"/>
    <col min="2310" max="2310" width="9.5703125" customWidth="1"/>
    <col min="2312" max="2312" width="9.5703125" bestFit="1" customWidth="1"/>
    <col min="2328" max="2328" width="10" customWidth="1"/>
    <col min="2561" max="2562" width="9.5703125" bestFit="1" customWidth="1"/>
    <col min="2566" max="2566" width="9.5703125" customWidth="1"/>
    <col min="2568" max="2568" width="9.5703125" bestFit="1" customWidth="1"/>
    <col min="2584" max="2584" width="10" customWidth="1"/>
    <col min="2817" max="2818" width="9.5703125" bestFit="1" customWidth="1"/>
    <col min="2822" max="2822" width="9.5703125" customWidth="1"/>
    <col min="2824" max="2824" width="9.5703125" bestFit="1" customWidth="1"/>
    <col min="2840" max="2840" width="10" customWidth="1"/>
    <col min="3073" max="3074" width="9.5703125" bestFit="1" customWidth="1"/>
    <col min="3078" max="3078" width="9.5703125" customWidth="1"/>
    <col min="3080" max="3080" width="9.5703125" bestFit="1" customWidth="1"/>
    <col min="3096" max="3096" width="10" customWidth="1"/>
    <col min="3329" max="3330" width="9.5703125" bestFit="1" customWidth="1"/>
    <col min="3334" max="3334" width="9.5703125" customWidth="1"/>
    <col min="3336" max="3336" width="9.5703125" bestFit="1" customWidth="1"/>
    <col min="3352" max="3352" width="10" customWidth="1"/>
    <col min="3585" max="3586" width="9.5703125" bestFit="1" customWidth="1"/>
    <col min="3590" max="3590" width="9.5703125" customWidth="1"/>
    <col min="3592" max="3592" width="9.5703125" bestFit="1" customWidth="1"/>
    <col min="3608" max="3608" width="10" customWidth="1"/>
    <col min="3841" max="3842" width="9.5703125" bestFit="1" customWidth="1"/>
    <col min="3846" max="3846" width="9.5703125" customWidth="1"/>
    <col min="3848" max="3848" width="9.5703125" bestFit="1" customWidth="1"/>
    <col min="3864" max="3864" width="10" customWidth="1"/>
    <col min="4097" max="4098" width="9.5703125" bestFit="1" customWidth="1"/>
    <col min="4102" max="4102" width="9.5703125" customWidth="1"/>
    <col min="4104" max="4104" width="9.5703125" bestFit="1" customWidth="1"/>
    <col min="4120" max="4120" width="10" customWidth="1"/>
    <col min="4353" max="4354" width="9.5703125" bestFit="1" customWidth="1"/>
    <col min="4358" max="4358" width="9.5703125" customWidth="1"/>
    <col min="4360" max="4360" width="9.5703125" bestFit="1" customWidth="1"/>
    <col min="4376" max="4376" width="10" customWidth="1"/>
    <col min="4609" max="4610" width="9.5703125" bestFit="1" customWidth="1"/>
    <col min="4614" max="4614" width="9.5703125" customWidth="1"/>
    <col min="4616" max="4616" width="9.5703125" bestFit="1" customWidth="1"/>
    <col min="4632" max="4632" width="10" customWidth="1"/>
    <col min="4865" max="4866" width="9.5703125" bestFit="1" customWidth="1"/>
    <col min="4870" max="4870" width="9.5703125" customWidth="1"/>
    <col min="4872" max="4872" width="9.5703125" bestFit="1" customWidth="1"/>
    <col min="4888" max="4888" width="10" customWidth="1"/>
    <col min="5121" max="5122" width="9.5703125" bestFit="1" customWidth="1"/>
    <col min="5126" max="5126" width="9.5703125" customWidth="1"/>
    <col min="5128" max="5128" width="9.5703125" bestFit="1" customWidth="1"/>
    <col min="5144" max="5144" width="10" customWidth="1"/>
    <col min="5377" max="5378" width="9.5703125" bestFit="1" customWidth="1"/>
    <col min="5382" max="5382" width="9.5703125" customWidth="1"/>
    <col min="5384" max="5384" width="9.5703125" bestFit="1" customWidth="1"/>
    <col min="5400" max="5400" width="10" customWidth="1"/>
    <col min="5633" max="5634" width="9.5703125" bestFit="1" customWidth="1"/>
    <col min="5638" max="5638" width="9.5703125" customWidth="1"/>
    <col min="5640" max="5640" width="9.5703125" bestFit="1" customWidth="1"/>
    <col min="5656" max="5656" width="10" customWidth="1"/>
    <col min="5889" max="5890" width="9.5703125" bestFit="1" customWidth="1"/>
    <col min="5894" max="5894" width="9.5703125" customWidth="1"/>
    <col min="5896" max="5896" width="9.5703125" bestFit="1" customWidth="1"/>
    <col min="5912" max="5912" width="10" customWidth="1"/>
    <col min="6145" max="6146" width="9.5703125" bestFit="1" customWidth="1"/>
    <col min="6150" max="6150" width="9.5703125" customWidth="1"/>
    <col min="6152" max="6152" width="9.5703125" bestFit="1" customWidth="1"/>
    <col min="6168" max="6168" width="10" customWidth="1"/>
    <col min="6401" max="6402" width="9.5703125" bestFit="1" customWidth="1"/>
    <col min="6406" max="6406" width="9.5703125" customWidth="1"/>
    <col min="6408" max="6408" width="9.5703125" bestFit="1" customWidth="1"/>
    <col min="6424" max="6424" width="10" customWidth="1"/>
    <col min="6657" max="6658" width="9.5703125" bestFit="1" customWidth="1"/>
    <col min="6662" max="6662" width="9.5703125" customWidth="1"/>
    <col min="6664" max="6664" width="9.5703125" bestFit="1" customWidth="1"/>
    <col min="6680" max="6680" width="10" customWidth="1"/>
    <col min="6913" max="6914" width="9.5703125" bestFit="1" customWidth="1"/>
    <col min="6918" max="6918" width="9.5703125" customWidth="1"/>
    <col min="6920" max="6920" width="9.5703125" bestFit="1" customWidth="1"/>
    <col min="6936" max="6936" width="10" customWidth="1"/>
    <col min="7169" max="7170" width="9.5703125" bestFit="1" customWidth="1"/>
    <col min="7174" max="7174" width="9.5703125" customWidth="1"/>
    <col min="7176" max="7176" width="9.5703125" bestFit="1" customWidth="1"/>
    <col min="7192" max="7192" width="10" customWidth="1"/>
    <col min="7425" max="7426" width="9.5703125" bestFit="1" customWidth="1"/>
    <col min="7430" max="7430" width="9.5703125" customWidth="1"/>
    <col min="7432" max="7432" width="9.5703125" bestFit="1" customWidth="1"/>
    <col min="7448" max="7448" width="10" customWidth="1"/>
    <col min="7681" max="7682" width="9.5703125" bestFit="1" customWidth="1"/>
    <col min="7686" max="7686" width="9.5703125" customWidth="1"/>
    <col min="7688" max="7688" width="9.5703125" bestFit="1" customWidth="1"/>
    <col min="7704" max="7704" width="10" customWidth="1"/>
    <col min="7937" max="7938" width="9.5703125" bestFit="1" customWidth="1"/>
    <col min="7942" max="7942" width="9.5703125" customWidth="1"/>
    <col min="7944" max="7944" width="9.5703125" bestFit="1" customWidth="1"/>
    <col min="7960" max="7960" width="10" customWidth="1"/>
    <col min="8193" max="8194" width="9.5703125" bestFit="1" customWidth="1"/>
    <col min="8198" max="8198" width="9.5703125" customWidth="1"/>
    <col min="8200" max="8200" width="9.5703125" bestFit="1" customWidth="1"/>
    <col min="8216" max="8216" width="10" customWidth="1"/>
    <col min="8449" max="8450" width="9.5703125" bestFit="1" customWidth="1"/>
    <col min="8454" max="8454" width="9.5703125" customWidth="1"/>
    <col min="8456" max="8456" width="9.5703125" bestFit="1" customWidth="1"/>
    <col min="8472" max="8472" width="10" customWidth="1"/>
    <col min="8705" max="8706" width="9.5703125" bestFit="1" customWidth="1"/>
    <col min="8710" max="8710" width="9.5703125" customWidth="1"/>
    <col min="8712" max="8712" width="9.5703125" bestFit="1" customWidth="1"/>
    <col min="8728" max="8728" width="10" customWidth="1"/>
    <col min="8961" max="8962" width="9.5703125" bestFit="1" customWidth="1"/>
    <col min="8966" max="8966" width="9.5703125" customWidth="1"/>
    <col min="8968" max="8968" width="9.5703125" bestFit="1" customWidth="1"/>
    <col min="8984" max="8984" width="10" customWidth="1"/>
    <col min="9217" max="9218" width="9.5703125" bestFit="1" customWidth="1"/>
    <col min="9222" max="9222" width="9.5703125" customWidth="1"/>
    <col min="9224" max="9224" width="9.5703125" bestFit="1" customWidth="1"/>
    <col min="9240" max="9240" width="10" customWidth="1"/>
    <col min="9473" max="9474" width="9.5703125" bestFit="1" customWidth="1"/>
    <col min="9478" max="9478" width="9.5703125" customWidth="1"/>
    <col min="9480" max="9480" width="9.5703125" bestFit="1" customWidth="1"/>
    <col min="9496" max="9496" width="10" customWidth="1"/>
    <col min="9729" max="9730" width="9.5703125" bestFit="1" customWidth="1"/>
    <col min="9734" max="9734" width="9.5703125" customWidth="1"/>
    <col min="9736" max="9736" width="9.5703125" bestFit="1" customWidth="1"/>
    <col min="9752" max="9752" width="10" customWidth="1"/>
    <col min="9985" max="9986" width="9.5703125" bestFit="1" customWidth="1"/>
    <col min="9990" max="9990" width="9.5703125" customWidth="1"/>
    <col min="9992" max="9992" width="9.5703125" bestFit="1" customWidth="1"/>
    <col min="10008" max="10008" width="10" customWidth="1"/>
    <col min="10241" max="10242" width="9.5703125" bestFit="1" customWidth="1"/>
    <col min="10246" max="10246" width="9.5703125" customWidth="1"/>
    <col min="10248" max="10248" width="9.5703125" bestFit="1" customWidth="1"/>
    <col min="10264" max="10264" width="10" customWidth="1"/>
    <col min="10497" max="10498" width="9.5703125" bestFit="1" customWidth="1"/>
    <col min="10502" max="10502" width="9.5703125" customWidth="1"/>
    <col min="10504" max="10504" width="9.5703125" bestFit="1" customWidth="1"/>
    <col min="10520" max="10520" width="10" customWidth="1"/>
    <col min="10753" max="10754" width="9.5703125" bestFit="1" customWidth="1"/>
    <col min="10758" max="10758" width="9.5703125" customWidth="1"/>
    <col min="10760" max="10760" width="9.5703125" bestFit="1" customWidth="1"/>
    <col min="10776" max="10776" width="10" customWidth="1"/>
    <col min="11009" max="11010" width="9.5703125" bestFit="1" customWidth="1"/>
    <col min="11014" max="11014" width="9.5703125" customWidth="1"/>
    <col min="11016" max="11016" width="9.5703125" bestFit="1" customWidth="1"/>
    <col min="11032" max="11032" width="10" customWidth="1"/>
    <col min="11265" max="11266" width="9.5703125" bestFit="1" customWidth="1"/>
    <col min="11270" max="11270" width="9.5703125" customWidth="1"/>
    <col min="11272" max="11272" width="9.5703125" bestFit="1" customWidth="1"/>
    <col min="11288" max="11288" width="10" customWidth="1"/>
    <col min="11521" max="11522" width="9.5703125" bestFit="1" customWidth="1"/>
    <col min="11526" max="11526" width="9.5703125" customWidth="1"/>
    <col min="11528" max="11528" width="9.5703125" bestFit="1" customWidth="1"/>
    <col min="11544" max="11544" width="10" customWidth="1"/>
    <col min="11777" max="11778" width="9.5703125" bestFit="1" customWidth="1"/>
    <col min="11782" max="11782" width="9.5703125" customWidth="1"/>
    <col min="11784" max="11784" width="9.5703125" bestFit="1" customWidth="1"/>
    <col min="11800" max="11800" width="10" customWidth="1"/>
    <col min="12033" max="12034" width="9.5703125" bestFit="1" customWidth="1"/>
    <col min="12038" max="12038" width="9.5703125" customWidth="1"/>
    <col min="12040" max="12040" width="9.5703125" bestFit="1" customWidth="1"/>
    <col min="12056" max="12056" width="10" customWidth="1"/>
    <col min="12289" max="12290" width="9.5703125" bestFit="1" customWidth="1"/>
    <col min="12294" max="12294" width="9.5703125" customWidth="1"/>
    <col min="12296" max="12296" width="9.5703125" bestFit="1" customWidth="1"/>
    <col min="12312" max="12312" width="10" customWidth="1"/>
    <col min="12545" max="12546" width="9.5703125" bestFit="1" customWidth="1"/>
    <col min="12550" max="12550" width="9.5703125" customWidth="1"/>
    <col min="12552" max="12552" width="9.5703125" bestFit="1" customWidth="1"/>
    <col min="12568" max="12568" width="10" customWidth="1"/>
    <col min="12801" max="12802" width="9.5703125" bestFit="1" customWidth="1"/>
    <col min="12806" max="12806" width="9.5703125" customWidth="1"/>
    <col min="12808" max="12808" width="9.5703125" bestFit="1" customWidth="1"/>
    <col min="12824" max="12824" width="10" customWidth="1"/>
    <col min="13057" max="13058" width="9.5703125" bestFit="1" customWidth="1"/>
    <col min="13062" max="13062" width="9.5703125" customWidth="1"/>
    <col min="13064" max="13064" width="9.5703125" bestFit="1" customWidth="1"/>
    <col min="13080" max="13080" width="10" customWidth="1"/>
    <col min="13313" max="13314" width="9.5703125" bestFit="1" customWidth="1"/>
    <col min="13318" max="13318" width="9.5703125" customWidth="1"/>
    <col min="13320" max="13320" width="9.5703125" bestFit="1" customWidth="1"/>
    <col min="13336" max="13336" width="10" customWidth="1"/>
    <col min="13569" max="13570" width="9.5703125" bestFit="1" customWidth="1"/>
    <col min="13574" max="13574" width="9.5703125" customWidth="1"/>
    <col min="13576" max="13576" width="9.5703125" bestFit="1" customWidth="1"/>
    <col min="13592" max="13592" width="10" customWidth="1"/>
    <col min="13825" max="13826" width="9.5703125" bestFit="1" customWidth="1"/>
    <col min="13830" max="13830" width="9.5703125" customWidth="1"/>
    <col min="13832" max="13832" width="9.5703125" bestFit="1" customWidth="1"/>
    <col min="13848" max="13848" width="10" customWidth="1"/>
    <col min="14081" max="14082" width="9.5703125" bestFit="1" customWidth="1"/>
    <col min="14086" max="14086" width="9.5703125" customWidth="1"/>
    <col min="14088" max="14088" width="9.5703125" bestFit="1" customWidth="1"/>
    <col min="14104" max="14104" width="10" customWidth="1"/>
    <col min="14337" max="14338" width="9.5703125" bestFit="1" customWidth="1"/>
    <col min="14342" max="14342" width="9.5703125" customWidth="1"/>
    <col min="14344" max="14344" width="9.5703125" bestFit="1" customWidth="1"/>
    <col min="14360" max="14360" width="10" customWidth="1"/>
    <col min="14593" max="14594" width="9.5703125" bestFit="1" customWidth="1"/>
    <col min="14598" max="14598" width="9.5703125" customWidth="1"/>
    <col min="14600" max="14600" width="9.5703125" bestFit="1" customWidth="1"/>
    <col min="14616" max="14616" width="10" customWidth="1"/>
    <col min="14849" max="14850" width="9.5703125" bestFit="1" customWidth="1"/>
    <col min="14854" max="14854" width="9.5703125" customWidth="1"/>
    <col min="14856" max="14856" width="9.5703125" bestFit="1" customWidth="1"/>
    <col min="14872" max="14872" width="10" customWidth="1"/>
    <col min="15105" max="15106" width="9.5703125" bestFit="1" customWidth="1"/>
    <col min="15110" max="15110" width="9.5703125" customWidth="1"/>
    <col min="15112" max="15112" width="9.5703125" bestFit="1" customWidth="1"/>
    <col min="15128" max="15128" width="10" customWidth="1"/>
    <col min="15361" max="15362" width="9.5703125" bestFit="1" customWidth="1"/>
    <col min="15366" max="15366" width="9.5703125" customWidth="1"/>
    <col min="15368" max="15368" width="9.5703125" bestFit="1" customWidth="1"/>
    <col min="15384" max="15384" width="10" customWidth="1"/>
    <col min="15617" max="15618" width="9.5703125" bestFit="1" customWidth="1"/>
    <col min="15622" max="15622" width="9.5703125" customWidth="1"/>
    <col min="15624" max="15624" width="9.5703125" bestFit="1" customWidth="1"/>
    <col min="15640" max="15640" width="10" customWidth="1"/>
    <col min="15873" max="15874" width="9.5703125" bestFit="1" customWidth="1"/>
    <col min="15878" max="15878" width="9.5703125" customWidth="1"/>
    <col min="15880" max="15880" width="9.5703125" bestFit="1" customWidth="1"/>
    <col min="15896" max="15896" width="10" customWidth="1"/>
    <col min="16129" max="16130" width="9.5703125" bestFit="1" customWidth="1"/>
    <col min="16134" max="16134" width="9.5703125" customWidth="1"/>
    <col min="16136" max="16136" width="9.5703125" bestFit="1" customWidth="1"/>
    <col min="16152" max="16152" width="10" customWidth="1"/>
  </cols>
  <sheetData>
    <row r="1" spans="1:21" x14ac:dyDescent="0.2">
      <c r="A1" s="1" t="s">
        <v>43</v>
      </c>
      <c r="B1" s="1"/>
    </row>
    <row r="3" spans="1:21" x14ac:dyDescent="0.2">
      <c r="A3" s="1" t="s">
        <v>0</v>
      </c>
    </row>
    <row r="4" spans="1:21" s="4" customFormat="1" x14ac:dyDescent="0.2">
      <c r="A4" s="2" t="s">
        <v>1</v>
      </c>
      <c r="B4" s="2" t="s">
        <v>2</v>
      </c>
      <c r="C4" s="2" t="s">
        <v>3</v>
      </c>
      <c r="D4" s="2" t="s">
        <v>4</v>
      </c>
      <c r="E4" s="3" t="s">
        <v>47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14</v>
      </c>
      <c r="P4" s="2" t="s">
        <v>15</v>
      </c>
      <c r="Q4" s="2" t="s">
        <v>16</v>
      </c>
      <c r="R4" s="2" t="s">
        <v>17</v>
      </c>
      <c r="S4" s="2" t="s">
        <v>18</v>
      </c>
      <c r="T4" s="2" t="s">
        <v>19</v>
      </c>
      <c r="U4" s="2" t="s">
        <v>20</v>
      </c>
    </row>
    <row r="5" spans="1:21" x14ac:dyDescent="0.2">
      <c r="A5">
        <v>18</v>
      </c>
      <c r="B5">
        <v>14</v>
      </c>
      <c r="C5">
        <v>17</v>
      </c>
      <c r="D5">
        <v>15.086</v>
      </c>
      <c r="E5" s="12">
        <v>0.63</v>
      </c>
      <c r="F5" s="12">
        <f>(C5-D5)/2</f>
        <v>0.95699999999999985</v>
      </c>
      <c r="G5" s="12">
        <f>(C5-B5)/2</f>
        <v>1.5</v>
      </c>
      <c r="H5">
        <f>I5+J5</f>
        <v>0</v>
      </c>
      <c r="I5">
        <v>0</v>
      </c>
      <c r="J5">
        <v>0</v>
      </c>
      <c r="K5">
        <v>15</v>
      </c>
      <c r="L5" s="5">
        <f>PI()/4*(B5^2*K5)</f>
        <v>2309.070600388498</v>
      </c>
      <c r="M5" s="5">
        <f>R5-L5</f>
        <v>372.13024207361877</v>
      </c>
      <c r="N5" s="12">
        <f>(2*C5-B5-D5)/4</f>
        <v>1.2284999999999999</v>
      </c>
      <c r="O5" s="6" t="s">
        <v>21</v>
      </c>
      <c r="P5" s="6" t="s">
        <v>21</v>
      </c>
      <c r="Q5" s="6" t="s">
        <v>21</v>
      </c>
      <c r="R5">
        <f>PI()/4*(D5^2*K5)</f>
        <v>2681.2008424621167</v>
      </c>
      <c r="S5" s="6">
        <v>0</v>
      </c>
      <c r="T5" s="6" t="s">
        <v>21</v>
      </c>
      <c r="U5">
        <v>70000</v>
      </c>
    </row>
    <row r="10" spans="1:21" s="4" customFormat="1" x14ac:dyDescent="0.2">
      <c r="A10" s="2" t="s">
        <v>22</v>
      </c>
      <c r="B10" s="2" t="s">
        <v>37</v>
      </c>
      <c r="C10" s="2" t="s">
        <v>23</v>
      </c>
      <c r="D10" s="2" t="s">
        <v>24</v>
      </c>
      <c r="E10" s="2" t="s">
        <v>25</v>
      </c>
      <c r="F10" s="3" t="s">
        <v>26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31</v>
      </c>
      <c r="L10" s="2" t="s">
        <v>44</v>
      </c>
      <c r="M10" s="2" t="s">
        <v>46</v>
      </c>
      <c r="N10" s="2" t="s">
        <v>32</v>
      </c>
      <c r="O10" s="2" t="s">
        <v>32</v>
      </c>
      <c r="P10" s="2" t="s">
        <v>33</v>
      </c>
      <c r="Q10" s="2" t="s">
        <v>40</v>
      </c>
      <c r="R10" s="3" t="s">
        <v>41</v>
      </c>
      <c r="S10" s="2" t="s">
        <v>38</v>
      </c>
      <c r="T10" s="8" t="s">
        <v>34</v>
      </c>
      <c r="U10" s="15"/>
    </row>
    <row r="11" spans="1:21" x14ac:dyDescent="0.2">
      <c r="A11">
        <f>R5+S5</f>
        <v>2681.2008424621167</v>
      </c>
      <c r="B11" s="9">
        <f>U5/4</f>
        <v>17500</v>
      </c>
      <c r="C11" s="5">
        <f>A11/B11</f>
        <v>0.15321147671212096</v>
      </c>
      <c r="D11">
        <v>8</v>
      </c>
      <c r="E11" s="10">
        <v>4.4999999999999998E-2</v>
      </c>
      <c r="F11" s="12">
        <f>D11*E11</f>
        <v>0.36</v>
      </c>
      <c r="G11">
        <f>((C11+F11)/2)*B11</f>
        <v>4490.6004212310581</v>
      </c>
      <c r="H11" s="11">
        <f>G11*F5</f>
        <v>4297.5046031181218</v>
      </c>
      <c r="I11" s="11">
        <f>L5*G5+M5*N5+S5*F5</f>
        <v>3920.7679029701876</v>
      </c>
      <c r="J11">
        <v>0.375</v>
      </c>
      <c r="K11">
        <v>0</v>
      </c>
      <c r="L11" s="5">
        <f>2*C5/2*SIN(2*PI()/(2*D11))</f>
        <v>6.5056183502065261</v>
      </c>
      <c r="M11" s="12">
        <f>SQRT(L11/(2*F11+E5))</f>
        <v>2.1952167445854949</v>
      </c>
      <c r="N11" s="5">
        <f>H11*M11/B5</f>
        <v>673.85386176415307</v>
      </c>
      <c r="O11" s="5">
        <f>I11*M11/B5</f>
        <v>614.78109658810808</v>
      </c>
      <c r="P11" s="12">
        <f>A5/B5</f>
        <v>1.2857142857142858</v>
      </c>
      <c r="Q11" s="13">
        <f>1/(P11-1)*(0.66845+5.7169*(P11^2*LOG(P11,10)/(P11^2-1)))</f>
        <v>7.8675416528788906</v>
      </c>
      <c r="R11" s="13">
        <f>Q11*O11/E5^2</f>
        <v>12186.484970545478</v>
      </c>
      <c r="S11">
        <v>20000</v>
      </c>
      <c r="T11" s="7" t="str">
        <f>IF(R11&lt;S11,"Yes","No")</f>
        <v>Yes</v>
      </c>
    </row>
    <row r="13" spans="1:21" x14ac:dyDescent="0.2">
      <c r="G13" s="6" t="s">
        <v>39</v>
      </c>
      <c r="H13" s="6" t="s">
        <v>39</v>
      </c>
    </row>
    <row r="14" spans="1:21" x14ac:dyDescent="0.2">
      <c r="L14" s="7" t="s">
        <v>45</v>
      </c>
      <c r="M14" s="10">
        <f>2*F11+6*E5/0.5</f>
        <v>8.2800000000000011</v>
      </c>
      <c r="Q14" s="10"/>
      <c r="S14" s="10"/>
      <c r="T14" s="10"/>
    </row>
    <row r="16" spans="1:21" x14ac:dyDescent="0.2">
      <c r="A16" s="1" t="s">
        <v>36</v>
      </c>
    </row>
    <row r="17" spans="1:20" s="4" customFormat="1" x14ac:dyDescent="0.2">
      <c r="A17" s="2" t="s">
        <v>3</v>
      </c>
      <c r="B17" s="2" t="s">
        <v>48</v>
      </c>
      <c r="C17" s="3" t="s">
        <v>47</v>
      </c>
      <c r="G17" s="16"/>
    </row>
    <row r="18" spans="1:20" x14ac:dyDescent="0.2">
      <c r="A18" s="13">
        <v>0.3</v>
      </c>
      <c r="B18" s="13">
        <v>1</v>
      </c>
      <c r="C18" s="13">
        <f>D5*SQRT(A18*K5/(S11*B18)+1.9*A11*F5/(S11*B18*D5^3))</f>
        <v>0.25954822774810155</v>
      </c>
      <c r="D18" s="13"/>
      <c r="E18" s="13"/>
      <c r="F18" s="9"/>
      <c r="G18" s="14"/>
    </row>
    <row r="21" spans="1:20" x14ac:dyDescent="0.2">
      <c r="A21" s="10" t="s">
        <v>35</v>
      </c>
    </row>
    <row r="22" spans="1:20" x14ac:dyDescent="0.2">
      <c r="A22" s="10" t="s">
        <v>42</v>
      </c>
      <c r="T22" s="10"/>
    </row>
    <row r="23" spans="1:20" x14ac:dyDescent="0.2">
      <c r="A23" t="s">
        <v>49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Grillo</dc:creator>
  <cp:lastModifiedBy>tam tu</cp:lastModifiedBy>
  <dcterms:created xsi:type="dcterms:W3CDTF">2021-01-08T22:22:41Z</dcterms:created>
  <dcterms:modified xsi:type="dcterms:W3CDTF">2023-03-30T20:58:40Z</dcterms:modified>
</cp:coreProperties>
</file>