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T:\Python-Projects\rarita-football-club\code-economic-projection\"/>
    </mc:Choice>
  </mc:AlternateContent>
  <xr:revisionPtr revIDLastSave="0" documentId="13_ncr:1_{606CDD27-265E-4A47-B2D1-FA875FBB25A3}" xr6:coauthVersionLast="47" xr6:coauthVersionMax="47" xr10:uidLastSave="{00000000-0000-0000-0000-000000000000}"/>
  <bookViews>
    <workbookView xWindow="-18624" yWindow="0" windowWidth="15360" windowHeight="16680" activeTab="4" xr2:uid="{00000000-000D-0000-FFFF-FFFF00000000}"/>
  </bookViews>
  <sheets>
    <sheet name="Revenue and Expenses projection" sheetId="8" r:id="rId1"/>
    <sheet name="Expense" sheetId="3" r:id="rId2"/>
    <sheet name="Revenue" sheetId="2" r:id="rId3"/>
    <sheet name="Profit" sheetId="6" r:id="rId4"/>
    <sheet name="GDP Projections" sheetId="9" r:id="rId5"/>
    <sheet name="Data Dictionary" sheetId="1" r:id="rId6"/>
    <sheet name="Attendance" sheetId="4" r:id="rId7"/>
    <sheet name="Social Media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lr1M/LLC9Wc2cx2wBJxEArITijQ=="/>
    </ext>
  </extLst>
</workbook>
</file>

<file path=xl/calcChain.xml><?xml version="1.0" encoding="utf-8"?>
<calcChain xmlns="http://schemas.openxmlformats.org/spreadsheetml/2006/main">
  <c r="G42" i="2" l="1"/>
  <c r="Z2" i="9"/>
  <c r="AA2" i="9"/>
  <c r="Z3" i="9"/>
  <c r="AA3" i="9"/>
  <c r="Z4" i="9"/>
  <c r="AA4" i="9"/>
  <c r="Z5" i="9"/>
  <c r="AA5" i="9"/>
  <c r="Y3" i="9"/>
  <c r="Y4" i="9"/>
  <c r="Y5" i="9"/>
  <c r="Y2" i="9"/>
  <c r="X11" i="9"/>
  <c r="AA11" i="9" s="1"/>
  <c r="W2" i="9"/>
  <c r="X2" i="9"/>
  <c r="W3" i="9"/>
  <c r="X3" i="9"/>
  <c r="W4" i="9"/>
  <c r="X4" i="9"/>
  <c r="W5" i="9"/>
  <c r="X5" i="9"/>
  <c r="W6" i="9"/>
  <c r="Z6" i="9" s="1"/>
  <c r="X6" i="9"/>
  <c r="AA6" i="9" s="1"/>
  <c r="W7" i="9"/>
  <c r="Z7" i="9" s="1"/>
  <c r="X7" i="9"/>
  <c r="AA7" i="9" s="1"/>
  <c r="W8" i="9"/>
  <c r="Z8" i="9" s="1"/>
  <c r="X8" i="9"/>
  <c r="AA8" i="9" s="1"/>
  <c r="W9" i="9"/>
  <c r="Z9" i="9" s="1"/>
  <c r="X9" i="9"/>
  <c r="AA9" i="9" s="1"/>
  <c r="W10" i="9"/>
  <c r="Z10" i="9" s="1"/>
  <c r="X10" i="9"/>
  <c r="AA10" i="9" s="1"/>
  <c r="W11" i="9"/>
  <c r="Z11" i="9" s="1"/>
  <c r="V3" i="9"/>
  <c r="V4" i="9"/>
  <c r="V5" i="9"/>
  <c r="V6" i="9"/>
  <c r="Y6" i="9" s="1"/>
  <c r="V7" i="9"/>
  <c r="Y7" i="9" s="1"/>
  <c r="V8" i="9"/>
  <c r="Y8" i="9" s="1"/>
  <c r="V9" i="9"/>
  <c r="Y9" i="9" s="1"/>
  <c r="V10" i="9"/>
  <c r="Y10" i="9" s="1"/>
  <c r="V11" i="9"/>
  <c r="Y11" i="9" s="1"/>
  <c r="V2" i="9"/>
  <c r="R35" i="3"/>
  <c r="R14" i="3"/>
  <c r="S39" i="3"/>
  <c r="S41" i="3" s="1"/>
  <c r="T38" i="3"/>
  <c r="W14" i="2"/>
  <c r="W16" i="2"/>
  <c r="W15" i="2"/>
  <c r="W17" i="2"/>
  <c r="AA14" i="2"/>
  <c r="U37" i="3"/>
  <c r="V37" i="3" s="1"/>
  <c r="W37" i="3" s="1"/>
  <c r="X37" i="3" s="1"/>
  <c r="Y37" i="3" s="1"/>
  <c r="Z37" i="3" s="1"/>
  <c r="AA37" i="3" s="1"/>
  <c r="AB37" i="3" s="1"/>
  <c r="AC37" i="3" s="1"/>
  <c r="AD37" i="3" s="1"/>
  <c r="T37" i="3"/>
  <c r="AB35" i="3"/>
  <c r="AA35" i="3"/>
  <c r="T35" i="3"/>
  <c r="S35" i="3"/>
  <c r="Z15" i="3"/>
  <c r="Z16" i="3"/>
  <c r="Z17" i="3"/>
  <c r="Z18" i="3"/>
  <c r="Z34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14" i="3"/>
  <c r="Y15" i="3"/>
  <c r="Y16" i="3"/>
  <c r="Y17" i="3"/>
  <c r="Y18" i="3"/>
  <c r="Y34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14" i="3"/>
  <c r="X15" i="3"/>
  <c r="X16" i="3"/>
  <c r="X17" i="3"/>
  <c r="X18" i="3"/>
  <c r="X34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14" i="3"/>
  <c r="W15" i="3"/>
  <c r="W16" i="3"/>
  <c r="W17" i="3"/>
  <c r="W18" i="3"/>
  <c r="W34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14" i="3"/>
  <c r="V14" i="3"/>
  <c r="U14" i="3"/>
  <c r="V15" i="3"/>
  <c r="AB15" i="3" s="1"/>
  <c r="V16" i="3"/>
  <c r="AB16" i="3" s="1"/>
  <c r="V17" i="3"/>
  <c r="V18" i="3"/>
  <c r="V34" i="3"/>
  <c r="AB34" i="3" s="1"/>
  <c r="V19" i="3"/>
  <c r="AB19" i="3" s="1"/>
  <c r="V20" i="3"/>
  <c r="V21" i="3"/>
  <c r="V22" i="3"/>
  <c r="AB22" i="3" s="1"/>
  <c r="V23" i="3"/>
  <c r="AB23" i="3" s="1"/>
  <c r="V24" i="3"/>
  <c r="V25" i="3"/>
  <c r="V26" i="3"/>
  <c r="AB26" i="3" s="1"/>
  <c r="V27" i="3"/>
  <c r="AB27" i="3" s="1"/>
  <c r="V28" i="3"/>
  <c r="V29" i="3"/>
  <c r="V30" i="3"/>
  <c r="AB30" i="3" s="1"/>
  <c r="V31" i="3"/>
  <c r="AB31" i="3" s="1"/>
  <c r="V32" i="3"/>
  <c r="V33" i="3"/>
  <c r="U15" i="3"/>
  <c r="V8" i="6" s="1"/>
  <c r="U16" i="3"/>
  <c r="V9" i="6" s="1"/>
  <c r="U17" i="3"/>
  <c r="U18" i="3"/>
  <c r="U34" i="3"/>
  <c r="V12" i="6" s="1"/>
  <c r="U19" i="3"/>
  <c r="V13" i="6" s="1"/>
  <c r="U20" i="3"/>
  <c r="U21" i="3"/>
  <c r="U22" i="3"/>
  <c r="V16" i="6" s="1"/>
  <c r="U23" i="3"/>
  <c r="AA23" i="3" s="1"/>
  <c r="U24" i="3"/>
  <c r="U25" i="3"/>
  <c r="U26" i="3"/>
  <c r="V20" i="6" s="1"/>
  <c r="U27" i="3"/>
  <c r="V21" i="6" s="1"/>
  <c r="U28" i="3"/>
  <c r="U29" i="3"/>
  <c r="U30" i="3"/>
  <c r="V24" i="6" s="1"/>
  <c r="U31" i="3"/>
  <c r="V25" i="6" s="1"/>
  <c r="U32" i="3"/>
  <c r="U33" i="3"/>
  <c r="V27" i="6" s="1"/>
  <c r="R15" i="3"/>
  <c r="R8" i="6" s="1"/>
  <c r="S15" i="3"/>
  <c r="T15" i="3"/>
  <c r="T8" i="6" s="1"/>
  <c r="R16" i="3"/>
  <c r="R9" i="6" s="1"/>
  <c r="S16" i="3"/>
  <c r="S9" i="6" s="1"/>
  <c r="T16" i="3"/>
  <c r="R17" i="3"/>
  <c r="R10" i="6" s="1"/>
  <c r="S17" i="3"/>
  <c r="S10" i="6" s="1"/>
  <c r="T17" i="3"/>
  <c r="T10" i="6" s="1"/>
  <c r="R18" i="3"/>
  <c r="S18" i="3"/>
  <c r="S11" i="6" s="1"/>
  <c r="T18" i="3"/>
  <c r="T11" i="6" s="1"/>
  <c r="R34" i="3"/>
  <c r="R12" i="6" s="1"/>
  <c r="S34" i="3"/>
  <c r="T34" i="3"/>
  <c r="T12" i="6" s="1"/>
  <c r="R19" i="3"/>
  <c r="R13" i="6" s="1"/>
  <c r="S19" i="3"/>
  <c r="S13" i="6" s="1"/>
  <c r="T19" i="3"/>
  <c r="R20" i="3"/>
  <c r="R14" i="6" s="1"/>
  <c r="S20" i="3"/>
  <c r="S14" i="6" s="1"/>
  <c r="T20" i="3"/>
  <c r="T14" i="6" s="1"/>
  <c r="R21" i="3"/>
  <c r="S21" i="3"/>
  <c r="S15" i="6" s="1"/>
  <c r="T21" i="3"/>
  <c r="T15" i="6" s="1"/>
  <c r="R22" i="3"/>
  <c r="R16" i="6" s="1"/>
  <c r="S22" i="3"/>
  <c r="T22" i="3"/>
  <c r="T16" i="6" s="1"/>
  <c r="R23" i="3"/>
  <c r="R17" i="6" s="1"/>
  <c r="S23" i="3"/>
  <c r="S17" i="6" s="1"/>
  <c r="T23" i="3"/>
  <c r="R24" i="3"/>
  <c r="R18" i="6" s="1"/>
  <c r="S24" i="3"/>
  <c r="S18" i="6" s="1"/>
  <c r="T24" i="3"/>
  <c r="T18" i="6" s="1"/>
  <c r="R25" i="3"/>
  <c r="S25" i="3"/>
  <c r="S19" i="6" s="1"/>
  <c r="T25" i="3"/>
  <c r="T19" i="6" s="1"/>
  <c r="R26" i="3"/>
  <c r="R20" i="6" s="1"/>
  <c r="S26" i="3"/>
  <c r="T26" i="3"/>
  <c r="T20" i="6" s="1"/>
  <c r="R27" i="3"/>
  <c r="R21" i="6" s="1"/>
  <c r="S27" i="3"/>
  <c r="S21" i="6" s="1"/>
  <c r="T27" i="3"/>
  <c r="R28" i="3"/>
  <c r="R22" i="6" s="1"/>
  <c r="S28" i="3"/>
  <c r="S22" i="6" s="1"/>
  <c r="T28" i="3"/>
  <c r="T22" i="6" s="1"/>
  <c r="R29" i="3"/>
  <c r="S29" i="3"/>
  <c r="S23" i="6" s="1"/>
  <c r="T29" i="3"/>
  <c r="T23" i="6" s="1"/>
  <c r="R30" i="3"/>
  <c r="R24" i="6" s="1"/>
  <c r="S30" i="3"/>
  <c r="T30" i="3"/>
  <c r="T24" i="6" s="1"/>
  <c r="R31" i="3"/>
  <c r="R25" i="6" s="1"/>
  <c r="S31" i="3"/>
  <c r="S25" i="6" s="1"/>
  <c r="T31" i="3"/>
  <c r="R32" i="3"/>
  <c r="R26" i="6" s="1"/>
  <c r="S32" i="3"/>
  <c r="T32" i="3"/>
  <c r="T26" i="6" s="1"/>
  <c r="R33" i="3"/>
  <c r="S33" i="3"/>
  <c r="S27" i="6" s="1"/>
  <c r="T33" i="3"/>
  <c r="T27" i="6" s="1"/>
  <c r="T14" i="3"/>
  <c r="T7" i="6" s="1"/>
  <c r="S14" i="3"/>
  <c r="R7" i="6"/>
  <c r="T25" i="6"/>
  <c r="T21" i="6"/>
  <c r="T17" i="6"/>
  <c r="T13" i="6"/>
  <c r="T9" i="6"/>
  <c r="H41" i="2"/>
  <c r="H40" i="2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AB14" i="2"/>
  <c r="AC14" i="2"/>
  <c r="AD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H14" i="2"/>
  <c r="AI14" i="2"/>
  <c r="AG14" i="2"/>
  <c r="AF14" i="2"/>
  <c r="AE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C3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29" i="2"/>
  <c r="AB29" i="2"/>
  <c r="AC29" i="2"/>
  <c r="AA30" i="2"/>
  <c r="AB30" i="2"/>
  <c r="AC30" i="2"/>
  <c r="AA31" i="2"/>
  <c r="AB31" i="2"/>
  <c r="AC31" i="2"/>
  <c r="AA32" i="2"/>
  <c r="AB32" i="2"/>
  <c r="AC32" i="2"/>
  <c r="AA33" i="2"/>
  <c r="AB33" i="2"/>
  <c r="AC33" i="2"/>
  <c r="AA34" i="2"/>
  <c r="AB34" i="2"/>
  <c r="U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V26" i="6"/>
  <c r="U26" i="6"/>
  <c r="S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S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V22" i="6"/>
  <c r="U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S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S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V14" i="6"/>
  <c r="U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U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U12" i="6"/>
  <c r="S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U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U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S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S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M34" i="5"/>
  <c r="L34" i="5"/>
  <c r="K34" i="5"/>
  <c r="J34" i="5"/>
  <c r="I34" i="5"/>
  <c r="H34" i="5"/>
  <c r="M33" i="5"/>
  <c r="L33" i="5"/>
  <c r="K33" i="5"/>
  <c r="J33" i="5"/>
  <c r="I33" i="5"/>
  <c r="H33" i="5"/>
  <c r="M32" i="5"/>
  <c r="L32" i="5"/>
  <c r="K32" i="5"/>
  <c r="J32" i="5"/>
  <c r="I32" i="5"/>
  <c r="H32" i="5"/>
  <c r="M31" i="5"/>
  <c r="L31" i="5"/>
  <c r="K31" i="5"/>
  <c r="J31" i="5"/>
  <c r="I31" i="5"/>
  <c r="H31" i="5"/>
  <c r="M30" i="5"/>
  <c r="L30" i="5"/>
  <c r="K30" i="5"/>
  <c r="J30" i="5"/>
  <c r="I30" i="5"/>
  <c r="H30" i="5"/>
  <c r="M29" i="5"/>
  <c r="L29" i="5"/>
  <c r="K29" i="5"/>
  <c r="J29" i="5"/>
  <c r="I29" i="5"/>
  <c r="H29" i="5"/>
  <c r="M28" i="5"/>
  <c r="L28" i="5"/>
  <c r="K28" i="5"/>
  <c r="J28" i="5"/>
  <c r="I28" i="5"/>
  <c r="H28" i="5"/>
  <c r="M27" i="5"/>
  <c r="L27" i="5"/>
  <c r="K27" i="5"/>
  <c r="J27" i="5"/>
  <c r="I27" i="5"/>
  <c r="H27" i="5"/>
  <c r="M26" i="5"/>
  <c r="L26" i="5"/>
  <c r="K26" i="5"/>
  <c r="J26" i="5"/>
  <c r="I26" i="5"/>
  <c r="H26" i="5"/>
  <c r="M25" i="5"/>
  <c r="L25" i="5"/>
  <c r="K25" i="5"/>
  <c r="J25" i="5"/>
  <c r="I25" i="5"/>
  <c r="H25" i="5"/>
  <c r="M24" i="5"/>
  <c r="L24" i="5"/>
  <c r="K24" i="5"/>
  <c r="J24" i="5"/>
  <c r="I24" i="5"/>
  <c r="H24" i="5"/>
  <c r="M23" i="5"/>
  <c r="L23" i="5"/>
  <c r="K23" i="5"/>
  <c r="J23" i="5"/>
  <c r="I23" i="5"/>
  <c r="H23" i="5"/>
  <c r="M22" i="5"/>
  <c r="L22" i="5"/>
  <c r="K22" i="5"/>
  <c r="J22" i="5"/>
  <c r="I22" i="5"/>
  <c r="H22" i="5"/>
  <c r="M21" i="5"/>
  <c r="L21" i="5"/>
  <c r="K21" i="5"/>
  <c r="J21" i="5"/>
  <c r="I21" i="5"/>
  <c r="H21" i="5"/>
  <c r="M20" i="5"/>
  <c r="L20" i="5"/>
  <c r="K20" i="5"/>
  <c r="J20" i="5"/>
  <c r="I20" i="5"/>
  <c r="H20" i="5"/>
  <c r="M19" i="5"/>
  <c r="L19" i="5"/>
  <c r="K19" i="5"/>
  <c r="J19" i="5"/>
  <c r="I19" i="5"/>
  <c r="H19" i="5"/>
  <c r="M18" i="5"/>
  <c r="L18" i="5"/>
  <c r="K18" i="5"/>
  <c r="J18" i="5"/>
  <c r="I18" i="5"/>
  <c r="H18" i="5"/>
  <c r="M17" i="5"/>
  <c r="L17" i="5"/>
  <c r="K17" i="5"/>
  <c r="J17" i="5"/>
  <c r="I17" i="5"/>
  <c r="H17" i="5"/>
  <c r="M16" i="5"/>
  <c r="L16" i="5"/>
  <c r="K16" i="5"/>
  <c r="J16" i="5"/>
  <c r="I16" i="5"/>
  <c r="H16" i="5"/>
  <c r="M15" i="5"/>
  <c r="L15" i="5"/>
  <c r="K15" i="5"/>
  <c r="J15" i="5"/>
  <c r="I15" i="5"/>
  <c r="H15" i="5"/>
  <c r="M14" i="5"/>
  <c r="L14" i="5"/>
  <c r="K14" i="5"/>
  <c r="J14" i="5"/>
  <c r="I14" i="5"/>
  <c r="H14" i="5"/>
  <c r="Z34" i="2"/>
  <c r="Y34" i="2"/>
  <c r="X34" i="2"/>
  <c r="W34" i="2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W19" i="2"/>
  <c r="Z18" i="2"/>
  <c r="Y18" i="2"/>
  <c r="X18" i="2"/>
  <c r="W18" i="2"/>
  <c r="Z17" i="2"/>
  <c r="Y17" i="2"/>
  <c r="X17" i="2"/>
  <c r="Z16" i="2"/>
  <c r="Y16" i="2"/>
  <c r="X16" i="2"/>
  <c r="Z15" i="2"/>
  <c r="Y15" i="2"/>
  <c r="X15" i="2"/>
  <c r="Z14" i="2"/>
  <c r="Y14" i="2"/>
  <c r="X14" i="2"/>
  <c r="AK34" i="2" l="1"/>
  <c r="AJ33" i="2"/>
  <c r="AL31" i="2"/>
  <c r="AK30" i="2"/>
  <c r="AJ29" i="2"/>
  <c r="AL27" i="2"/>
  <c r="AK26" i="2"/>
  <c r="AJ25" i="2"/>
  <c r="AL23" i="2"/>
  <c r="AK22" i="2"/>
  <c r="AJ21" i="2"/>
  <c r="AL19" i="2"/>
  <c r="AK18" i="2"/>
  <c r="AJ17" i="2"/>
  <c r="AL15" i="2"/>
  <c r="AK14" i="2"/>
  <c r="AL14" i="2"/>
  <c r="H38" i="2"/>
  <c r="AJ20" i="2"/>
  <c r="I38" i="2"/>
  <c r="AJ14" i="2"/>
  <c r="F38" i="2"/>
  <c r="G38" i="2"/>
  <c r="AJ32" i="2"/>
  <c r="AJ28" i="2"/>
  <c r="AJ24" i="2"/>
  <c r="AJ16" i="2"/>
  <c r="AL33" i="2"/>
  <c r="AK32" i="2"/>
  <c r="AJ31" i="2"/>
  <c r="AL29" i="2"/>
  <c r="AK28" i="2"/>
  <c r="AJ27" i="2"/>
  <c r="AL25" i="2"/>
  <c r="AK24" i="2"/>
  <c r="AJ23" i="2"/>
  <c r="AL21" i="2"/>
  <c r="AK20" i="2"/>
  <c r="AJ19" i="2"/>
  <c r="AL17" i="2"/>
  <c r="AK16" i="2"/>
  <c r="AJ15" i="2"/>
  <c r="AL30" i="2"/>
  <c r="AL26" i="2"/>
  <c r="AL22" i="2"/>
  <c r="AL18" i="2"/>
  <c r="AL34" i="2"/>
  <c r="AK33" i="2"/>
  <c r="AK31" i="2"/>
  <c r="AK29" i="2"/>
  <c r="AK27" i="2"/>
  <c r="AK25" i="2"/>
  <c r="AK23" i="2"/>
  <c r="AK21" i="2"/>
  <c r="AK19" i="2"/>
  <c r="AK17" i="2"/>
  <c r="AK15" i="2"/>
  <c r="AJ34" i="2"/>
  <c r="AL32" i="2"/>
  <c r="AJ30" i="2"/>
  <c r="AL28" i="2"/>
  <c r="AJ26" i="2"/>
  <c r="AL24" i="2"/>
  <c r="AJ22" i="2"/>
  <c r="AL20" i="2"/>
  <c r="AJ18" i="2"/>
  <c r="AL16" i="2"/>
  <c r="H42" i="2"/>
  <c r="T39" i="3"/>
  <c r="I41" i="2"/>
  <c r="T41" i="3"/>
  <c r="T40" i="3"/>
  <c r="S40" i="3"/>
  <c r="U38" i="3"/>
  <c r="AA29" i="3"/>
  <c r="AA25" i="3"/>
  <c r="AA21" i="3"/>
  <c r="AA18" i="3"/>
  <c r="AB32" i="3"/>
  <c r="AB28" i="3"/>
  <c r="AB24" i="3"/>
  <c r="AB20" i="3"/>
  <c r="AB17" i="3"/>
  <c r="AB14" i="3"/>
  <c r="V17" i="6"/>
  <c r="AA26" i="3"/>
  <c r="AB33" i="3"/>
  <c r="AB29" i="3"/>
  <c r="AB25" i="3"/>
  <c r="AB21" i="3"/>
  <c r="AB18" i="3"/>
  <c r="AA14" i="3"/>
  <c r="AA32" i="3"/>
  <c r="AA28" i="3"/>
  <c r="AA24" i="3"/>
  <c r="AA20" i="3"/>
  <c r="AA17" i="3"/>
  <c r="AA31" i="3"/>
  <c r="AA27" i="3"/>
  <c r="AA19" i="3"/>
  <c r="AA16" i="3"/>
  <c r="V11" i="6"/>
  <c r="AA30" i="3"/>
  <c r="AA22" i="3"/>
  <c r="AA34" i="3"/>
  <c r="AA15" i="3"/>
  <c r="AA33" i="3"/>
  <c r="V19" i="6"/>
  <c r="V7" i="6"/>
  <c r="V10" i="6"/>
  <c r="V15" i="6"/>
  <c r="V18" i="6"/>
  <c r="V23" i="6"/>
  <c r="U38" i="2" l="1"/>
  <c r="S38" i="2"/>
  <c r="T38" i="2"/>
  <c r="H44" i="2" s="1"/>
  <c r="H45" i="2"/>
  <c r="J41" i="2"/>
  <c r="I42" i="2"/>
  <c r="V38" i="3"/>
  <c r="U39" i="3"/>
  <c r="G43" i="2" l="1"/>
  <c r="V38" i="2"/>
  <c r="H43" i="2"/>
  <c r="I45" i="2"/>
  <c r="I44" i="2"/>
  <c r="I43" i="2"/>
  <c r="K41" i="2"/>
  <c r="J42" i="2"/>
  <c r="U41" i="3"/>
  <c r="U40" i="3"/>
  <c r="W38" i="3"/>
  <c r="V39" i="3"/>
  <c r="L41" i="2" l="1"/>
  <c r="K42" i="2"/>
  <c r="J44" i="2"/>
  <c r="J43" i="2"/>
  <c r="J45" i="2"/>
  <c r="V41" i="3"/>
  <c r="V40" i="3"/>
  <c r="X38" i="3"/>
  <c r="W39" i="3"/>
  <c r="K44" i="2" l="1"/>
  <c r="K43" i="2"/>
  <c r="K45" i="2"/>
  <c r="M41" i="2"/>
  <c r="L42" i="2"/>
  <c r="W40" i="3"/>
  <c r="W41" i="3"/>
  <c r="Y38" i="3"/>
  <c r="X39" i="3"/>
  <c r="N41" i="2" l="1"/>
  <c r="M42" i="2"/>
  <c r="L44" i="2"/>
  <c r="L43" i="2"/>
  <c r="L45" i="2"/>
  <c r="X41" i="3"/>
  <c r="X40" i="3"/>
  <c r="Z38" i="3"/>
  <c r="Y39" i="3"/>
  <c r="M45" i="2" l="1"/>
  <c r="M44" i="2"/>
  <c r="M43" i="2"/>
  <c r="O41" i="2"/>
  <c r="N42" i="2"/>
  <c r="Y41" i="3"/>
  <c r="Y40" i="3"/>
  <c r="AA38" i="3"/>
  <c r="Z39" i="3"/>
  <c r="P41" i="2" l="1"/>
  <c r="O42" i="2"/>
  <c r="N44" i="2"/>
  <c r="N43" i="2"/>
  <c r="N45" i="2"/>
  <c r="Z41" i="3"/>
  <c r="Z40" i="3"/>
  <c r="AB38" i="3"/>
  <c r="AA39" i="3"/>
  <c r="O44" i="2" l="1"/>
  <c r="O43" i="2"/>
  <c r="O45" i="2"/>
  <c r="Q41" i="2"/>
  <c r="P42" i="2"/>
  <c r="AA40" i="3"/>
  <c r="AA41" i="3"/>
  <c r="AC38" i="3"/>
  <c r="AB39" i="3"/>
  <c r="R41" i="2" l="1"/>
  <c r="R42" i="2" s="1"/>
  <c r="Q42" i="2"/>
  <c r="P44" i="2"/>
  <c r="P43" i="2"/>
  <c r="P45" i="2"/>
  <c r="AB41" i="3"/>
  <c r="AB40" i="3"/>
  <c r="AC39" i="3"/>
  <c r="AD38" i="3"/>
  <c r="AD39" i="3" s="1"/>
  <c r="Q45" i="2" l="1"/>
  <c r="Q44" i="2"/>
  <c r="Q43" i="2"/>
  <c r="R44" i="2"/>
  <c r="R43" i="2"/>
  <c r="R45" i="2"/>
  <c r="AD41" i="3"/>
  <c r="AD40" i="3"/>
  <c r="AC41" i="3"/>
  <c r="AC40" i="3"/>
</calcChain>
</file>

<file path=xl/sharedStrings.xml><?xml version="1.0" encoding="utf-8"?>
<sst xmlns="http://schemas.openxmlformats.org/spreadsheetml/2006/main" count="327" uniqueCount="116">
  <si>
    <t>2022 Student Research Case Study Challenge</t>
  </si>
  <si>
    <t>Football-Soccer Revenue, Expense and Other Data</t>
  </si>
  <si>
    <t>Description of Data</t>
  </si>
  <si>
    <t>Copyright © 2022 by the Society of Actuaries Research Institute. All rights reserved.</t>
  </si>
  <si>
    <t>Revenue</t>
  </si>
  <si>
    <t>Nation</t>
  </si>
  <si>
    <t>Name of 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</si>
  <si>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</si>
  <si>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</si>
  <si>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Aggregate revenue for each nation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</si>
  <si>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</si>
  <si>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</si>
  <si>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</si>
  <si>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</si>
  <si>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</si>
  <si>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</si>
  <si>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</si>
  <si>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</si>
  <si>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</si>
  <si>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Aggregate expense for each nation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</si>
  <si>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</si>
  <si>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</si>
  <si>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</si>
  <si>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</si>
  <si>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</si>
  <si>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</si>
  <si>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Average attendance at league games</t>
  </si>
  <si>
    <t>Social Media Statistics</t>
  </si>
  <si>
    <t>Facebook</t>
  </si>
  <si>
    <t>Total number of Facebook followers in millions</t>
  </si>
  <si>
    <t>Instagram</t>
  </si>
  <si>
    <t>Total number of Instagram followers in millions</t>
  </si>
  <si>
    <t>Twitter</t>
  </si>
  <si>
    <t>Total number of Twitter followers in millions</t>
  </si>
  <si>
    <t>Youtube</t>
  </si>
  <si>
    <t>Total number of Youtube followers in millions</t>
  </si>
  <si>
    <t>Tiktok</t>
  </si>
  <si>
    <t>Total number of Tiktok followers in millions</t>
  </si>
  <si>
    <t>Football-Soccer Revenue</t>
  </si>
  <si>
    <t>All values are expressed in Rarita Doubloons</t>
  </si>
  <si>
    <t>Per Capita
Total Revenue (∂)</t>
  </si>
  <si>
    <t>Per Capita
Matchday (∂)</t>
  </si>
  <si>
    <t>Per Capita
Broadcast (∂)</t>
  </si>
  <si>
    <t>Per Capita
Commercial (∂)</t>
  </si>
  <si>
    <t>Per Capita
Total Revenue growth over 2016-2020 (∂)</t>
  </si>
  <si>
    <t>Per Capita
Matchday growth over 2016-2020(∂)</t>
  </si>
  <si>
    <t>Per Capita
Broadcast growth over 2016-2020(∂)</t>
  </si>
  <si>
    <t>Per Capita
Commercial growth over 2016-2020 (∂)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</si>
  <si>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</si>
  <si>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</si>
  <si>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</si>
  <si>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</si>
  <si>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</si>
  <si>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</si>
  <si>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</si>
  <si>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</si>
  <si>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</si>
  <si>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</si>
  <si>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</si>
  <si>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</si>
  <si>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</si>
  <si>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</si>
  <si>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</si>
  <si>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</si>
  <si>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Rarita</t>
  </si>
  <si>
    <t>Sobianitedrucy</t>
  </si>
  <si>
    <t>Southern Ristan</t>
  </si>
  <si>
    <t>Unicorporated Tiagascar</t>
  </si>
  <si>
    <t>Xikong</t>
  </si>
  <si>
    <t>Football-Soccer Expense</t>
  </si>
  <si>
    <r>
      <rPr>
        <sz val="11"/>
        <color rgb="FF000000"/>
        <rFont val="Calibri"/>
        <family val="2"/>
      </rPr>
      <t>All values are expressed in Rarita Doubloons (</t>
    </r>
    <r>
      <rPr>
        <sz val="11"/>
        <color rgb="FF000000"/>
        <rFont val="Calibri Light"/>
        <family val="2"/>
      </rPr>
      <t>∂)</t>
    </r>
  </si>
  <si>
    <t>Per Capita
Total Expense (∂)</t>
  </si>
  <si>
    <t>Per Capita
Staff
Costs (∂)</t>
  </si>
  <si>
    <t>Per Capita
Other
Expenses (∂)</t>
  </si>
  <si>
    <t>Football-Soccer League Attendance</t>
  </si>
  <si>
    <t>Football-Soccer Social Media Followers</t>
  </si>
  <si>
    <t>In Millions</t>
  </si>
  <si>
    <t>n/a</t>
  </si>
  <si>
    <t>Revenue-Expenses</t>
  </si>
  <si>
    <t>percentage of total revenue contributed by matchday 2020</t>
  </si>
  <si>
    <t>percentage of total revenue contributed by matchday 2019</t>
  </si>
  <si>
    <t xml:space="preserve">percentage of total revenue contributed by matchday </t>
  </si>
  <si>
    <t>percentage of total revenue contributed by matchday 2018</t>
  </si>
  <si>
    <t>average matchday</t>
  </si>
  <si>
    <t>average broadcast</t>
  </si>
  <si>
    <t>average commercial</t>
  </si>
  <si>
    <t>projections of population</t>
  </si>
  <si>
    <t>population growth rate</t>
  </si>
  <si>
    <t>revenue per capita growth</t>
  </si>
  <si>
    <t>total revenue projection</t>
  </si>
  <si>
    <t>projection of revenue per capita (dobloons)</t>
  </si>
  <si>
    <t>matchday contribution</t>
  </si>
  <si>
    <t>broadcasting contribution</t>
  </si>
  <si>
    <t>commercial contribution</t>
  </si>
  <si>
    <t>Per Capita staff growth over 2016-2020(∂)</t>
  </si>
  <si>
    <t>Per Capita
other expenses growth over 2016-2020(∂)</t>
  </si>
  <si>
    <t>percentage of total expense contributed by staff 2020</t>
  </si>
  <si>
    <t>percentage of total expense contributed by other expenses</t>
  </si>
  <si>
    <t>percentage of total expense contributed by staff 2019</t>
  </si>
  <si>
    <t>percentage of total expense contributed by staff 2018</t>
  </si>
  <si>
    <t>average staff</t>
  </si>
  <si>
    <t>average other expenses</t>
  </si>
  <si>
    <t>total expense projection</t>
  </si>
  <si>
    <t>staff salary contribution</t>
  </si>
  <si>
    <t>other expense contribution</t>
  </si>
  <si>
    <t>revenue  and expances per capita growth</t>
  </si>
  <si>
    <t xml:space="preserve">Inflation rate </t>
  </si>
  <si>
    <t>Projected GDP per capita in 2031 (PV in Doubloons)</t>
  </si>
  <si>
    <t>Case 3</t>
  </si>
  <si>
    <t>Case 1</t>
  </si>
  <si>
    <t>Case 2</t>
  </si>
  <si>
    <t>growth factors</t>
  </si>
  <si>
    <t>Forward counting</t>
  </si>
  <si>
    <t>gdp growth in PV Doubloons</t>
  </si>
  <si>
    <t xml:space="preserve"> 1.215142 1.275548 1.345276 1.424586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</si>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</sst>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b/>
      <sz val="14"/>
      <color theme="4"/>
      <name val="Calibri"/>
      <family val="2"/>
    </font>
    <font>
      <sz val="8"/>
      <color rgb="FF000000"/>
      <name val="Calibri"/>
      <family val="2"/>
    </font>
    <font>
      <b/>
      <sz val="12"/>
      <color theme="4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82A7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000000"/>
      </right>
      <top/>
      <bottom style="thin">
        <color rgb="FFF2F2F2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4" fontId="1" fillId="0" borderId="7" xfId="0" applyNumberFormat="1" applyFont="1" applyBorder="1"/>
    <xf numFmtId="4" fontId="1" fillId="0" borderId="0" xfId="0" applyNumberFormat="1" applyFont="1"/>
    <xf numFmtId="4" fontId="1" fillId="0" borderId="8" xfId="0" applyNumberFormat="1" applyFont="1" applyBorder="1"/>
    <xf numFmtId="10" fontId="5" fillId="0" borderId="0" xfId="0" applyNumberFormat="1" applyFont="1"/>
    <xf numFmtId="0" fontId="5" fillId="4" borderId="0" xfId="0" applyFont="1" applyFill="1"/>
    <xf numFmtId="0" fontId="1" fillId="4" borderId="0" xfId="0" applyFont="1" applyFill="1"/>
    <xf numFmtId="4" fontId="1" fillId="4" borderId="7" xfId="0" applyNumberFormat="1" applyFont="1" applyFill="1" applyBorder="1"/>
    <xf numFmtId="4" fontId="1" fillId="4" borderId="0" xfId="0" applyNumberFormat="1" applyFont="1" applyFill="1"/>
    <xf numFmtId="4" fontId="1" fillId="4" borderId="8" xfId="0" applyNumberFormat="1" applyFont="1" applyFill="1" applyBorder="1"/>
    <xf numFmtId="10" fontId="5" fillId="4" borderId="0" xfId="0" applyNumberFormat="1" applyFont="1" applyFill="1"/>
    <xf numFmtId="0" fontId="5" fillId="5" borderId="0" xfId="0" applyFont="1" applyFill="1"/>
    <xf numFmtId="0" fontId="1" fillId="5" borderId="0" xfId="0" applyFont="1" applyFill="1"/>
    <xf numFmtId="4" fontId="1" fillId="5" borderId="7" xfId="0" applyNumberFormat="1" applyFont="1" applyFill="1" applyBorder="1"/>
    <xf numFmtId="4" fontId="1" fillId="5" borderId="0" xfId="0" applyNumberFormat="1" applyFont="1" applyFill="1"/>
    <xf numFmtId="4" fontId="1" fillId="5" borderId="8" xfId="0" applyNumberFormat="1" applyFont="1" applyFill="1" applyBorder="1"/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4" fontId="5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10" fillId="0" borderId="0" xfId="0" applyFont="1" applyAlignment="1"/>
    <xf numFmtId="10" fontId="5" fillId="0" borderId="4" xfId="0" applyNumberFormat="1" applyFont="1" applyFill="1" applyBorder="1" applyAlignment="1"/>
    <xf numFmtId="0" fontId="7" fillId="6" borderId="4" xfId="0" applyFont="1" applyFill="1" applyBorder="1" applyAlignment="1">
      <alignment horizontal="center" wrapText="1"/>
    </xf>
    <xf numFmtId="10" fontId="0" fillId="0" borderId="0" xfId="0" applyNumberFormat="1" applyFont="1" applyAlignment="1"/>
    <xf numFmtId="10" fontId="11" fillId="0" borderId="0" xfId="0" applyNumberFormat="1" applyFont="1" applyAlignment="1"/>
    <xf numFmtId="10" fontId="5" fillId="7" borderId="4" xfId="0" applyNumberFormat="1" applyFont="1" applyFill="1" applyBorder="1" applyAlignment="1"/>
    <xf numFmtId="43" fontId="10" fillId="0" borderId="0" xfId="1" applyFont="1" applyAlignment="1"/>
    <xf numFmtId="43" fontId="5" fillId="0" borderId="0" xfId="1" applyFont="1"/>
    <xf numFmtId="0" fontId="5" fillId="0" borderId="9" xfId="0" applyFont="1" applyBorder="1"/>
    <xf numFmtId="0" fontId="10" fillId="0" borderId="9" xfId="2" applyNumberFormat="1" applyFont="1" applyBorder="1" applyAlignment="1"/>
    <xf numFmtId="10" fontId="5" fillId="0" borderId="9" xfId="0" applyNumberFormat="1" applyFont="1" applyBorder="1"/>
    <xf numFmtId="43" fontId="5" fillId="0" borderId="0" xfId="0" applyNumberFormat="1" applyFont="1"/>
    <xf numFmtId="0" fontId="5" fillId="0" borderId="4" xfId="0" applyFont="1" applyFill="1" applyBorder="1"/>
    <xf numFmtId="43" fontId="0" fillId="0" borderId="0" xfId="0" applyNumberFormat="1" applyFont="1" applyAlignment="1"/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0" fillId="0" borderId="9" xfId="0" applyFont="1" applyBorder="1" applyAlignment="1"/>
    <xf numFmtId="0" fontId="0" fillId="8" borderId="9" xfId="0" applyFont="1" applyFill="1" applyBorder="1" applyAlignment="1"/>
    <xf numFmtId="0" fontId="10" fillId="0" borderId="9" xfId="0" applyFont="1" applyBorder="1" applyAlignment="1"/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33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and Expenses projections over 2020-2031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and Expenses projection'!$C$7</c:f>
              <c:strCache>
                <c:ptCount val="1"/>
                <c:pt idx="0">
                  <c:v>total revenue 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and Expenses projection'!$D$4:$O$4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'Revenue and Expenses projection'!$D$7:$O$7</c:f>
              <c:numCache>
                <c:formatCode>General</c:formatCode>
                <c:ptCount val="12"/>
                <c:pt idx="0">
                  <c:v>1797070961.7528481</c:v>
                </c:pt>
                <c:pt idx="1">
                  <c:v>1886113143.9840176</c:v>
                </c:pt>
                <c:pt idx="2">
                  <c:v>1979567233.3603315</c:v>
                </c:pt>
                <c:pt idx="3">
                  <c:v>2077651833.2916522</c:v>
                </c:pt>
                <c:pt idx="4">
                  <c:v>2180596378.6603184</c:v>
                </c:pt>
                <c:pt idx="5">
                  <c:v>2288641672.5044265</c:v>
                </c:pt>
                <c:pt idx="6">
                  <c:v>2402040449.2929716</c:v>
                </c:pt>
                <c:pt idx="7">
                  <c:v>2521057966.1104293</c:v>
                </c:pt>
                <c:pt idx="8">
                  <c:v>2645972623.1336498</c:v>
                </c:pt>
                <c:pt idx="9">
                  <c:v>2777076614.8524556</c:v>
                </c:pt>
                <c:pt idx="10">
                  <c:v>2914676613.5572476</c:v>
                </c:pt>
                <c:pt idx="11">
                  <c:v>3059094486.6924009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FE9-BA0A-66256415E007}"/>
            </c:ext>
          </c:extLst>
        </c:ser>
        <c:ser>
          <c:idx val="1"/>
          <c:order val="1"/>
          <c:tx>
            <c:strRef>
              <c:f>'Revenue and Expenses projection'!$C$16</c:f>
              <c:strCache>
                <c:ptCount val="1"/>
                <c:pt idx="0">
                  <c:v>total expense 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and Expenses projection'!$D$4:$O$4</c:f>
              <c:numCache>
                <c:formatCode>General</c:formatCod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numCache>
            </c:numRef>
          </c:cat>
          <c:val>
            <c:numRef>
              <c:f>'Revenue and Expenses projection'!$D$16:$O$16</c:f>
              <c:numCache>
                <c:formatCode>General</c:formatCode>
                <c:ptCount val="12"/>
                <c:pt idx="0">
                  <c:v>1637997188.1507449</c:v>
                </c:pt>
                <c:pt idx="1">
                  <c:v>1719157502.4764516</c:v>
                </c:pt>
                <c:pt idx="2">
                  <c:v>1804339189.164149</c:v>
                </c:pt>
                <c:pt idx="3">
                  <c:v>1893741501.2084579</c:v>
                </c:pt>
                <c:pt idx="4">
                  <c:v>1987573564.2922988</c:v>
                </c:pt>
                <c:pt idx="5">
                  <c:v>2086054865.9638515</c:v>
                </c:pt>
                <c:pt idx="6">
                  <c:v>2189415769.0515037</c:v>
                </c:pt>
                <c:pt idx="7">
                  <c:v>2297898050.5177445</c:v>
                </c:pt>
                <c:pt idx="8">
                  <c:v>2411755467.0124578</c:v>
                </c:pt>
                <c:pt idx="9">
                  <c:v>2531254348.4485474</c:v>
                </c:pt>
                <c:pt idx="10">
                  <c:v>2656674220.9883342</c:v>
                </c:pt>
                <c:pt idx="11">
                  <c:v>2788308460.8980141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2-4FE9-BA0A-66256415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8703"/>
        <c:axId val="208489119"/>
      </c:lineChart>
      <c:catAx>
        <c:axId val="2084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119"/>
        <c:crosses val="autoZero"/>
        <c:auto val="1"/>
        <c:lblAlgn val="ctr"/>
        <c:lblOffset val="100"/>
        <c:noMultiLvlLbl val="0"/>
      </c:catAx>
      <c:valAx>
        <c:axId val="2084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41-4833-AA82-9E3179B3D3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41-4833-AA82-9E3179B3D3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41-4833-AA82-9E3179B3D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Revenue!$AJ$13:$AL$13</c:f>
              <c:strCache>
                <c:ptCount val="3"/>
                <c:pt idx="0">
                  <c:v>average matchday</c:v>
                </c:pt>
                <c:pt idx="1">
                  <c:v>average broadcast</c:v>
                </c:pt>
                <c:pt idx="2">
                  <c:v>average commercial</c:v>
                </c:pt>
              </c:strCache>
            </c:strRef>
          </c:cat>
          <c:val>
            <c:numRef>
              <c:f>Revenue!$S$38:$U$38</c:f>
              <c:numCache>
                <c:formatCode>0.00%</c:formatCode>
                <c:ptCount val="3"/>
                <c:pt idx="0">
                  <c:v>0.15943955895371781</c:v>
                </c:pt>
                <c:pt idx="1">
                  <c:v>0.42772338187026737</c:v>
                </c:pt>
                <c:pt idx="2">
                  <c:v>0.41283705917601488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41-4833-AA82-9E3179B3D3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83312062524098"/>
          <c:y val="0.83132731494948797"/>
          <c:w val="0.65245668868187257"/>
          <c:h val="0.1498878332339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Contribution breakdown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4-44CD-AE7B-A773B7217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4-44CD-AE7B-A773B721707A}"/>
              </c:ext>
            </c:extLst>
          </c:dPt>
          <c:cat>
            <c:strRef>
              <c:f>'Revenue and Expenses projection'!$Q$13:$R$13</c:f>
              <c:strCache>
                <c:ptCount val="2"/>
                <c:pt idx="0">
                  <c:v>average staff</c:v>
                </c:pt>
                <c:pt idx="1">
                  <c:v>average other expenses</c:v>
                </c:pt>
              </c:strCache>
            </c:strRef>
          </c:cat>
          <c:val>
            <c:numRef>
              <c:f>'Revenue and Expenses projection'!$Q$14:$R$14</c:f>
              <c:numCache>
                <c:formatCode>General</c:formatCode>
                <c:ptCount val="2"/>
                <c:pt idx="0">
                  <c:v>0.64885038053877797</c:v>
                </c:pt>
                <c:pt idx="1">
                  <c:v>0.35114961946122203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D48-9541-5256EBB4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Forecasted GDP per capita for all differing cases of hosting probability assumptions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Projections'!$Y$2:$Y$11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24567.187123045223</c:v>
                </c:pt>
                <c:pt idx="6">
                  <c:v>24907.387131895099</c:v>
                </c:pt>
                <c:pt idx="7">
                  <c:v>25382.032689023039</c:v>
                </c:pt>
                <c:pt idx="8">
                  <c:v>25964.187681938798</c:v>
                </c:pt>
                <c:pt idx="9">
                  <c:v>26645.676972122405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E2C-A372-CE5D5000F988}"/>
            </c:ext>
          </c:extLst>
        </c:ser>
        <c:ser>
          <c:idx val="1"/>
          <c:order val="1"/>
          <c:tx>
            <c:strRef>
              <c:f>'GDP Projections'!$Z$1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Projections'!$Z$2:$Z$11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24682.903862274692</c:v>
                </c:pt>
                <c:pt idx="6">
                  <c:v>25243.575647061552</c:v>
                </c:pt>
                <c:pt idx="7">
                  <c:v>25978.882956548565</c:v>
                </c:pt>
                <c:pt idx="8">
                  <c:v>26861.786300794414</c:v>
                </c:pt>
                <c:pt idx="9">
                  <c:v>27887.654906694497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E2C-A372-CE5D5000F988}"/>
            </c:ext>
          </c:extLst>
        </c:ser>
        <c:ser>
          <c:idx val="2"/>
          <c:order val="2"/>
          <c:tx>
            <c:strRef>
              <c:f>'GDP Projections'!$AA$1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'GDP Projections'!$AA$2:$AA$11</c:f>
              <c:numCache>
                <c:formatCode>General</c:formatCode>
                <c:ptCount val="10"/>
                <c:pt idx="0">
                  <c:v>23956.580392156862</c:v>
                </c:pt>
                <c:pt idx="1">
                  <c:v>24050.527766243751</c:v>
                </c:pt>
                <c:pt idx="2">
                  <c:v>24144.847519053761</c:v>
                </c:pt>
                <c:pt idx="3">
                  <c:v>24239.53742837796</c:v>
                </c:pt>
                <c:pt idx="4">
                  <c:v>24334.588213226169</c:v>
                </c:pt>
                <c:pt idx="5">
                  <c:v>25039.568237793908</c:v>
                </c:pt>
                <c:pt idx="6">
                  <c:v>26065.817594184351</c:v>
                </c:pt>
                <c:pt idx="7">
                  <c:v>27300.283582962365</c:v>
                </c:pt>
                <c:pt idx="8">
                  <c:v>28678.009306433374</c:v>
                </c:pt>
                <c:pt idx="9">
                  <c:v>30162.324064746856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7-4E2C-A372-CE5D5000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21968"/>
        <c:axId val="1965823632"/>
      </c:lineChart>
      <c:catAx>
        <c:axId val="19658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3632"/>
        <c:crosses val="autoZero"/>
        <c:auto val="1"/>
        <c:lblAlgn val="ctr"/>
        <c:lblOffset val="100"/>
        <c:noMultiLvlLbl val="0"/>
      </c:catAx>
      <c:valAx>
        <c:axId val="1965823632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GDP per capita (Doubloons)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24D7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Attendance!$B$14:$B$34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Attendance!$C$14:$C$34</c:f>
              <c:numCache>
                <c:formatCode>#,##0</c:formatCode>
                <c:ptCount val="21"/>
                <c:pt idx="0">
                  <c:v>65800</c:v>
                </c:pt>
                <c:pt idx="1">
                  <c:v>54269</c:v>
                </c:pt>
                <c:pt idx="2">
                  <c:v>39282</c:v>
                </c:pt>
                <c:pt idx="3">
                  <c:v>50091</c:v>
                </c:pt>
                <c:pt idx="4">
                  <c:v>47517</c:v>
                </c:pt>
                <c:pt idx="5">
                  <c:v>47700</c:v>
                </c:pt>
                <c:pt idx="6">
                  <c:v>75000</c:v>
                </c:pt>
                <c:pt idx="7">
                  <c:v>47299</c:v>
                </c:pt>
                <c:pt idx="8">
                  <c:v>28276</c:v>
                </c:pt>
                <c:pt idx="9">
                  <c:v>52871</c:v>
                </c:pt>
                <c:pt idx="10">
                  <c:v>81154</c:v>
                </c:pt>
                <c:pt idx="11">
                  <c:v>40564</c:v>
                </c:pt>
                <c:pt idx="12">
                  <c:v>72400</c:v>
                </c:pt>
                <c:pt idx="13">
                  <c:v>61146</c:v>
                </c:pt>
                <c:pt idx="14">
                  <c:v>73956</c:v>
                </c:pt>
                <c:pt idx="15">
                  <c:v>60282</c:v>
                </c:pt>
                <c:pt idx="16">
                  <c:v>28067</c:v>
                </c:pt>
                <c:pt idx="17">
                  <c:v>39777</c:v>
                </c:pt>
                <c:pt idx="18">
                  <c:v>66984</c:v>
                </c:pt>
                <c:pt idx="19">
                  <c:v>61211</c:v>
                </c:pt>
                <c:pt idx="20">
                  <c:v>57098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C2-4DD4-8EEB-81AF4F6B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2460"/>
        <c:axId val="1985127534"/>
      </c:barChart>
      <c:catAx>
        <c:axId val="83472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127534"/>
        <c:crosses val="autoZero"/>
        <c:auto val="1"/>
        <c:lblAlgn val="ctr"/>
        <c:lblOffset val="100"/>
        <c:noMultiLvlLbl val="1"/>
      </c:catAx>
      <c:valAx>
        <c:axId val="1985127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724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Social Media Following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Facebook</c:v>
          </c:tx>
          <c:spPr>
            <a:solidFill>
              <a:srgbClr val="024D7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Media'!$C$14:$C$34</c:f>
              <c:numCache>
                <c:formatCode>#,##0.0</c:formatCode>
                <c:ptCount val="21"/>
                <c:pt idx="0">
                  <c:v>27.4</c:v>
                </c:pt>
                <c:pt idx="1">
                  <c:v>39.9</c:v>
                </c:pt>
                <c:pt idx="2">
                  <c:v>3.6</c:v>
                </c:pt>
                <c:pt idx="3">
                  <c:v>0.8</c:v>
                </c:pt>
                <c:pt idx="4">
                  <c:v>42</c:v>
                </c:pt>
                <c:pt idx="5">
                  <c:v>1</c:v>
                </c:pt>
                <c:pt idx="6">
                  <c:v>51.4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37.1</c:v>
                </c:pt>
                <c:pt idx="10">
                  <c:v>15.1</c:v>
                </c:pt>
                <c:pt idx="11">
                  <c:v>48.6</c:v>
                </c:pt>
                <c:pt idx="12">
                  <c:v>103.2</c:v>
                </c:pt>
                <c:pt idx="13">
                  <c:v>19.600000000000001</c:v>
                </c:pt>
                <c:pt idx="14">
                  <c:v>73.400000000000006</c:v>
                </c:pt>
                <c:pt idx="15">
                  <c:v>37.9</c:v>
                </c:pt>
                <c:pt idx="16">
                  <c:v>17</c:v>
                </c:pt>
                <c:pt idx="17">
                  <c:v>43.5</c:v>
                </c:pt>
                <c:pt idx="18">
                  <c:v>110.9</c:v>
                </c:pt>
                <c:pt idx="19">
                  <c:v>2.9</c:v>
                </c:pt>
                <c:pt idx="20">
                  <c:v>13.7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35-4BC8-AF7D-63F70EF3150E}"/>
            </c:ext>
          </c:extLst>
        </c:ser>
        <c:ser>
          <c:idx val="1"/>
          <c:order val="1"/>
          <c:tx>
            <c:v>Instagram</c:v>
          </c:tx>
          <c:spPr>
            <a:solidFill>
              <a:srgbClr val="77C4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Media'!$D$14:$D$34</c:f>
              <c:numCache>
                <c:formatCode>#,##0.0</c:formatCode>
                <c:ptCount val="21"/>
                <c:pt idx="0">
                  <c:v>6.2</c:v>
                </c:pt>
                <c:pt idx="1">
                  <c:v>22</c:v>
                </c:pt>
                <c:pt idx="2">
                  <c:v>2.2000000000000002</c:v>
                </c:pt>
                <c:pt idx="3">
                  <c:v>0.5</c:v>
                </c:pt>
                <c:pt idx="4">
                  <c:v>32.5</c:v>
                </c:pt>
                <c:pt idx="5">
                  <c:v>0.7</c:v>
                </c:pt>
                <c:pt idx="6">
                  <c:v>24.8</c:v>
                </c:pt>
                <c:pt idx="7">
                  <c:v>1.8</c:v>
                </c:pt>
                <c:pt idx="8">
                  <c:v>2.6</c:v>
                </c:pt>
                <c:pt idx="9">
                  <c:v>29.4</c:v>
                </c:pt>
                <c:pt idx="10">
                  <c:v>12.1</c:v>
                </c:pt>
                <c:pt idx="11">
                  <c:v>24.8</c:v>
                </c:pt>
                <c:pt idx="12">
                  <c:v>92.5</c:v>
                </c:pt>
                <c:pt idx="13">
                  <c:v>9.6</c:v>
                </c:pt>
                <c:pt idx="14">
                  <c:v>38.5</c:v>
                </c:pt>
                <c:pt idx="15">
                  <c:v>18.8</c:v>
                </c:pt>
                <c:pt idx="16">
                  <c:v>11.8</c:v>
                </c:pt>
                <c:pt idx="17">
                  <c:v>45.6</c:v>
                </c:pt>
                <c:pt idx="18">
                  <c:v>94.5</c:v>
                </c:pt>
                <c:pt idx="19">
                  <c:v>0.9</c:v>
                </c:pt>
                <c:pt idx="20">
                  <c:v>10.8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35-4BC8-AF7D-63F70EF3150E}"/>
            </c:ext>
          </c:extLst>
        </c:ser>
        <c:ser>
          <c:idx val="2"/>
          <c:order val="2"/>
          <c:tx>
            <c:v>Twitter</c:v>
          </c:tx>
          <c:spPr>
            <a:solidFill>
              <a:srgbClr val="D231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Media'!$E$14:$E$34</c:f>
              <c:numCache>
                <c:formatCode>#,##0.0</c:formatCode>
                <c:ptCount val="21"/>
                <c:pt idx="0">
                  <c:v>2.2999999999999998</c:v>
                </c:pt>
                <c:pt idx="1">
                  <c:v>8.9</c:v>
                </c:pt>
                <c:pt idx="2">
                  <c:v>2.2999999999999998</c:v>
                </c:pt>
                <c:pt idx="3">
                  <c:v>0.5</c:v>
                </c:pt>
                <c:pt idx="4">
                  <c:v>8.5</c:v>
                </c:pt>
                <c:pt idx="5">
                  <c:v>0.7</c:v>
                </c:pt>
                <c:pt idx="6">
                  <c:v>5.2</c:v>
                </c:pt>
                <c:pt idx="7">
                  <c:v>1.9</c:v>
                </c:pt>
                <c:pt idx="8">
                  <c:v>1.7</c:v>
                </c:pt>
                <c:pt idx="9">
                  <c:v>16.2</c:v>
                </c:pt>
                <c:pt idx="10">
                  <c:v>3.7</c:v>
                </c:pt>
                <c:pt idx="11">
                  <c:v>15.8</c:v>
                </c:pt>
                <c:pt idx="12">
                  <c:v>35</c:v>
                </c:pt>
                <c:pt idx="13">
                  <c:v>5.4</c:v>
                </c:pt>
                <c:pt idx="14">
                  <c:v>24.1</c:v>
                </c:pt>
                <c:pt idx="15">
                  <c:v>16.8</c:v>
                </c:pt>
                <c:pt idx="16">
                  <c:v>5</c:v>
                </c:pt>
                <c:pt idx="17">
                  <c:v>8.6999999999999993</c:v>
                </c:pt>
                <c:pt idx="18">
                  <c:v>35.700000000000003</c:v>
                </c:pt>
                <c:pt idx="19">
                  <c:v>0.7</c:v>
                </c:pt>
                <c:pt idx="20">
                  <c:v>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35-4BC8-AF7D-63F70EF3150E}"/>
            </c:ext>
          </c:extLst>
        </c:ser>
        <c:ser>
          <c:idx val="3"/>
          <c:order val="3"/>
          <c:tx>
            <c:v>Youtube</c:v>
          </c:tx>
          <c:spPr>
            <a:solidFill>
              <a:srgbClr val="FDCE0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Media'!$F$14:$F$34</c:f>
              <c:numCache>
                <c:formatCode>#,##0.0</c:formatCode>
                <c:ptCount val="21"/>
                <c:pt idx="0">
                  <c:v>0.7</c:v>
                </c:pt>
                <c:pt idx="1">
                  <c:v>2.9</c:v>
                </c:pt>
                <c:pt idx="2">
                  <c:v>0.4</c:v>
                </c:pt>
                <c:pt idx="3">
                  <c:v>0.1</c:v>
                </c:pt>
                <c:pt idx="4">
                  <c:v>2.7</c:v>
                </c:pt>
                <c:pt idx="5">
                  <c:v>0.5</c:v>
                </c:pt>
                <c:pt idx="6">
                  <c:v>1.9</c:v>
                </c:pt>
                <c:pt idx="7">
                  <c:v>0.1</c:v>
                </c:pt>
                <c:pt idx="8">
                  <c:v>0.2</c:v>
                </c:pt>
                <c:pt idx="9">
                  <c:v>5.4</c:v>
                </c:pt>
                <c:pt idx="10">
                  <c:v>0.7</c:v>
                </c:pt>
                <c:pt idx="11">
                  <c:v>2.5</c:v>
                </c:pt>
                <c:pt idx="12">
                  <c:v>10.7</c:v>
                </c:pt>
                <c:pt idx="13">
                  <c:v>1.6</c:v>
                </c:pt>
                <c:pt idx="14">
                  <c:v>3.6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3.1</c:v>
                </c:pt>
                <c:pt idx="18">
                  <c:v>6.2</c:v>
                </c:pt>
                <c:pt idx="19">
                  <c:v>0.1</c:v>
                </c:pt>
                <c:pt idx="2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035-4BC8-AF7D-63F70EF3150E}"/>
            </c:ext>
          </c:extLst>
        </c:ser>
        <c:ser>
          <c:idx val="4"/>
          <c:order val="4"/>
          <c:tx>
            <c:v>Tiktok</c:v>
          </c:tx>
          <c:spPr>
            <a:solidFill>
              <a:srgbClr val="BABF3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'Social Media'!$B$14:$B$34</c:f>
              <c:strCache>
                <c:ptCount val="21"/>
                <c:pt idx="0">
                  <c:v>Bernepamar</c:v>
                </c:pt>
                <c:pt idx="1">
                  <c:v>Byasier Pujan</c:v>
                </c:pt>
                <c:pt idx="2">
                  <c:v>Cuandbo</c:v>
                </c:pt>
                <c:pt idx="3">
                  <c:v>Djipines</c:v>
                </c:pt>
                <c:pt idx="4">
                  <c:v>Dosqaly</c:v>
                </c:pt>
                <c:pt idx="5">
                  <c:v>Eastern Sleboube</c:v>
                </c:pt>
                <c:pt idx="6">
                  <c:v>Esia</c:v>
                </c:pt>
                <c:pt idx="7">
                  <c:v>Galamily</c:v>
                </c:pt>
                <c:pt idx="8">
                  <c:v>Giumle Lizeibon</c:v>
                </c:pt>
                <c:pt idx="9">
                  <c:v>Greri Landmoslands</c:v>
                </c:pt>
                <c:pt idx="10">
                  <c:v>Manlisgamncent</c:v>
                </c:pt>
                <c:pt idx="11">
                  <c:v>Mico</c:v>
                </c:pt>
                <c:pt idx="12">
                  <c:v>Nganion</c:v>
                </c:pt>
                <c:pt idx="13">
                  <c:v>Nkasland Cronestan</c:v>
                </c:pt>
                <c:pt idx="14">
                  <c:v>People's Land of Maneau</c:v>
                </c:pt>
                <c:pt idx="15">
                  <c:v>Quewenia</c:v>
                </c:pt>
                <c:pt idx="16">
                  <c:v>Rarita</c:v>
                </c:pt>
                <c:pt idx="17">
                  <c:v>Sobianitedrucy</c:v>
                </c:pt>
                <c:pt idx="18">
                  <c:v>Southern Ristan</c:v>
                </c:pt>
                <c:pt idx="19">
                  <c:v>Unicorporated Tiagascar</c:v>
                </c:pt>
                <c:pt idx="20">
                  <c:v>Xikong</c:v>
                </c:pt>
              </c:strCache>
            </c:strRef>
          </c:cat>
          <c:val>
            <c:numRef>
              <c:f>'Social Media'!$G$14:$G$34</c:f>
              <c:numCache>
                <c:formatCode>#,##0.0</c:formatCode>
                <c:ptCount val="21"/>
                <c:pt idx="0">
                  <c:v>0.8</c:v>
                </c:pt>
                <c:pt idx="1">
                  <c:v>2.2000000000000002</c:v>
                </c:pt>
                <c:pt idx="2">
                  <c:v>0.3</c:v>
                </c:pt>
                <c:pt idx="3">
                  <c:v>0.1</c:v>
                </c:pt>
                <c:pt idx="4">
                  <c:v>3.9</c:v>
                </c:pt>
                <c:pt idx="5">
                  <c:v>0.2</c:v>
                </c:pt>
                <c:pt idx="6">
                  <c:v>3.8</c:v>
                </c:pt>
                <c:pt idx="7">
                  <c:v>0</c:v>
                </c:pt>
                <c:pt idx="8">
                  <c:v>0.3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6.6</c:v>
                </c:pt>
                <c:pt idx="13">
                  <c:v>1.4</c:v>
                </c:pt>
                <c:pt idx="14">
                  <c:v>1.2</c:v>
                </c:pt>
                <c:pt idx="15">
                  <c:v>0.7</c:v>
                </c:pt>
                <c:pt idx="16">
                  <c:v>1</c:v>
                </c:pt>
                <c:pt idx="17">
                  <c:v>2</c:v>
                </c:pt>
                <c:pt idx="18">
                  <c:v>4.2</c:v>
                </c:pt>
                <c:pt idx="19">
                  <c:v>0.1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035-4BC8-AF7D-63F70EF3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87382"/>
        <c:axId val="307559342"/>
      </c:barChart>
      <c:catAx>
        <c:axId val="1389987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559342"/>
        <c:crosses val="autoZero"/>
        <c:auto val="1"/>
        <c:lblAlgn val="ctr"/>
        <c:lblOffset val="100"/>
        <c:noMultiLvlLbl val="1"/>
      </c:catAx>
      <c:valAx>
        <c:axId val="307559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98738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90487</xdr:rowOff>
    </xdr:from>
    <xdr:to>
      <xdr:col>6</xdr:col>
      <xdr:colOff>600075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92A8E-31DE-4879-992B-2C8BBEA86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27384</xdr:colOff>
      <xdr:row>18</xdr:row>
      <xdr:rowOff>65483</xdr:rowOff>
    </xdr:from>
    <xdr:to>
      <xdr:col>27</xdr:col>
      <xdr:colOff>57149</xdr:colOff>
      <xdr:row>39</xdr:row>
      <xdr:rowOff>121443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5FDD85FB-13B0-4AEF-9C6B-8A8CDEE7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19</xdr:row>
      <xdr:rowOff>52387</xdr:rowOff>
    </xdr:from>
    <xdr:to>
      <xdr:col>16</xdr:col>
      <xdr:colOff>85725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CF20B-0ADB-42F2-9B97-ED5F94AF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123825</xdr:rowOff>
    </xdr:from>
    <xdr:ext cx="1047750" cy="647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70510" y="123825"/>
          <a:ext cx="1047750" cy="647700"/>
          <a:chOff x="4822125" y="3456150"/>
          <a:chExt cx="1047750" cy="647700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/>
        </xdr:nvGrpSpPr>
        <xdr:grpSpPr>
          <a:xfrm>
            <a:off x="4822125" y="3456150"/>
            <a:ext cx="1047750" cy="647700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8" name="Shape 18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695325</xdr:colOff>
      <xdr:row>0</xdr:row>
      <xdr:rowOff>57150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907405" y="57150"/>
          <a:ext cx="971550" cy="600075"/>
          <a:chOff x="4860225" y="3479963"/>
          <a:chExt cx="971550" cy="600075"/>
        </a:xfrm>
      </xdr:grpSpPr>
      <xdr:grpSp>
        <xdr:nvGrpSpPr>
          <xdr:cNvPr id="19" name="Shape 19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1" name="Shape 21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123825</xdr:rowOff>
    </xdr:from>
    <xdr:ext cx="1047750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76225" y="123825"/>
          <a:ext cx="1047750" cy="638175"/>
          <a:chOff x="4822125" y="3460913"/>
          <a:chExt cx="1047750" cy="638175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GrpSpPr/>
        </xdr:nvGrpSpPr>
        <xdr:grpSpPr>
          <a:xfrm>
            <a:off x="4822125" y="3460913"/>
            <a:ext cx="1047750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2" name="Shape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695325</xdr:colOff>
      <xdr:row>0</xdr:row>
      <xdr:rowOff>104775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895975" y="104775"/>
          <a:ext cx="971550" cy="600075"/>
          <a:chOff x="4860225" y="3479963"/>
          <a:chExt cx="971550" cy="600075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5" name="Shape 15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261937</xdr:rowOff>
    </xdr:from>
    <xdr:to>
      <xdr:col>15</xdr:col>
      <xdr:colOff>9525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180A0-D905-4EF9-B668-90C248D9B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3190875</xdr:colOff>
      <xdr:row>0</xdr:row>
      <xdr:rowOff>104775</xdr:rowOff>
    </xdr:from>
    <xdr:ext cx="1009650" cy="6000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293995" y="104775"/>
          <a:ext cx="1009650" cy="600075"/>
          <a:chOff x="4841175" y="3479963"/>
          <a:chExt cx="1009650" cy="6000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841175" y="3479963"/>
            <a:ext cx="1009650" cy="600075"/>
            <a:chOff x="3337560" y="82501"/>
            <a:chExt cx="1016537" cy="549519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0</xdr:colOff>
      <xdr:row>0</xdr:row>
      <xdr:rowOff>0</xdr:rowOff>
    </xdr:from>
    <xdr:ext cx="1047750" cy="63817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51460" y="0"/>
          <a:ext cx="1047750" cy="638175"/>
          <a:chOff x="4822125" y="3460913"/>
          <a:chExt cx="1047750" cy="638175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4822125" y="3460913"/>
            <a:ext cx="1047750" cy="638175"/>
            <a:chOff x="1337018" y="168519"/>
            <a:chExt cx="1046137" cy="5915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12</xdr:row>
      <xdr:rowOff>0</xdr:rowOff>
    </xdr:from>
    <xdr:ext cx="6315075" cy="4467225"/>
    <xdr:graphicFrame macro="">
      <xdr:nvGraphicFramePr>
        <xdr:cNvPr id="1224820377" name="Chart 1">
          <a:extLst>
            <a:ext uri="{FF2B5EF4-FFF2-40B4-BE49-F238E27FC236}">
              <a16:creationId xmlns:a16="http://schemas.microsoft.com/office/drawing/2014/main" id="{00000000-0008-0000-0300-00009946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0</xdr:row>
      <xdr:rowOff>123825</xdr:rowOff>
    </xdr:from>
    <xdr:ext cx="10572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69421" y="123825"/>
          <a:ext cx="1057275" cy="638175"/>
          <a:chOff x="4817363" y="3460913"/>
          <a:chExt cx="1057275" cy="638175"/>
        </a:xfrm>
      </xdr:grpSpPr>
      <xdr:grpSp>
        <xdr:nvGrpSpPr>
          <xdr:cNvPr id="22" name="Shape 22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GrpSpPr/>
        </xdr:nvGrpSpPr>
        <xdr:grpSpPr>
          <a:xfrm>
            <a:off x="4817363" y="3460913"/>
            <a:ext cx="1057275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3" name="Shape 2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4" name="Shape 24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609600</xdr:colOff>
      <xdr:row>0</xdr:row>
      <xdr:rowOff>28575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222171" y="28575"/>
          <a:ext cx="971550" cy="600075"/>
          <a:chOff x="4860225" y="3479963"/>
          <a:chExt cx="971550" cy="600075"/>
        </a:xfrm>
      </xdr:grpSpPr>
      <xdr:grpSp>
        <xdr:nvGrpSpPr>
          <xdr:cNvPr id="25" name="Shape 25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26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27" name="Shape 27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42</xdr:row>
      <xdr:rowOff>104775</xdr:rowOff>
    </xdr:from>
    <xdr:ext cx="7343775" cy="4476750"/>
    <xdr:graphicFrame macro="">
      <xdr:nvGraphicFramePr>
        <xdr:cNvPr id="1516645202" name="Chart 2" title="Chart">
          <a:extLst>
            <a:ext uri="{FF2B5EF4-FFF2-40B4-BE49-F238E27FC236}">
              <a16:creationId xmlns:a16="http://schemas.microsoft.com/office/drawing/2014/main" id="{00000000-0008-0000-0400-0000522B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0</xdr:row>
      <xdr:rowOff>133350</xdr:rowOff>
    </xdr:from>
    <xdr:ext cx="1057275" cy="638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270510" y="133350"/>
          <a:ext cx="1057275" cy="638175"/>
          <a:chOff x="4817363" y="3460913"/>
          <a:chExt cx="1057275" cy="638175"/>
        </a:xfrm>
      </xdr:grpSpPr>
      <xdr:grpSp>
        <xdr:nvGrpSpPr>
          <xdr:cNvPr id="28" name="Shape 28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GrpSpPr/>
        </xdr:nvGrpSpPr>
        <xdr:grpSpPr>
          <a:xfrm>
            <a:off x="4817363" y="3460913"/>
            <a:ext cx="1057275" cy="638175"/>
            <a:chOff x="1337018" y="168519"/>
            <a:chExt cx="1046137" cy="59157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1337018" y="168519"/>
              <a:ext cx="1046125" cy="591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1337018" y="168519"/>
              <a:ext cx="1046137" cy="59157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30" name="Shape 30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377461" y="238272"/>
              <a:ext cx="960350" cy="46101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5</xdr:col>
      <xdr:colOff>457200</xdr:colOff>
      <xdr:row>0</xdr:row>
      <xdr:rowOff>38100</xdr:rowOff>
    </xdr:from>
    <xdr:ext cx="97155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800600" y="38100"/>
          <a:ext cx="971550" cy="600075"/>
          <a:chOff x="4860225" y="3479963"/>
          <a:chExt cx="971550" cy="600075"/>
        </a:xfrm>
      </xdr:grpSpPr>
      <xdr:grpSp>
        <xdr:nvGrpSpPr>
          <xdr:cNvPr id="31" name="Shape 3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/>
        </xdr:nvGrpSpPr>
        <xdr:grpSpPr>
          <a:xfrm>
            <a:off x="4860225" y="3479963"/>
            <a:ext cx="971550" cy="600075"/>
            <a:chOff x="3337560" y="82501"/>
            <a:chExt cx="1016537" cy="549519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/>
          </xdr:nvSpPr>
          <xdr:spPr>
            <a:xfrm>
              <a:off x="3337560" y="82501"/>
              <a:ext cx="1016525" cy="54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3337560" y="82501"/>
              <a:ext cx="1016537" cy="549519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33" name="Shape 33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3392366" y="130273"/>
              <a:ext cx="913544" cy="45148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D2313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9F89-F700-45F5-881F-23E34DF69742}">
  <dimension ref="A4:T18"/>
  <sheetViews>
    <sheetView zoomScale="70" zoomScaleNormal="70" workbookViewId="0">
      <selection activeCell="R17" sqref="R17"/>
    </sheetView>
  </sheetViews>
  <sheetFormatPr defaultRowHeight="14.4" x14ac:dyDescent="0.3"/>
  <cols>
    <col min="1" max="1" width="38.109375" bestFit="1" customWidth="1"/>
    <col min="2" max="2" width="13.88671875" customWidth="1"/>
    <col min="3" max="3" width="40.5546875" bestFit="1" customWidth="1"/>
    <col min="17" max="17" width="25.109375" customWidth="1"/>
    <col min="18" max="18" width="31.6640625" customWidth="1"/>
    <col min="19" max="19" width="47.88671875" bestFit="1" customWidth="1"/>
  </cols>
  <sheetData>
    <row r="4" spans="1:20" x14ac:dyDescent="0.3">
      <c r="A4" s="58" t="s">
        <v>87</v>
      </c>
      <c r="C4" s="59"/>
      <c r="D4" s="58">
        <v>2020</v>
      </c>
      <c r="E4" s="58">
        <v>2021</v>
      </c>
      <c r="F4" s="58">
        <v>2022</v>
      </c>
      <c r="G4" s="58">
        <v>2023</v>
      </c>
      <c r="H4" s="58">
        <v>2024</v>
      </c>
      <c r="I4" s="58">
        <v>2025</v>
      </c>
      <c r="J4" s="58">
        <v>2026</v>
      </c>
      <c r="K4" s="58">
        <v>2027</v>
      </c>
      <c r="L4" s="58">
        <v>2028</v>
      </c>
      <c r="M4" s="58">
        <v>2029</v>
      </c>
      <c r="N4" s="58">
        <v>2030</v>
      </c>
      <c r="O4" s="58">
        <v>2031</v>
      </c>
      <c r="Q4" s="58" t="s">
        <v>83</v>
      </c>
      <c r="R4" s="58" t="s">
        <v>84</v>
      </c>
      <c r="S4" s="58" t="s">
        <v>85</v>
      </c>
    </row>
    <row r="5" spans="1:20" x14ac:dyDescent="0.3">
      <c r="A5" s="58">
        <v>4.3526377999999998E-3</v>
      </c>
      <c r="C5" s="59" t="s">
        <v>86</v>
      </c>
      <c r="D5" s="58">
        <v>12569472</v>
      </c>
      <c r="E5" s="58">
        <v>12624182.358953243</v>
      </c>
      <c r="F5" s="58">
        <v>12679130.852282917</v>
      </c>
      <c r="G5" s="58">
        <v>12734318.51650171</v>
      </c>
      <c r="H5" s="58">
        <v>12789746.392633876</v>
      </c>
      <c r="I5" s="58">
        <v>12845415.526234869</v>
      </c>
      <c r="J5" s="58">
        <v>12901326.967411067</v>
      </c>
      <c r="K5" s="58">
        <v>12957481.770839581</v>
      </c>
      <c r="L5" s="58">
        <v>13013880.99578815</v>
      </c>
      <c r="M5" s="58">
        <v>13070525.70613512</v>
      </c>
      <c r="N5" s="58">
        <v>13127416.970389517</v>
      </c>
      <c r="O5" s="58">
        <v>13184555.861711197</v>
      </c>
      <c r="Q5" s="58">
        <v>0.15943955895371781</v>
      </c>
      <c r="R5" s="58">
        <v>0.42772338187026737</v>
      </c>
      <c r="S5" s="58">
        <v>0.41283705917601488</v>
      </c>
    </row>
    <row r="6" spans="1:20" x14ac:dyDescent="0.3">
      <c r="A6" s="60" t="s">
        <v>105</v>
      </c>
      <c r="C6" s="59" t="s">
        <v>90</v>
      </c>
      <c r="D6" s="58">
        <v>163.13</v>
      </c>
      <c r="E6" s="58">
        <v>170.47084999999998</v>
      </c>
      <c r="F6" s="58">
        <v>178.14203824999998</v>
      </c>
      <c r="G6" s="58">
        <v>186.15842997124997</v>
      </c>
      <c r="H6" s="58">
        <v>194.53555931995621</v>
      </c>
      <c r="I6" s="58">
        <v>203.28965948935422</v>
      </c>
      <c r="J6" s="58">
        <v>212.43769416637514</v>
      </c>
      <c r="K6" s="58">
        <v>221.997390403862</v>
      </c>
      <c r="L6" s="58">
        <v>231.98727297203578</v>
      </c>
      <c r="M6" s="58">
        <v>242.42670025577738</v>
      </c>
      <c r="N6" s="58">
        <v>253.33590176728734</v>
      </c>
      <c r="O6" s="58">
        <v>264.73601734681523</v>
      </c>
      <c r="Q6" s="58"/>
      <c r="R6" s="58"/>
      <c r="S6" s="58"/>
    </row>
    <row r="7" spans="1:20" x14ac:dyDescent="0.3">
      <c r="A7" s="58">
        <v>4.4999999999999998E-2</v>
      </c>
      <c r="C7" s="59" t="s">
        <v>89</v>
      </c>
      <c r="D7" s="58">
        <v>1797070961.7528481</v>
      </c>
      <c r="E7" s="58">
        <v>1886113143.9840176</v>
      </c>
      <c r="F7" s="58">
        <v>1979567233.3603315</v>
      </c>
      <c r="G7" s="58">
        <v>2077651833.2916522</v>
      </c>
      <c r="H7" s="58">
        <v>2180596378.6603184</v>
      </c>
      <c r="I7" s="58">
        <v>2288641672.5044265</v>
      </c>
      <c r="J7" s="58">
        <v>2402040449.2929716</v>
      </c>
      <c r="K7" s="58">
        <v>2521057966.1104293</v>
      </c>
      <c r="L7" s="58">
        <v>2645972623.1336498</v>
      </c>
      <c r="M7" s="58">
        <v>2777076614.8524556</v>
      </c>
      <c r="N7" s="58">
        <v>2914676613.5572476</v>
      </c>
      <c r="O7" s="58">
        <v>3059094486.6924009</v>
      </c>
      <c r="Q7" s="58" t="s">
        <v>44</v>
      </c>
      <c r="R7" s="58" t="s">
        <v>45</v>
      </c>
      <c r="S7" s="58" t="s">
        <v>46</v>
      </c>
      <c r="T7" t="s">
        <v>47</v>
      </c>
    </row>
    <row r="8" spans="1:20" x14ac:dyDescent="0.3">
      <c r="C8" s="59" t="s">
        <v>91</v>
      </c>
      <c r="D8" s="58">
        <v>286524201.55040759</v>
      </c>
      <c r="E8" s="58">
        <v>300721047.81362182</v>
      </c>
      <c r="F8" s="58">
        <v>315621326.60620266</v>
      </c>
      <c r="G8" s="58">
        <v>331259891.95940429</v>
      </c>
      <c r="H8" s="58">
        <v>347673324.8696754</v>
      </c>
      <c r="I8" s="58">
        <v>364900018.86720484</v>
      </c>
      <c r="J8" s="58">
        <v>382980269.82426155</v>
      </c>
      <c r="K8" s="58">
        <v>401956370.2134037</v>
      </c>
      <c r="L8" s="58">
        <v>421872708.0360409</v>
      </c>
      <c r="M8" s="58">
        <v>442775870.65275919</v>
      </c>
      <c r="N8" s="58">
        <v>464714753.75828338</v>
      </c>
      <c r="O8" s="58">
        <v>487740675.75598615</v>
      </c>
      <c r="Q8" s="58">
        <v>4.2741533164672954E-2</v>
      </c>
      <c r="R8" s="58">
        <v>-7.7991679929731942E-3</v>
      </c>
      <c r="S8" s="58">
        <v>4.6068637661844783E-2</v>
      </c>
      <c r="T8">
        <v>7.3147384494558682E-2</v>
      </c>
    </row>
    <row r="9" spans="1:20" x14ac:dyDescent="0.3">
      <c r="C9" s="59" t="s">
        <v>92</v>
      </c>
      <c r="D9" s="58"/>
      <c r="E9" s="58">
        <v>806734692.53480661</v>
      </c>
      <c r="F9" s="58">
        <v>846707191.69244981</v>
      </c>
      <c r="G9" s="58">
        <v>888660268.48446643</v>
      </c>
      <c r="H9" s="58">
        <v>932692057.57464945</v>
      </c>
      <c r="I9" s="58">
        <v>978905556.05281818</v>
      </c>
      <c r="J9" s="58">
        <v>1027408864.3607663</v>
      </c>
      <c r="K9" s="58">
        <v>1078315439.1557307</v>
      </c>
      <c r="L9" s="58">
        <v>1131744358.7028673</v>
      </c>
      <c r="M9" s="58">
        <v>1187820601.4175262</v>
      </c>
      <c r="N9" s="58">
        <v>1246675338.2088842</v>
      </c>
      <c r="O9" s="58">
        <v>1308446239.3087633</v>
      </c>
      <c r="Q9" s="58"/>
      <c r="R9" s="58"/>
      <c r="S9" s="58"/>
    </row>
    <row r="10" spans="1:20" x14ac:dyDescent="0.3">
      <c r="C10" s="59" t="s">
        <v>93</v>
      </c>
      <c r="D10" s="58"/>
      <c r="E10" s="58">
        <v>778657403.63558936</v>
      </c>
      <c r="F10" s="58">
        <v>817238715.06167924</v>
      </c>
      <c r="G10" s="58">
        <v>857731672.84778166</v>
      </c>
      <c r="H10" s="58">
        <v>900230996.21599364</v>
      </c>
      <c r="I10" s="58">
        <v>944836097.58440351</v>
      </c>
      <c r="J10" s="58">
        <v>991651315.10794389</v>
      </c>
      <c r="K10" s="58">
        <v>1040786156.741295</v>
      </c>
      <c r="L10" s="58">
        <v>1092355556.394742</v>
      </c>
      <c r="M10" s="58">
        <v>1146480142.7821703</v>
      </c>
      <c r="N10" s="58">
        <v>1203286521.59008</v>
      </c>
      <c r="O10" s="58">
        <v>1262907571.6276517</v>
      </c>
      <c r="Q10" s="58" t="s">
        <v>44</v>
      </c>
      <c r="R10" s="58" t="s">
        <v>94</v>
      </c>
      <c r="S10" s="58" t="s">
        <v>95</v>
      </c>
    </row>
    <row r="11" spans="1:20" x14ac:dyDescent="0.3">
      <c r="Q11" s="58">
        <v>4.4999999999999998E-2</v>
      </c>
      <c r="R11" s="58">
        <v>6.4129144135439992E-2</v>
      </c>
      <c r="S11" s="58">
        <v>0.10317895018014034</v>
      </c>
    </row>
    <row r="12" spans="1:20" x14ac:dyDescent="0.3">
      <c r="Q12" s="58"/>
      <c r="R12" s="58"/>
      <c r="S12" s="58"/>
    </row>
    <row r="13" spans="1:20" x14ac:dyDescent="0.3">
      <c r="C13" s="59"/>
      <c r="D13" s="58">
        <v>2020</v>
      </c>
      <c r="E13" s="58">
        <v>2021</v>
      </c>
      <c r="F13" s="58">
        <v>2022</v>
      </c>
      <c r="G13" s="58">
        <v>2023</v>
      </c>
      <c r="H13" s="58">
        <v>2024</v>
      </c>
      <c r="I13" s="58">
        <v>2025</v>
      </c>
      <c r="J13" s="58">
        <v>2026</v>
      </c>
      <c r="K13" s="58">
        <v>2027</v>
      </c>
      <c r="L13" s="58">
        <v>2028</v>
      </c>
      <c r="M13" s="58">
        <v>2029</v>
      </c>
      <c r="N13" s="58">
        <v>2030</v>
      </c>
      <c r="O13" s="58">
        <v>2030</v>
      </c>
      <c r="Q13" s="58" t="s">
        <v>100</v>
      </c>
      <c r="R13" s="58" t="s">
        <v>101</v>
      </c>
      <c r="S13" s="58"/>
    </row>
    <row r="14" spans="1:20" x14ac:dyDescent="0.3">
      <c r="C14" s="59" t="s">
        <v>86</v>
      </c>
      <c r="D14" s="58">
        <v>12569472</v>
      </c>
      <c r="E14" s="58">
        <v>13135098.239999998</v>
      </c>
      <c r="F14" s="58">
        <v>13726177.660799997</v>
      </c>
      <c r="G14" s="58">
        <v>14343855.655535996</v>
      </c>
      <c r="H14" s="58">
        <v>14989329.160035115</v>
      </c>
      <c r="I14" s="58">
        <v>15663848.972236693</v>
      </c>
      <c r="J14" s="58">
        <v>16368722.175987342</v>
      </c>
      <c r="K14" s="58">
        <v>17105314.673906773</v>
      </c>
      <c r="L14" s="58">
        <v>17875053.834232576</v>
      </c>
      <c r="M14" s="58">
        <v>18679431.25677304</v>
      </c>
      <c r="N14" s="58">
        <v>19520005.663327824</v>
      </c>
      <c r="O14" s="58">
        <v>20398405.918177575</v>
      </c>
      <c r="Q14" s="58">
        <v>0.64885038053877797</v>
      </c>
      <c r="R14" s="58">
        <v>0.35114961946122203</v>
      </c>
      <c r="S14" s="58"/>
    </row>
    <row r="15" spans="1:20" x14ac:dyDescent="0.3">
      <c r="C15" s="59" t="s">
        <v>90</v>
      </c>
      <c r="D15" s="58">
        <v>148.69</v>
      </c>
      <c r="E15" s="58">
        <v>149.337193714482</v>
      </c>
      <c r="F15" s="58">
        <v>149.9872044287896</v>
      </c>
      <c r="G15" s="58">
        <v>150.64004440430267</v>
      </c>
      <c r="H15" s="58">
        <v>151.29572595577054</v>
      </c>
      <c r="I15" s="58">
        <v>151.95426145154408</v>
      </c>
      <c r="J15" s="58">
        <v>152.61566331380916</v>
      </c>
      <c r="K15" s="58">
        <v>153.27994401882094</v>
      </c>
      <c r="L15" s="58">
        <v>153.94711609713914</v>
      </c>
      <c r="M15" s="58">
        <v>154.61719213386456</v>
      </c>
      <c r="N15" s="58">
        <v>155.29018476887629</v>
      </c>
      <c r="O15" s="58">
        <v>155.9661066970703</v>
      </c>
    </row>
    <row r="16" spans="1:20" x14ac:dyDescent="0.3">
      <c r="C16" s="59" t="s">
        <v>102</v>
      </c>
      <c r="D16" s="58">
        <v>1637997188.1507449</v>
      </c>
      <c r="E16" s="58">
        <v>1719157502.4764516</v>
      </c>
      <c r="F16" s="58">
        <v>1804339189.164149</v>
      </c>
      <c r="G16" s="58">
        <v>1893741501.2084579</v>
      </c>
      <c r="H16" s="58">
        <v>1987573564.2922988</v>
      </c>
      <c r="I16" s="58">
        <v>2086054865.9638515</v>
      </c>
      <c r="J16" s="58">
        <v>2189415769.0515037</v>
      </c>
      <c r="K16" s="58">
        <v>2297898050.5177445</v>
      </c>
      <c r="L16" s="58">
        <v>2411755467.0124578</v>
      </c>
      <c r="M16" s="58">
        <v>2531254348.4485474</v>
      </c>
      <c r="N16" s="58">
        <v>2656674220.9883342</v>
      </c>
      <c r="O16" s="58">
        <v>2788308460.8980141</v>
      </c>
    </row>
    <row r="17" spans="3:15" x14ac:dyDescent="0.3">
      <c r="C17" s="59" t="s">
        <v>103</v>
      </c>
      <c r="D17" s="58">
        <v>1062815098.8530592</v>
      </c>
      <c r="E17" s="58">
        <v>1115475999.6879408</v>
      </c>
      <c r="F17" s="58">
        <v>1170746169.5101881</v>
      </c>
      <c r="G17" s="58">
        <v>1228754893.7011845</v>
      </c>
      <c r="H17" s="58">
        <v>1289637863.5398734</v>
      </c>
      <c r="I17" s="58">
        <v>1353537493.6054144</v>
      </c>
      <c r="J17" s="58">
        <v>1420603254.9066694</v>
      </c>
      <c r="K17" s="58">
        <v>1490992024.5177546</v>
      </c>
      <c r="L17" s="58">
        <v>1564868452.5375113</v>
      </c>
      <c r="M17" s="58">
        <v>1642405347.2312765</v>
      </c>
      <c r="N17" s="58">
        <v>1723784079.2558422</v>
      </c>
      <c r="O17" s="58">
        <v>1809195005.9131708</v>
      </c>
    </row>
    <row r="18" spans="3:15" x14ac:dyDescent="0.3">
      <c r="C18" s="59" t="s">
        <v>104</v>
      </c>
      <c r="D18" s="58">
        <v>575182089.29768574</v>
      </c>
      <c r="E18" s="58">
        <v>603681502.78851092</v>
      </c>
      <c r="F18" s="58">
        <v>633593019.65396082</v>
      </c>
      <c r="G18" s="58">
        <v>664986607.50727332</v>
      </c>
      <c r="H18" s="58">
        <v>697935700.75242543</v>
      </c>
      <c r="I18" s="58">
        <v>732517372.35843694</v>
      </c>
      <c r="J18" s="58">
        <v>768812514.14483428</v>
      </c>
      <c r="K18" s="58">
        <v>806906025.99998999</v>
      </c>
      <c r="L18" s="58">
        <v>846887014.47494638</v>
      </c>
      <c r="M18" s="58">
        <v>888849001.21727097</v>
      </c>
      <c r="N18" s="58">
        <v>932890141.73249197</v>
      </c>
      <c r="O18" s="58">
        <v>979113454.98484337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D1000"/>
  <sheetViews>
    <sheetView topLeftCell="N14" zoomScaleNormal="100" workbookViewId="0">
      <selection activeCell="AH42" sqref="AH42"/>
    </sheetView>
  </sheetViews>
  <sheetFormatPr defaultColWidth="14.44140625" defaultRowHeight="15" customHeight="1" x14ac:dyDescent="0.3"/>
  <cols>
    <col min="1" max="1" width="3.6640625" customWidth="1"/>
    <col min="2" max="2" width="21.6640625" customWidth="1"/>
    <col min="3" max="17" width="12.6640625" customWidth="1"/>
    <col min="18" max="18" width="8.88671875" customWidth="1"/>
    <col min="19" max="19" width="17.88671875" bestFit="1" customWidth="1"/>
    <col min="20" max="20" width="15.109375" bestFit="1" customWidth="1"/>
    <col min="21" max="21" width="19.109375" bestFit="1" customWidth="1"/>
    <col min="22" max="26" width="8.88671875" customWidth="1"/>
    <col min="29" max="29" width="15.109375" bestFit="1" customWidth="1"/>
    <col min="30" max="30" width="18.88671875" customWidth="1"/>
  </cols>
  <sheetData>
    <row r="1" spans="1:28" ht="14.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ht="14.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ht="14.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8" ht="18" x14ac:dyDescent="0.35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8" ht="18" x14ac:dyDescent="0.35">
      <c r="A8" s="7"/>
      <c r="B8" s="2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8" ht="14.4" x14ac:dyDescent="0.3">
      <c r="A9" s="7"/>
      <c r="B9" s="7" t="s">
        <v>70</v>
      </c>
      <c r="C9" s="7"/>
      <c r="D9" s="7"/>
      <c r="E9" s="7"/>
      <c r="F9" s="7"/>
      <c r="G9" s="7"/>
      <c r="H9" s="3" t="s">
        <v>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8" ht="14.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8" ht="14.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8" ht="15.6" x14ac:dyDescent="0.3">
      <c r="A12" s="7"/>
      <c r="B12" s="7"/>
      <c r="C12" s="8">
        <v>2020</v>
      </c>
      <c r="D12" s="9"/>
      <c r="E12" s="10"/>
      <c r="F12" s="11">
        <v>2019</v>
      </c>
      <c r="G12" s="11"/>
      <c r="H12" s="11"/>
      <c r="I12" s="8">
        <v>2018</v>
      </c>
      <c r="J12" s="9"/>
      <c r="K12" s="10"/>
      <c r="L12" s="11">
        <v>2017</v>
      </c>
      <c r="M12" s="11"/>
      <c r="N12" s="11"/>
      <c r="O12" s="8">
        <v>2016</v>
      </c>
      <c r="P12" s="9"/>
      <c r="Q12" s="10"/>
      <c r="R12" s="7"/>
      <c r="S12" s="7"/>
      <c r="T12" s="7"/>
      <c r="U12" s="7"/>
      <c r="V12" s="7"/>
      <c r="W12" s="7"/>
      <c r="X12" s="7"/>
      <c r="Y12" s="7"/>
      <c r="Z12" s="7"/>
    </row>
    <row r="13" spans="1:28" ht="140.4" x14ac:dyDescent="0.3">
      <c r="A13" s="7"/>
      <c r="B13" s="12" t="s">
        <v>5</v>
      </c>
      <c r="C13" s="13" t="s">
        <v>71</v>
      </c>
      <c r="D13" s="14" t="s">
        <v>72</v>
      </c>
      <c r="E13" s="15" t="s">
        <v>73</v>
      </c>
      <c r="F13" s="16" t="s">
        <v>71</v>
      </c>
      <c r="G13" s="16" t="s">
        <v>72</v>
      </c>
      <c r="H13" s="16" t="s">
        <v>73</v>
      </c>
      <c r="I13" s="13" t="s">
        <v>71</v>
      </c>
      <c r="J13" s="14" t="s">
        <v>72</v>
      </c>
      <c r="K13" s="15" t="s">
        <v>73</v>
      </c>
      <c r="L13" s="16" t="s">
        <v>71</v>
      </c>
      <c r="M13" s="16" t="s">
        <v>72</v>
      </c>
      <c r="N13" s="16" t="s">
        <v>73</v>
      </c>
      <c r="O13" s="13" t="s">
        <v>71</v>
      </c>
      <c r="P13" s="14" t="s">
        <v>72</v>
      </c>
      <c r="Q13" s="15" t="s">
        <v>73</v>
      </c>
      <c r="R13" s="13" t="s">
        <v>44</v>
      </c>
      <c r="S13" s="14" t="s">
        <v>94</v>
      </c>
      <c r="T13" s="15" t="s">
        <v>95</v>
      </c>
      <c r="U13" s="14" t="s">
        <v>96</v>
      </c>
      <c r="V13" s="15" t="s">
        <v>97</v>
      </c>
      <c r="W13" s="14" t="s">
        <v>98</v>
      </c>
      <c r="X13" s="15" t="s">
        <v>97</v>
      </c>
      <c r="Y13" s="14" t="s">
        <v>99</v>
      </c>
      <c r="Z13" s="15" t="s">
        <v>97</v>
      </c>
      <c r="AA13" s="14" t="s">
        <v>100</v>
      </c>
      <c r="AB13" s="15" t="s">
        <v>101</v>
      </c>
    </row>
    <row r="14" spans="1:28" ht="14.4" x14ac:dyDescent="0.3">
      <c r="A14" s="7"/>
      <c r="B14" s="1" t="s">
        <v>48</v>
      </c>
      <c r="C14" s="20">
        <v>151.12</v>
      </c>
      <c r="D14" s="21">
        <v>95.19</v>
      </c>
      <c r="E14" s="22">
        <v>55.93</v>
      </c>
      <c r="F14" s="21">
        <v>167.54000000000002</v>
      </c>
      <c r="G14" s="21">
        <v>93.5</v>
      </c>
      <c r="H14" s="21">
        <v>74.040000000000006</v>
      </c>
      <c r="I14" s="20">
        <v>123.68</v>
      </c>
      <c r="J14" s="21">
        <v>77.17</v>
      </c>
      <c r="K14" s="22">
        <v>46.51</v>
      </c>
      <c r="L14" s="21">
        <v>100.03</v>
      </c>
      <c r="M14" s="21">
        <v>68.959999999999994</v>
      </c>
      <c r="N14" s="21">
        <v>31.07</v>
      </c>
      <c r="O14" s="20">
        <v>96.51</v>
      </c>
      <c r="P14" s="21">
        <v>60.88</v>
      </c>
      <c r="Q14" s="22">
        <v>35.630000000000003</v>
      </c>
      <c r="R14" s="23">
        <f>(C14/O14)^0.25-1</f>
        <v>0.11863243418011837</v>
      </c>
      <c r="S14" s="23">
        <f t="shared" ref="S14" si="0">(D14/P14)^0.25-1</f>
        <v>0.1182249311809882</v>
      </c>
      <c r="T14" s="23">
        <f>(E14/Q14)^0.25-1</f>
        <v>0.11932769450069469</v>
      </c>
      <c r="U14" s="23">
        <f>D14/C14</f>
        <v>0.62989677077818951</v>
      </c>
      <c r="V14" s="23">
        <f>E14/C14</f>
        <v>0.37010322922181049</v>
      </c>
      <c r="W14" s="23">
        <f>G14/F14</f>
        <v>0.55807568341888503</v>
      </c>
      <c r="X14" s="23">
        <f>H14/F14</f>
        <v>0.44192431658111492</v>
      </c>
      <c r="Y14" s="23">
        <f>J14/I14</f>
        <v>0.62394890038809825</v>
      </c>
      <c r="Z14" s="43">
        <f>K14/I14</f>
        <v>0.37605109961190164</v>
      </c>
      <c r="AA14" s="43">
        <f>AVERAGE(U14,W14,Y14)</f>
        <v>0.60397378486172426</v>
      </c>
      <c r="AB14" s="43">
        <f>AVERAGE(V14,X14,Z14)</f>
        <v>0.39602621513827563</v>
      </c>
    </row>
    <row r="15" spans="1:28" ht="14.4" x14ac:dyDescent="0.3">
      <c r="A15" s="7"/>
      <c r="B15" s="1" t="s">
        <v>49</v>
      </c>
      <c r="C15" s="20">
        <v>252</v>
      </c>
      <c r="D15" s="21">
        <v>178.06</v>
      </c>
      <c r="E15" s="22">
        <v>73.94</v>
      </c>
      <c r="F15" s="21">
        <v>269.65999999999997</v>
      </c>
      <c r="G15" s="21">
        <v>169.82</v>
      </c>
      <c r="H15" s="21">
        <v>99.84</v>
      </c>
      <c r="I15" s="20">
        <v>205.76</v>
      </c>
      <c r="J15" s="21">
        <v>144.37</v>
      </c>
      <c r="K15" s="22">
        <v>61.39</v>
      </c>
      <c r="L15" s="21">
        <v>197.18</v>
      </c>
      <c r="M15" s="21">
        <v>133.56</v>
      </c>
      <c r="N15" s="21">
        <v>63.62</v>
      </c>
      <c r="O15" s="20">
        <v>175.18</v>
      </c>
      <c r="P15" s="21">
        <v>134.22</v>
      </c>
      <c r="Q15" s="22">
        <v>40.96</v>
      </c>
      <c r="R15" s="23">
        <f t="shared" ref="R15:R33" si="1">(C15/O15)^0.25-1</f>
        <v>9.5163610067823035E-2</v>
      </c>
      <c r="S15" s="23">
        <f t="shared" ref="S15:S33" si="2">(D15/P15)^0.25-1</f>
        <v>7.3216358144420735E-2</v>
      </c>
      <c r="T15" s="23">
        <f t="shared" ref="T15:T33" si="3">(E15/Q15)^0.25-1</f>
        <v>0.15912393714783746</v>
      </c>
      <c r="U15" s="23">
        <f t="shared" ref="U15:U33" si="4">D15/C15</f>
        <v>0.70658730158730154</v>
      </c>
      <c r="V15" s="23">
        <f t="shared" ref="V15:V33" si="5">E15/C15</f>
        <v>0.2934126984126984</v>
      </c>
      <c r="W15" s="23">
        <f t="shared" ref="W15:W33" si="6">G15/F15</f>
        <v>0.6297559890232145</v>
      </c>
      <c r="X15" s="23">
        <f t="shared" ref="X15:X33" si="7">H15/F15</f>
        <v>0.37024401097678566</v>
      </c>
      <c r="Y15" s="23">
        <f t="shared" ref="Y15:Y33" si="8">J15/I15</f>
        <v>0.70164269051321937</v>
      </c>
      <c r="Z15" s="43">
        <f t="shared" ref="Z15:Z33" si="9">K15/I15</f>
        <v>0.29835730948678074</v>
      </c>
      <c r="AA15" s="43">
        <f t="shared" ref="AA15:AA33" si="10">AVERAGE(U15,W15,Y15)</f>
        <v>0.6793286603745784</v>
      </c>
      <c r="AB15" s="43">
        <f t="shared" ref="AB15:AB33" si="11">AVERAGE(V15,X15,Z15)</f>
        <v>0.3206713396254216</v>
      </c>
    </row>
    <row r="16" spans="1:28" ht="14.4" x14ac:dyDescent="0.3">
      <c r="A16" s="7"/>
      <c r="B16" s="1" t="s">
        <v>50</v>
      </c>
      <c r="C16" s="20">
        <v>367.87</v>
      </c>
      <c r="D16" s="21">
        <v>249.58</v>
      </c>
      <c r="E16" s="22">
        <v>118.29</v>
      </c>
      <c r="F16" s="21">
        <v>335.33</v>
      </c>
      <c r="G16" s="21">
        <v>235.2</v>
      </c>
      <c r="H16" s="21">
        <v>100.13</v>
      </c>
      <c r="I16" s="20">
        <v>376.84000000000003</v>
      </c>
      <c r="J16" s="21">
        <v>235.74</v>
      </c>
      <c r="K16" s="22">
        <v>141.1</v>
      </c>
      <c r="L16" s="21">
        <v>227.20000000000002</v>
      </c>
      <c r="M16" s="21">
        <v>178.77</v>
      </c>
      <c r="N16" s="21">
        <v>48.43</v>
      </c>
      <c r="O16" s="20">
        <v>260.52</v>
      </c>
      <c r="P16" s="21">
        <v>198.72</v>
      </c>
      <c r="Q16" s="22">
        <v>61.8</v>
      </c>
      <c r="R16" s="23">
        <f t="shared" si="1"/>
        <v>9.0092434896076545E-2</v>
      </c>
      <c r="S16" s="23">
        <f t="shared" si="2"/>
        <v>5.8624767445544013E-2</v>
      </c>
      <c r="T16" s="23">
        <f t="shared" si="3"/>
        <v>0.17622360066599163</v>
      </c>
      <c r="U16" s="23">
        <f t="shared" si="4"/>
        <v>0.67844619023024444</v>
      </c>
      <c r="V16" s="23">
        <f t="shared" si="5"/>
        <v>0.32155380976975562</v>
      </c>
      <c r="W16" s="23">
        <f t="shared" si="6"/>
        <v>0.70139862225270633</v>
      </c>
      <c r="X16" s="23">
        <f t="shared" si="7"/>
        <v>0.29860137774729373</v>
      </c>
      <c r="Y16" s="23">
        <f t="shared" si="8"/>
        <v>0.62557053391359729</v>
      </c>
      <c r="Z16" s="43">
        <f t="shared" si="9"/>
        <v>0.37442946608640265</v>
      </c>
      <c r="AA16" s="43">
        <f t="shared" si="10"/>
        <v>0.66847178213218272</v>
      </c>
      <c r="AB16" s="43">
        <f t="shared" si="11"/>
        <v>0.33152821786781733</v>
      </c>
    </row>
    <row r="17" spans="1:28" ht="14.4" x14ac:dyDescent="0.3">
      <c r="A17" s="7"/>
      <c r="B17" s="1" t="s">
        <v>51</v>
      </c>
      <c r="C17" s="20">
        <v>414.24</v>
      </c>
      <c r="D17" s="21">
        <v>223.31</v>
      </c>
      <c r="E17" s="22">
        <v>190.93</v>
      </c>
      <c r="F17" s="21">
        <v>361.05</v>
      </c>
      <c r="G17" s="21">
        <v>208.96</v>
      </c>
      <c r="H17" s="21">
        <v>152.09</v>
      </c>
      <c r="I17" s="20">
        <v>253.8</v>
      </c>
      <c r="J17" s="21">
        <v>135.08000000000001</v>
      </c>
      <c r="K17" s="22">
        <v>118.72</v>
      </c>
      <c r="L17" s="21">
        <v>198.35</v>
      </c>
      <c r="M17" s="21">
        <v>114.21</v>
      </c>
      <c r="N17" s="21">
        <v>84.14</v>
      </c>
      <c r="O17" s="20">
        <v>215.99</v>
      </c>
      <c r="P17" s="21">
        <v>122.96</v>
      </c>
      <c r="Q17" s="22">
        <v>93.03</v>
      </c>
      <c r="R17" s="23">
        <f t="shared" si="1"/>
        <v>0.17680524985381396</v>
      </c>
      <c r="S17" s="23">
        <f t="shared" si="2"/>
        <v>0.16087665917026195</v>
      </c>
      <c r="T17" s="23">
        <f t="shared" si="3"/>
        <v>0.19691356195807952</v>
      </c>
      <c r="U17" s="23">
        <f t="shared" si="4"/>
        <v>0.53908362302047119</v>
      </c>
      <c r="V17" s="23">
        <f t="shared" si="5"/>
        <v>0.46091637697952881</v>
      </c>
      <c r="W17" s="23">
        <f t="shared" si="6"/>
        <v>0.57875640493006508</v>
      </c>
      <c r="X17" s="23">
        <f t="shared" si="7"/>
        <v>0.42124359506993492</v>
      </c>
      <c r="Y17" s="23">
        <f t="shared" si="8"/>
        <v>0.53223010244286839</v>
      </c>
      <c r="Z17" s="43">
        <f t="shared" si="9"/>
        <v>0.46776989755713155</v>
      </c>
      <c r="AA17" s="43">
        <f t="shared" si="10"/>
        <v>0.55002337679780156</v>
      </c>
      <c r="AB17" s="43">
        <f t="shared" si="11"/>
        <v>0.44997662320219844</v>
      </c>
    </row>
    <row r="18" spans="1:28" ht="14.4" x14ac:dyDescent="0.3">
      <c r="A18" s="7"/>
      <c r="B18" s="1" t="s">
        <v>52</v>
      </c>
      <c r="C18" s="20">
        <v>266.90999999999997</v>
      </c>
      <c r="D18" s="21">
        <v>208.94</v>
      </c>
      <c r="E18" s="22">
        <v>57.97</v>
      </c>
      <c r="F18" s="21">
        <v>257.38</v>
      </c>
      <c r="G18" s="21">
        <v>180.57</v>
      </c>
      <c r="H18" s="21">
        <v>76.81</v>
      </c>
      <c r="I18" s="20">
        <v>235.25</v>
      </c>
      <c r="J18" s="21">
        <v>169.03</v>
      </c>
      <c r="K18" s="22">
        <v>66.22</v>
      </c>
      <c r="L18" s="21">
        <v>172.32</v>
      </c>
      <c r="M18" s="21">
        <v>142.75</v>
      </c>
      <c r="N18" s="21">
        <v>29.57</v>
      </c>
      <c r="O18" s="20">
        <v>186.18</v>
      </c>
      <c r="P18" s="21">
        <v>140.97999999999999</v>
      </c>
      <c r="Q18" s="22">
        <v>45.2</v>
      </c>
      <c r="R18" s="23">
        <f t="shared" si="1"/>
        <v>9.4228330475690125E-2</v>
      </c>
      <c r="S18" s="23">
        <f t="shared" si="2"/>
        <v>0.10335691462669616</v>
      </c>
      <c r="T18" s="23">
        <f t="shared" si="3"/>
        <v>6.4182753659456582E-2</v>
      </c>
      <c r="U18" s="23">
        <f t="shared" si="4"/>
        <v>0.78281068524970976</v>
      </c>
      <c r="V18" s="23">
        <f t="shared" si="5"/>
        <v>0.21718931475029038</v>
      </c>
      <c r="W18" s="23">
        <f t="shared" si="6"/>
        <v>0.70156966353252004</v>
      </c>
      <c r="X18" s="23">
        <f t="shared" si="7"/>
        <v>0.29843033646748002</v>
      </c>
      <c r="Y18" s="23">
        <f t="shared" si="8"/>
        <v>0.7185122210414453</v>
      </c>
      <c r="Z18" s="43">
        <f t="shared" si="9"/>
        <v>0.2814877789585547</v>
      </c>
      <c r="AA18" s="43">
        <f t="shared" si="10"/>
        <v>0.73429752327455844</v>
      </c>
      <c r="AB18" s="43">
        <f t="shared" si="11"/>
        <v>0.26570247672544173</v>
      </c>
    </row>
    <row r="19" spans="1:28" ht="14.4" x14ac:dyDescent="0.3">
      <c r="A19" s="7"/>
      <c r="B19" s="1" t="s">
        <v>54</v>
      </c>
      <c r="C19" s="20">
        <v>237.60000000000002</v>
      </c>
      <c r="D19" s="21">
        <v>147.77000000000001</v>
      </c>
      <c r="E19" s="22">
        <v>89.83</v>
      </c>
      <c r="F19" s="21">
        <v>237.88</v>
      </c>
      <c r="G19" s="21">
        <v>156.94999999999999</v>
      </c>
      <c r="H19" s="21">
        <v>80.930000000000007</v>
      </c>
      <c r="I19" s="20">
        <v>217.60000000000002</v>
      </c>
      <c r="J19" s="21">
        <v>144.36000000000001</v>
      </c>
      <c r="K19" s="22">
        <v>73.239999999999995</v>
      </c>
      <c r="L19" s="21">
        <v>181.56</v>
      </c>
      <c r="M19" s="21">
        <v>96.19</v>
      </c>
      <c r="N19" s="21">
        <v>85.37</v>
      </c>
      <c r="O19" s="20">
        <v>194.52999999999997</v>
      </c>
      <c r="P19" s="21">
        <v>106.32</v>
      </c>
      <c r="Q19" s="22">
        <v>88.21</v>
      </c>
      <c r="R19" s="23">
        <f t="shared" si="1"/>
        <v>5.127167317676995E-2</v>
      </c>
      <c r="S19" s="23">
        <f t="shared" si="2"/>
        <v>8.5782471679484829E-2</v>
      </c>
      <c r="T19" s="23">
        <f t="shared" si="3"/>
        <v>4.5600304321797847E-3</v>
      </c>
      <c r="U19" s="23">
        <f t="shared" si="4"/>
        <v>0.62192760942760938</v>
      </c>
      <c r="V19" s="23">
        <f t="shared" si="5"/>
        <v>0.3780723905723905</v>
      </c>
      <c r="W19" s="23">
        <f t="shared" si="6"/>
        <v>0.65978644694804101</v>
      </c>
      <c r="X19" s="23">
        <f t="shared" si="7"/>
        <v>0.34021355305195899</v>
      </c>
      <c r="Y19" s="23">
        <f t="shared" si="8"/>
        <v>0.66341911764705885</v>
      </c>
      <c r="Z19" s="43">
        <f t="shared" si="9"/>
        <v>0.33658088235294109</v>
      </c>
      <c r="AA19" s="43">
        <f t="shared" si="10"/>
        <v>0.64837772467423649</v>
      </c>
      <c r="AB19" s="43">
        <f t="shared" si="11"/>
        <v>0.35162227532576357</v>
      </c>
    </row>
    <row r="20" spans="1:28" ht="15.75" customHeight="1" x14ac:dyDescent="0.3">
      <c r="A20" s="7"/>
      <c r="B20" s="1" t="s">
        <v>55</v>
      </c>
      <c r="C20" s="20">
        <v>276.62</v>
      </c>
      <c r="D20" s="21">
        <v>164.4</v>
      </c>
      <c r="E20" s="22">
        <v>112.22</v>
      </c>
      <c r="F20" s="21">
        <v>284.23</v>
      </c>
      <c r="G20" s="21">
        <v>150.41999999999999</v>
      </c>
      <c r="H20" s="21">
        <v>133.81</v>
      </c>
      <c r="I20" s="20">
        <v>295.02999999999997</v>
      </c>
      <c r="J20" s="21">
        <v>153.94</v>
      </c>
      <c r="K20" s="22">
        <v>141.09</v>
      </c>
      <c r="L20" s="21">
        <v>231.32</v>
      </c>
      <c r="M20" s="21">
        <v>133.09</v>
      </c>
      <c r="N20" s="21">
        <v>98.23</v>
      </c>
      <c r="O20" s="20">
        <v>213.41</v>
      </c>
      <c r="P20" s="21">
        <v>137.75</v>
      </c>
      <c r="Q20" s="22">
        <v>75.66</v>
      </c>
      <c r="R20" s="23">
        <f t="shared" si="1"/>
        <v>6.7006838369487287E-2</v>
      </c>
      <c r="S20" s="23">
        <f t="shared" si="2"/>
        <v>4.5207581890472026E-2</v>
      </c>
      <c r="T20" s="23">
        <f t="shared" si="3"/>
        <v>0.10357278491781874</v>
      </c>
      <c r="U20" s="23">
        <f t="shared" si="4"/>
        <v>0.59431711373002671</v>
      </c>
      <c r="V20" s="23">
        <f t="shared" si="5"/>
        <v>0.40568288626997323</v>
      </c>
      <c r="W20" s="23">
        <f t="shared" si="6"/>
        <v>0.52921929423354319</v>
      </c>
      <c r="X20" s="23">
        <f t="shared" si="7"/>
        <v>0.4707807057664567</v>
      </c>
      <c r="Y20" s="23">
        <f t="shared" si="8"/>
        <v>0.52177744636138701</v>
      </c>
      <c r="Z20" s="43">
        <f t="shared" si="9"/>
        <v>0.4782225536386131</v>
      </c>
      <c r="AA20" s="43">
        <f t="shared" si="10"/>
        <v>0.5484379514416523</v>
      </c>
      <c r="AB20" s="43">
        <f t="shared" si="11"/>
        <v>0.45156204855834764</v>
      </c>
    </row>
    <row r="21" spans="1:28" ht="15.75" customHeight="1" x14ac:dyDescent="0.3">
      <c r="A21" s="7"/>
      <c r="B21" s="1" t="s">
        <v>56</v>
      </c>
      <c r="C21" s="20">
        <v>226.46</v>
      </c>
      <c r="D21" s="21">
        <v>180.62</v>
      </c>
      <c r="E21" s="22">
        <v>45.84</v>
      </c>
      <c r="F21" s="21">
        <v>255.31</v>
      </c>
      <c r="G21" s="21">
        <v>199.61</v>
      </c>
      <c r="H21" s="21">
        <v>55.7</v>
      </c>
      <c r="I21" s="20">
        <v>229.89000000000001</v>
      </c>
      <c r="J21" s="21">
        <v>176.3</v>
      </c>
      <c r="K21" s="22">
        <v>53.59</v>
      </c>
      <c r="L21" s="21">
        <v>159.65</v>
      </c>
      <c r="M21" s="21">
        <v>121.13</v>
      </c>
      <c r="N21" s="21">
        <v>38.520000000000003</v>
      </c>
      <c r="O21" s="20">
        <v>157.37</v>
      </c>
      <c r="P21" s="21">
        <v>125.35</v>
      </c>
      <c r="Q21" s="22">
        <v>32.020000000000003</v>
      </c>
      <c r="R21" s="23">
        <f t="shared" si="1"/>
        <v>9.5260409695826054E-2</v>
      </c>
      <c r="S21" s="23">
        <f t="shared" si="2"/>
        <v>9.5621068204697846E-2</v>
      </c>
      <c r="T21" s="23">
        <f t="shared" si="3"/>
        <v>9.3845086576520131E-2</v>
      </c>
      <c r="U21" s="23">
        <f t="shared" si="4"/>
        <v>0.7975801466042568</v>
      </c>
      <c r="V21" s="23">
        <f t="shared" si="5"/>
        <v>0.2024198533957432</v>
      </c>
      <c r="W21" s="23">
        <f t="shared" si="6"/>
        <v>0.78183384904625752</v>
      </c>
      <c r="X21" s="23">
        <f t="shared" si="7"/>
        <v>0.2181661509537425</v>
      </c>
      <c r="Y21" s="23">
        <f t="shared" si="8"/>
        <v>0.76688851189699425</v>
      </c>
      <c r="Z21" s="43">
        <f t="shared" si="9"/>
        <v>0.23311148810300578</v>
      </c>
      <c r="AA21" s="43">
        <f t="shared" si="10"/>
        <v>0.78210083584916956</v>
      </c>
      <c r="AB21" s="43">
        <f t="shared" si="11"/>
        <v>0.21789916415083047</v>
      </c>
    </row>
    <row r="22" spans="1:28" ht="15.75" customHeight="1" x14ac:dyDescent="0.3">
      <c r="A22" s="7"/>
      <c r="B22" s="1" t="s">
        <v>57</v>
      </c>
      <c r="C22" s="20">
        <v>272.53999999999996</v>
      </c>
      <c r="D22" s="21">
        <v>188.79</v>
      </c>
      <c r="E22" s="22">
        <v>83.75</v>
      </c>
      <c r="F22" s="21">
        <v>258.05</v>
      </c>
      <c r="G22" s="21">
        <v>188.68</v>
      </c>
      <c r="H22" s="21">
        <v>69.37</v>
      </c>
      <c r="I22" s="20">
        <v>196.63</v>
      </c>
      <c r="J22" s="21">
        <v>144.58000000000001</v>
      </c>
      <c r="K22" s="22">
        <v>52.05</v>
      </c>
      <c r="L22" s="21">
        <v>178.13</v>
      </c>
      <c r="M22" s="21">
        <v>125.46</v>
      </c>
      <c r="N22" s="21">
        <v>52.67</v>
      </c>
      <c r="O22" s="20">
        <v>196.38</v>
      </c>
      <c r="P22" s="21">
        <v>155.94</v>
      </c>
      <c r="Q22" s="22">
        <v>40.44</v>
      </c>
      <c r="R22" s="23">
        <f t="shared" si="1"/>
        <v>8.538358453232564E-2</v>
      </c>
      <c r="S22" s="23">
        <f t="shared" si="2"/>
        <v>4.895139326406972E-2</v>
      </c>
      <c r="T22" s="23">
        <f t="shared" si="3"/>
        <v>0.19961922523816678</v>
      </c>
      <c r="U22" s="23">
        <f t="shared" si="4"/>
        <v>0.69270565788508121</v>
      </c>
      <c r="V22" s="23">
        <f t="shared" si="5"/>
        <v>0.30729434211491896</v>
      </c>
      <c r="W22" s="23">
        <f t="shared" si="6"/>
        <v>0.73117612865723691</v>
      </c>
      <c r="X22" s="23">
        <f t="shared" si="7"/>
        <v>0.26882387134276303</v>
      </c>
      <c r="Y22" s="23">
        <f t="shared" si="8"/>
        <v>0.73528963027005045</v>
      </c>
      <c r="Z22" s="43">
        <f t="shared" si="9"/>
        <v>0.26471036972994966</v>
      </c>
      <c r="AA22" s="43">
        <f t="shared" si="10"/>
        <v>0.71972380560412275</v>
      </c>
      <c r="AB22" s="43">
        <f t="shared" si="11"/>
        <v>0.2802761943958772</v>
      </c>
    </row>
    <row r="23" spans="1:28" ht="15.75" customHeight="1" x14ac:dyDescent="0.3">
      <c r="A23" s="7"/>
      <c r="B23" s="1" t="s">
        <v>58</v>
      </c>
      <c r="C23" s="20">
        <v>304.66000000000003</v>
      </c>
      <c r="D23" s="21">
        <v>180.52</v>
      </c>
      <c r="E23" s="22">
        <v>124.14</v>
      </c>
      <c r="F23" s="21">
        <v>326.82</v>
      </c>
      <c r="G23" s="21">
        <v>183.01</v>
      </c>
      <c r="H23" s="21">
        <v>143.81</v>
      </c>
      <c r="I23" s="20">
        <v>311.86</v>
      </c>
      <c r="J23" s="21">
        <v>158.36000000000001</v>
      </c>
      <c r="K23" s="22">
        <v>153.5</v>
      </c>
      <c r="L23" s="21">
        <v>275.43</v>
      </c>
      <c r="M23" s="21">
        <v>149.80000000000001</v>
      </c>
      <c r="N23" s="21">
        <v>125.63</v>
      </c>
      <c r="O23" s="20">
        <v>243.02</v>
      </c>
      <c r="P23" s="21">
        <v>155.05000000000001</v>
      </c>
      <c r="Q23" s="22">
        <v>87.97</v>
      </c>
      <c r="R23" s="23">
        <f t="shared" si="1"/>
        <v>5.8140544131003224E-2</v>
      </c>
      <c r="S23" s="23">
        <f t="shared" si="2"/>
        <v>3.8755625018460638E-2</v>
      </c>
      <c r="T23" s="23">
        <f t="shared" si="3"/>
        <v>8.991916008410139E-2</v>
      </c>
      <c r="U23" s="23">
        <f t="shared" si="4"/>
        <v>0.59252937701043784</v>
      </c>
      <c r="V23" s="23">
        <f t="shared" si="5"/>
        <v>0.4074706229895621</v>
      </c>
      <c r="W23" s="23">
        <f t="shared" si="6"/>
        <v>0.55997184994798355</v>
      </c>
      <c r="X23" s="23">
        <f t="shared" si="7"/>
        <v>0.4400281500520164</v>
      </c>
      <c r="Y23" s="23">
        <f t="shared" si="8"/>
        <v>0.50779195792984033</v>
      </c>
      <c r="Z23" s="43">
        <f t="shared" si="9"/>
        <v>0.49220804207015967</v>
      </c>
      <c r="AA23" s="43">
        <f t="shared" si="10"/>
        <v>0.55343106162942057</v>
      </c>
      <c r="AB23" s="43">
        <f t="shared" si="11"/>
        <v>0.44656893837057937</v>
      </c>
    </row>
    <row r="24" spans="1:28" ht="15.75" customHeight="1" x14ac:dyDescent="0.3">
      <c r="A24" s="7"/>
      <c r="B24" s="1" t="s">
        <v>59</v>
      </c>
      <c r="C24" s="20">
        <v>358.9</v>
      </c>
      <c r="D24" s="21">
        <v>240.75</v>
      </c>
      <c r="E24" s="22">
        <v>118.15</v>
      </c>
      <c r="F24" s="21">
        <v>424.08000000000004</v>
      </c>
      <c r="G24" s="21">
        <v>297.85000000000002</v>
      </c>
      <c r="H24" s="21">
        <v>126.23</v>
      </c>
      <c r="I24" s="20">
        <v>354.56</v>
      </c>
      <c r="J24" s="21">
        <v>248.88</v>
      </c>
      <c r="K24" s="22">
        <v>105.68</v>
      </c>
      <c r="L24" s="21">
        <v>297.14</v>
      </c>
      <c r="M24" s="21">
        <v>212.79</v>
      </c>
      <c r="N24" s="21">
        <v>84.35</v>
      </c>
      <c r="O24" s="20">
        <v>377.56</v>
      </c>
      <c r="P24" s="21">
        <v>266.79000000000002</v>
      </c>
      <c r="Q24" s="22">
        <v>110.77</v>
      </c>
      <c r="R24" s="23">
        <f t="shared" si="1"/>
        <v>-1.2591480101791674E-2</v>
      </c>
      <c r="S24" s="23">
        <f t="shared" si="2"/>
        <v>-2.5348877748721299E-2</v>
      </c>
      <c r="T24" s="23">
        <f t="shared" si="3"/>
        <v>1.6255461490685574E-2</v>
      </c>
      <c r="U24" s="23">
        <f t="shared" si="4"/>
        <v>0.67079966564502647</v>
      </c>
      <c r="V24" s="23">
        <f t="shared" si="5"/>
        <v>0.32920033435497359</v>
      </c>
      <c r="W24" s="23">
        <f t="shared" si="6"/>
        <v>0.70234389737785319</v>
      </c>
      <c r="X24" s="23">
        <f t="shared" si="7"/>
        <v>0.29765610262214676</v>
      </c>
      <c r="Y24" s="23">
        <f t="shared" si="8"/>
        <v>0.70194043321299637</v>
      </c>
      <c r="Z24" s="43">
        <f t="shared" si="9"/>
        <v>0.29805956678700363</v>
      </c>
      <c r="AA24" s="43">
        <f t="shared" si="10"/>
        <v>0.69169466541195879</v>
      </c>
      <c r="AB24" s="43">
        <f t="shared" si="11"/>
        <v>0.30830533458804132</v>
      </c>
    </row>
    <row r="25" spans="1:28" ht="15.75" customHeight="1" x14ac:dyDescent="0.3">
      <c r="A25" s="7"/>
      <c r="B25" s="1" t="s">
        <v>60</v>
      </c>
      <c r="C25" s="20">
        <v>435.28000000000003</v>
      </c>
      <c r="D25" s="21">
        <v>303.42</v>
      </c>
      <c r="E25" s="22">
        <v>131.86000000000001</v>
      </c>
      <c r="F25" s="21">
        <v>449.75</v>
      </c>
      <c r="G25" s="21">
        <v>300.64</v>
      </c>
      <c r="H25" s="21">
        <v>149.11000000000001</v>
      </c>
      <c r="I25" s="20">
        <v>453.06000000000006</v>
      </c>
      <c r="J25" s="21">
        <v>317.60000000000002</v>
      </c>
      <c r="K25" s="22">
        <v>135.46</v>
      </c>
      <c r="L25" s="21">
        <v>295.58000000000004</v>
      </c>
      <c r="M25" s="21">
        <v>232.49</v>
      </c>
      <c r="N25" s="21">
        <v>63.09</v>
      </c>
      <c r="O25" s="20">
        <v>315.36</v>
      </c>
      <c r="P25" s="21">
        <v>252.69</v>
      </c>
      <c r="Q25" s="22">
        <v>62.67</v>
      </c>
      <c r="R25" s="23">
        <f t="shared" si="1"/>
        <v>8.3903269972709804E-2</v>
      </c>
      <c r="S25" s="23">
        <f t="shared" si="2"/>
        <v>4.6800778984138258E-2</v>
      </c>
      <c r="T25" s="23">
        <f t="shared" si="3"/>
        <v>0.2043794708598452</v>
      </c>
      <c r="U25" s="23">
        <f t="shared" si="4"/>
        <v>0.69706855357471054</v>
      </c>
      <c r="V25" s="23">
        <f t="shared" si="5"/>
        <v>0.30293144642528946</v>
      </c>
      <c r="W25" s="23">
        <f t="shared" si="6"/>
        <v>0.66846025569760981</v>
      </c>
      <c r="X25" s="23">
        <f t="shared" si="7"/>
        <v>0.33153974430239025</v>
      </c>
      <c r="Y25" s="23">
        <f t="shared" si="8"/>
        <v>0.70101090363307283</v>
      </c>
      <c r="Z25" s="43">
        <f t="shared" si="9"/>
        <v>0.29898909636692711</v>
      </c>
      <c r="AA25" s="43">
        <f t="shared" si="10"/>
        <v>0.68884657096846436</v>
      </c>
      <c r="AB25" s="43">
        <f t="shared" si="11"/>
        <v>0.31115342903153559</v>
      </c>
    </row>
    <row r="26" spans="1:28" ht="15.75" customHeight="1" x14ac:dyDescent="0.3">
      <c r="A26" s="7"/>
      <c r="B26" s="1" t="s">
        <v>61</v>
      </c>
      <c r="C26" s="20">
        <v>173.92000000000002</v>
      </c>
      <c r="D26" s="21">
        <v>91.44</v>
      </c>
      <c r="E26" s="22">
        <v>82.48</v>
      </c>
      <c r="F26" s="21">
        <v>141.73000000000002</v>
      </c>
      <c r="G26" s="21">
        <v>84.53</v>
      </c>
      <c r="H26" s="21">
        <v>57.2</v>
      </c>
      <c r="I26" s="20">
        <v>102.82</v>
      </c>
      <c r="J26" s="21">
        <v>61.45</v>
      </c>
      <c r="K26" s="22">
        <v>41.37</v>
      </c>
      <c r="L26" s="21">
        <v>108.59</v>
      </c>
      <c r="M26" s="21">
        <v>58.68</v>
      </c>
      <c r="N26" s="21">
        <v>49.91</v>
      </c>
      <c r="O26" s="20">
        <v>91.02</v>
      </c>
      <c r="P26" s="21">
        <v>60.03</v>
      </c>
      <c r="Q26" s="22">
        <v>30.99</v>
      </c>
      <c r="R26" s="23">
        <f t="shared" si="1"/>
        <v>0.17571801809861665</v>
      </c>
      <c r="S26" s="23">
        <f t="shared" si="2"/>
        <v>0.11094349030910666</v>
      </c>
      <c r="T26" s="23">
        <f t="shared" si="3"/>
        <v>0.27726722734293974</v>
      </c>
      <c r="U26" s="23">
        <f t="shared" si="4"/>
        <v>0.52575896964121427</v>
      </c>
      <c r="V26" s="23">
        <f t="shared" si="5"/>
        <v>0.47424103035878562</v>
      </c>
      <c r="W26" s="23">
        <f t="shared" si="6"/>
        <v>0.59641572003104493</v>
      </c>
      <c r="X26" s="23">
        <f t="shared" si="7"/>
        <v>0.40358427996895502</v>
      </c>
      <c r="Y26" s="23">
        <f t="shared" si="8"/>
        <v>0.59764637230110884</v>
      </c>
      <c r="Z26" s="43">
        <f t="shared" si="9"/>
        <v>0.40235362769889127</v>
      </c>
      <c r="AA26" s="43">
        <f t="shared" si="10"/>
        <v>0.57327368732445594</v>
      </c>
      <c r="AB26" s="43">
        <f t="shared" si="11"/>
        <v>0.42672631267554401</v>
      </c>
    </row>
    <row r="27" spans="1:28" ht="15.75" customHeight="1" x14ac:dyDescent="0.3">
      <c r="A27" s="7"/>
      <c r="B27" s="1" t="s">
        <v>62</v>
      </c>
      <c r="C27" s="20">
        <v>263.37</v>
      </c>
      <c r="D27" s="21">
        <v>205.26</v>
      </c>
      <c r="E27" s="22">
        <v>58.11</v>
      </c>
      <c r="F27" s="21">
        <v>269.37</v>
      </c>
      <c r="G27" s="21">
        <v>198.78</v>
      </c>
      <c r="H27" s="21">
        <v>70.59</v>
      </c>
      <c r="I27" s="20">
        <v>289.37</v>
      </c>
      <c r="J27" s="21">
        <v>198.93</v>
      </c>
      <c r="K27" s="22">
        <v>90.44</v>
      </c>
      <c r="L27" s="21">
        <v>251.51</v>
      </c>
      <c r="M27" s="21">
        <v>179.98</v>
      </c>
      <c r="N27" s="21">
        <v>71.53</v>
      </c>
      <c r="O27" s="20">
        <v>284.22000000000003</v>
      </c>
      <c r="P27" s="21">
        <v>188.05</v>
      </c>
      <c r="Q27" s="22">
        <v>96.17</v>
      </c>
      <c r="R27" s="23">
        <f t="shared" si="1"/>
        <v>-1.8866923448003226E-2</v>
      </c>
      <c r="S27" s="23">
        <f t="shared" si="2"/>
        <v>2.21337926895675E-2</v>
      </c>
      <c r="T27" s="23">
        <f t="shared" si="3"/>
        <v>-0.11833659531895224</v>
      </c>
      <c r="U27" s="23">
        <f t="shared" si="4"/>
        <v>0.77935983597220637</v>
      </c>
      <c r="V27" s="23">
        <f t="shared" si="5"/>
        <v>0.2206401640277936</v>
      </c>
      <c r="W27" s="23">
        <f t="shared" si="6"/>
        <v>0.73794409176968478</v>
      </c>
      <c r="X27" s="23">
        <f t="shared" si="7"/>
        <v>0.26205590823031522</v>
      </c>
      <c r="Y27" s="23">
        <f t="shared" si="8"/>
        <v>0.6874589625738674</v>
      </c>
      <c r="Z27" s="43">
        <f t="shared" si="9"/>
        <v>0.3125410374261326</v>
      </c>
      <c r="AA27" s="43">
        <f t="shared" si="10"/>
        <v>0.73492096343858615</v>
      </c>
      <c r="AB27" s="43">
        <f t="shared" si="11"/>
        <v>0.26507903656141379</v>
      </c>
    </row>
    <row r="28" spans="1:28" ht="15.75" customHeight="1" x14ac:dyDescent="0.3">
      <c r="A28" s="7"/>
      <c r="B28" s="1" t="s">
        <v>63</v>
      </c>
      <c r="C28" s="20">
        <v>246.46</v>
      </c>
      <c r="D28" s="21">
        <v>182.11</v>
      </c>
      <c r="E28" s="22">
        <v>64.349999999999994</v>
      </c>
      <c r="F28" s="21">
        <v>250.09</v>
      </c>
      <c r="G28" s="21">
        <v>167.49</v>
      </c>
      <c r="H28" s="21">
        <v>82.6</v>
      </c>
      <c r="I28" s="20">
        <v>271.10000000000002</v>
      </c>
      <c r="J28" s="21">
        <v>192.46</v>
      </c>
      <c r="K28" s="22">
        <v>78.64</v>
      </c>
      <c r="L28" s="21">
        <v>221.72</v>
      </c>
      <c r="M28" s="21">
        <v>148.47</v>
      </c>
      <c r="N28" s="21">
        <v>73.25</v>
      </c>
      <c r="O28" s="20">
        <v>270.63</v>
      </c>
      <c r="P28" s="21">
        <v>195.4</v>
      </c>
      <c r="Q28" s="22">
        <v>75.23</v>
      </c>
      <c r="R28" s="23">
        <f t="shared" si="1"/>
        <v>-2.3116831972338603E-2</v>
      </c>
      <c r="S28" s="23">
        <f t="shared" si="2"/>
        <v>-1.7455319439453998E-2</v>
      </c>
      <c r="T28" s="23">
        <f t="shared" si="3"/>
        <v>-3.8300539627796337E-2</v>
      </c>
      <c r="U28" s="23">
        <f t="shared" si="4"/>
        <v>0.73890286456220078</v>
      </c>
      <c r="V28" s="23">
        <f t="shared" si="5"/>
        <v>0.26109713543779922</v>
      </c>
      <c r="W28" s="23">
        <f t="shared" si="6"/>
        <v>0.66971890119556965</v>
      </c>
      <c r="X28" s="23">
        <f t="shared" si="7"/>
        <v>0.33028109880443035</v>
      </c>
      <c r="Y28" s="23">
        <f t="shared" si="8"/>
        <v>0.70992253780892656</v>
      </c>
      <c r="Z28" s="43">
        <f t="shared" si="9"/>
        <v>0.29007746219107339</v>
      </c>
      <c r="AA28" s="43">
        <f t="shared" si="10"/>
        <v>0.70618143452223237</v>
      </c>
      <c r="AB28" s="43">
        <f t="shared" si="11"/>
        <v>0.29381856547776763</v>
      </c>
    </row>
    <row r="29" spans="1:28" ht="15.75" customHeight="1" x14ac:dyDescent="0.3">
      <c r="A29" s="7"/>
      <c r="B29" s="1" t="s">
        <v>64</v>
      </c>
      <c r="C29" s="20">
        <v>148.69</v>
      </c>
      <c r="D29" s="21">
        <v>98.25</v>
      </c>
      <c r="E29" s="22">
        <v>50.44</v>
      </c>
      <c r="F29" s="21">
        <v>150.61000000000001</v>
      </c>
      <c r="G29" s="21">
        <v>97.78</v>
      </c>
      <c r="H29" s="21">
        <v>52.83</v>
      </c>
      <c r="I29" s="20">
        <v>141.74</v>
      </c>
      <c r="J29" s="21">
        <v>93.8</v>
      </c>
      <c r="K29" s="22">
        <v>47.94</v>
      </c>
      <c r="L29" s="21">
        <v>114.56</v>
      </c>
      <c r="M29" s="21">
        <v>76.45</v>
      </c>
      <c r="N29" s="21">
        <v>38.11</v>
      </c>
      <c r="O29" s="20">
        <v>115.84</v>
      </c>
      <c r="P29" s="21">
        <v>79.34</v>
      </c>
      <c r="Q29" s="22">
        <v>36.5</v>
      </c>
      <c r="R29" s="23">
        <f t="shared" si="1"/>
        <v>6.4402297133649977E-2</v>
      </c>
      <c r="S29" s="23">
        <f t="shared" si="2"/>
        <v>5.489708131744675E-2</v>
      </c>
      <c r="T29" s="23">
        <f t="shared" si="3"/>
        <v>8.4227836957045721E-2</v>
      </c>
      <c r="U29" s="23">
        <f t="shared" si="4"/>
        <v>0.66077073105118034</v>
      </c>
      <c r="V29" s="23">
        <f t="shared" si="5"/>
        <v>0.33922926894881966</v>
      </c>
      <c r="W29" s="23">
        <f t="shared" si="6"/>
        <v>0.64922647898545904</v>
      </c>
      <c r="X29" s="23">
        <f t="shared" si="7"/>
        <v>0.35077352101454085</v>
      </c>
      <c r="Y29" s="23">
        <f t="shared" si="8"/>
        <v>0.66177508113447148</v>
      </c>
      <c r="Z29" s="43">
        <f t="shared" si="9"/>
        <v>0.33822491886552841</v>
      </c>
      <c r="AA29" s="43">
        <f t="shared" si="10"/>
        <v>0.65725743039037032</v>
      </c>
      <c r="AB29" s="43">
        <f t="shared" si="11"/>
        <v>0.34274256960962962</v>
      </c>
    </row>
    <row r="30" spans="1:28" ht="15.75" customHeight="1" x14ac:dyDescent="0.3">
      <c r="A30" s="7"/>
      <c r="B30" s="1" t="s">
        <v>65</v>
      </c>
      <c r="C30" s="20">
        <v>361.98</v>
      </c>
      <c r="D30" s="21">
        <v>246.11</v>
      </c>
      <c r="E30" s="22">
        <v>115.87</v>
      </c>
      <c r="F30" s="21">
        <v>418.63</v>
      </c>
      <c r="G30" s="21">
        <v>301.54000000000002</v>
      </c>
      <c r="H30" s="21">
        <v>117.09</v>
      </c>
      <c r="I30" s="20">
        <v>342.01</v>
      </c>
      <c r="J30" s="21">
        <v>246.2</v>
      </c>
      <c r="K30" s="22">
        <v>95.81</v>
      </c>
      <c r="L30" s="21">
        <v>313.62</v>
      </c>
      <c r="M30" s="21">
        <v>227.3</v>
      </c>
      <c r="N30" s="21">
        <v>86.32</v>
      </c>
      <c r="O30" s="20">
        <v>259.58</v>
      </c>
      <c r="P30" s="21">
        <v>195.63</v>
      </c>
      <c r="Q30" s="22">
        <v>63.95</v>
      </c>
      <c r="R30" s="23">
        <f t="shared" si="1"/>
        <v>8.6684160668133003E-2</v>
      </c>
      <c r="S30" s="23">
        <f t="shared" si="2"/>
        <v>5.9067037856888938E-2</v>
      </c>
      <c r="T30" s="23">
        <f t="shared" si="3"/>
        <v>0.16019934123422175</v>
      </c>
      <c r="U30" s="23">
        <f t="shared" si="4"/>
        <v>0.67989944195811924</v>
      </c>
      <c r="V30" s="23">
        <f t="shared" si="5"/>
        <v>0.32010055804188076</v>
      </c>
      <c r="W30" s="23">
        <f t="shared" si="6"/>
        <v>0.72030193727157643</v>
      </c>
      <c r="X30" s="23">
        <f t="shared" si="7"/>
        <v>0.27969806272842368</v>
      </c>
      <c r="Y30" s="23">
        <f t="shared" si="8"/>
        <v>0.71986199233940529</v>
      </c>
      <c r="Z30" s="43">
        <f t="shared" si="9"/>
        <v>0.28013800766059471</v>
      </c>
      <c r="AA30" s="43">
        <f t="shared" si="10"/>
        <v>0.70668779052303365</v>
      </c>
      <c r="AB30" s="43">
        <f t="shared" si="11"/>
        <v>0.2933122094769664</v>
      </c>
    </row>
    <row r="31" spans="1:28" ht="15.75" customHeight="1" x14ac:dyDescent="0.3">
      <c r="A31" s="7"/>
      <c r="B31" s="1" t="s">
        <v>66</v>
      </c>
      <c r="C31" s="20">
        <v>395.71000000000004</v>
      </c>
      <c r="D31" s="21">
        <v>214.06</v>
      </c>
      <c r="E31" s="22">
        <v>181.65</v>
      </c>
      <c r="F31" s="21">
        <v>364.98</v>
      </c>
      <c r="G31" s="21">
        <v>209.26</v>
      </c>
      <c r="H31" s="21">
        <v>155.72</v>
      </c>
      <c r="I31" s="20">
        <v>447.76</v>
      </c>
      <c r="J31" s="21">
        <v>307.54000000000002</v>
      </c>
      <c r="K31" s="22">
        <v>140.22</v>
      </c>
      <c r="L31" s="21">
        <v>348.71</v>
      </c>
      <c r="M31" s="21">
        <v>225.22</v>
      </c>
      <c r="N31" s="21">
        <v>123.49</v>
      </c>
      <c r="O31" s="20">
        <v>300.81</v>
      </c>
      <c r="P31" s="21">
        <v>170.32</v>
      </c>
      <c r="Q31" s="22">
        <v>130.49</v>
      </c>
      <c r="R31" s="23">
        <f t="shared" si="1"/>
        <v>7.0954916581694727E-2</v>
      </c>
      <c r="S31" s="23">
        <f t="shared" si="2"/>
        <v>5.8808619590297928E-2</v>
      </c>
      <c r="T31" s="23">
        <f t="shared" si="3"/>
        <v>8.6211865908754959E-2</v>
      </c>
      <c r="U31" s="23">
        <f t="shared" si="4"/>
        <v>0.54095170705819917</v>
      </c>
      <c r="V31" s="23">
        <f t="shared" si="5"/>
        <v>0.45904829294180077</v>
      </c>
      <c r="W31" s="23">
        <f t="shared" si="6"/>
        <v>0.57334648473888972</v>
      </c>
      <c r="X31" s="23">
        <f t="shared" si="7"/>
        <v>0.42665351526111017</v>
      </c>
      <c r="Y31" s="23">
        <f t="shared" si="8"/>
        <v>0.68684116490977321</v>
      </c>
      <c r="Z31" s="43">
        <f t="shared" si="9"/>
        <v>0.31315883509022691</v>
      </c>
      <c r="AA31" s="43">
        <f t="shared" si="10"/>
        <v>0.60037978556895399</v>
      </c>
      <c r="AB31" s="43">
        <f t="shared" si="11"/>
        <v>0.39962021443104589</v>
      </c>
    </row>
    <row r="32" spans="1:28" ht="15.75" customHeight="1" x14ac:dyDescent="0.3">
      <c r="A32" s="7"/>
      <c r="B32" s="1" t="s">
        <v>67</v>
      </c>
      <c r="C32" s="20">
        <v>132.93</v>
      </c>
      <c r="D32" s="21">
        <v>70.400000000000006</v>
      </c>
      <c r="E32" s="22">
        <v>62.53</v>
      </c>
      <c r="F32" s="21">
        <v>160.18</v>
      </c>
      <c r="G32" s="21">
        <v>74.12</v>
      </c>
      <c r="H32" s="21">
        <v>86.06</v>
      </c>
      <c r="I32" s="20">
        <v>168.96</v>
      </c>
      <c r="J32" s="21">
        <v>81.17</v>
      </c>
      <c r="K32" s="22">
        <v>87.79</v>
      </c>
      <c r="L32" s="21">
        <v>145.32</v>
      </c>
      <c r="M32" s="21">
        <v>73.7</v>
      </c>
      <c r="N32" s="21">
        <v>71.62</v>
      </c>
      <c r="O32" s="20">
        <v>139.26</v>
      </c>
      <c r="P32" s="21">
        <v>63.14</v>
      </c>
      <c r="Q32" s="22">
        <v>76.12</v>
      </c>
      <c r="R32" s="23">
        <f t="shared" si="1"/>
        <v>-1.1562636825987571E-2</v>
      </c>
      <c r="S32" s="23">
        <f t="shared" si="2"/>
        <v>2.7583259252947023E-2</v>
      </c>
      <c r="T32" s="23">
        <f t="shared" si="3"/>
        <v>-4.7977062256056358E-2</v>
      </c>
      <c r="U32" s="23">
        <f t="shared" si="4"/>
        <v>0.52960204618972395</v>
      </c>
      <c r="V32" s="23">
        <f t="shared" si="5"/>
        <v>0.47039795381027605</v>
      </c>
      <c r="W32" s="23">
        <f t="shared" si="6"/>
        <v>0.46272942939193407</v>
      </c>
      <c r="X32" s="23">
        <f t="shared" si="7"/>
        <v>0.53727057060806593</v>
      </c>
      <c r="Y32" s="23">
        <f t="shared" si="8"/>
        <v>0.48040956439393939</v>
      </c>
      <c r="Z32" s="43">
        <f t="shared" si="9"/>
        <v>0.51959043560606066</v>
      </c>
      <c r="AA32" s="43">
        <f t="shared" si="10"/>
        <v>0.4909136799918658</v>
      </c>
      <c r="AB32" s="43">
        <f t="shared" si="11"/>
        <v>0.50908632000813414</v>
      </c>
    </row>
    <row r="33" spans="1:30" ht="15.75" customHeight="1" x14ac:dyDescent="0.3">
      <c r="A33" s="7"/>
      <c r="B33" s="1" t="s">
        <v>68</v>
      </c>
      <c r="C33" s="20">
        <v>196.41000000000003</v>
      </c>
      <c r="D33" s="21">
        <v>131.62</v>
      </c>
      <c r="E33" s="22">
        <v>64.790000000000006</v>
      </c>
      <c r="F33" s="21">
        <v>190.45</v>
      </c>
      <c r="G33" s="21">
        <v>121.82</v>
      </c>
      <c r="H33" s="21">
        <v>68.63</v>
      </c>
      <c r="I33" s="20">
        <v>195.75</v>
      </c>
      <c r="J33" s="21">
        <v>118.68</v>
      </c>
      <c r="K33" s="22">
        <v>77.069999999999993</v>
      </c>
      <c r="L33" s="21">
        <v>134.84</v>
      </c>
      <c r="M33" s="21">
        <v>84.89</v>
      </c>
      <c r="N33" s="21">
        <v>49.95</v>
      </c>
      <c r="O33" s="20">
        <v>112.78</v>
      </c>
      <c r="P33" s="21">
        <v>84.69</v>
      </c>
      <c r="Q33" s="22">
        <v>28.09</v>
      </c>
      <c r="R33" s="23">
        <f t="shared" si="1"/>
        <v>0.14876944677640225</v>
      </c>
      <c r="S33" s="23">
        <f t="shared" si="2"/>
        <v>0.11653524927148595</v>
      </c>
      <c r="T33" s="23">
        <f t="shared" si="3"/>
        <v>0.23236416183127195</v>
      </c>
      <c r="U33" s="23">
        <f t="shared" si="4"/>
        <v>0.67012881217860587</v>
      </c>
      <c r="V33" s="23">
        <f t="shared" si="5"/>
        <v>0.32987118782139402</v>
      </c>
      <c r="W33" s="23">
        <f t="shared" si="6"/>
        <v>0.63964295090574952</v>
      </c>
      <c r="X33" s="23">
        <f t="shared" si="7"/>
        <v>0.36035704909425048</v>
      </c>
      <c r="Y33" s="23">
        <f t="shared" si="8"/>
        <v>0.60628352490421455</v>
      </c>
      <c r="Z33" s="43">
        <f t="shared" si="9"/>
        <v>0.39371647509578539</v>
      </c>
      <c r="AA33" s="43">
        <f t="shared" si="10"/>
        <v>0.63868509599618994</v>
      </c>
      <c r="AB33" s="43">
        <f t="shared" si="11"/>
        <v>0.36131490400380994</v>
      </c>
    </row>
    <row r="34" spans="1:30" ht="14.4" x14ac:dyDescent="0.3">
      <c r="A34" s="7"/>
      <c r="B34" s="1" t="s">
        <v>53</v>
      </c>
      <c r="C34" s="20"/>
      <c r="D34" s="21"/>
      <c r="E34" s="22"/>
      <c r="F34" s="21"/>
      <c r="G34" s="21"/>
      <c r="H34" s="21"/>
      <c r="I34" s="20"/>
      <c r="J34" s="21"/>
      <c r="K34" s="22"/>
      <c r="L34" s="21"/>
      <c r="M34" s="21"/>
      <c r="N34" s="21"/>
      <c r="O34" s="20"/>
      <c r="P34" s="21"/>
      <c r="Q34" s="22"/>
      <c r="R34" s="23" t="e">
        <f>(C34/O34)^0.25-1</f>
        <v>#DIV/0!</v>
      </c>
      <c r="S34" s="23" t="e">
        <f>(D34/P34)^0.25-1</f>
        <v>#DIV/0!</v>
      </c>
      <c r="T34" s="23" t="e">
        <f>(E34/Q34)^0.25-1</f>
        <v>#DIV/0!</v>
      </c>
      <c r="U34" s="23" t="e">
        <f>D34/C34</f>
        <v>#DIV/0!</v>
      </c>
      <c r="V34" s="23" t="e">
        <f>E34/C34</f>
        <v>#DIV/0!</v>
      </c>
      <c r="W34" s="23" t="e">
        <f>G34/F34</f>
        <v>#DIV/0!</v>
      </c>
      <c r="X34" s="23" t="e">
        <f>H34/F34</f>
        <v>#DIV/0!</v>
      </c>
      <c r="Y34" s="23" t="e">
        <f>J34/I34</f>
        <v>#DIV/0!</v>
      </c>
      <c r="Z34" s="43" t="e">
        <f>K34/I34</f>
        <v>#DIV/0!</v>
      </c>
      <c r="AA34" s="43" t="e">
        <f>AVERAGE(U34,W34,Y34)</f>
        <v>#DIV/0!</v>
      </c>
      <c r="AB34" s="43" t="e">
        <f>AVERAGE(V34,X34,Z34)</f>
        <v>#DIV/0!</v>
      </c>
    </row>
    <row r="35" spans="1:30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23">
        <f>0.045</f>
        <v>4.4999999999999998E-2</v>
      </c>
      <c r="S35" s="23">
        <f t="shared" ref="S35" si="12">AVERAGE(S14:S33)</f>
        <v>6.4129144135439992E-2</v>
      </c>
      <c r="T35" s="23">
        <f>AVERAGE(T14:T33)</f>
        <v>0.10317895018014034</v>
      </c>
      <c r="U35" s="7"/>
      <c r="V35" s="7"/>
      <c r="W35" s="7"/>
      <c r="X35" s="7"/>
      <c r="Y35" s="7"/>
      <c r="Z35" s="7"/>
      <c r="AA35" s="43">
        <f>AVERAGE(AA14:AA33)</f>
        <v>0.64885038053877797</v>
      </c>
      <c r="AB35" s="43">
        <f>AVERAGE(AB14:AB33)</f>
        <v>0.35114961946122203</v>
      </c>
    </row>
    <row r="36" spans="1:30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 t="s">
        <v>87</v>
      </c>
      <c r="P36" s="7"/>
      <c r="Q36" s="7"/>
      <c r="R36" s="7"/>
      <c r="S36" s="7">
        <v>2020</v>
      </c>
      <c r="T36" s="7">
        <v>2021</v>
      </c>
      <c r="U36" s="7">
        <v>2022</v>
      </c>
      <c r="V36" s="7">
        <v>2023</v>
      </c>
      <c r="W36" s="7">
        <v>2024</v>
      </c>
      <c r="X36" s="7">
        <v>2025</v>
      </c>
      <c r="Y36" s="7">
        <v>2026</v>
      </c>
      <c r="Z36" s="7">
        <v>2027</v>
      </c>
      <c r="AA36">
        <v>2028</v>
      </c>
      <c r="AB36">
        <v>2029</v>
      </c>
      <c r="AC36">
        <v>2030</v>
      </c>
      <c r="AD36">
        <v>2030</v>
      </c>
    </row>
    <row r="37" spans="1:30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4.3526377999999998E-3</v>
      </c>
      <c r="P37" s="7"/>
      <c r="Q37" s="7"/>
      <c r="R37" s="7" t="s">
        <v>86</v>
      </c>
      <c r="S37" s="51">
        <v>12569472</v>
      </c>
      <c r="T37" s="51">
        <f>S37*(1+$R$35)</f>
        <v>13135098.239999998</v>
      </c>
      <c r="U37" s="51">
        <f t="shared" ref="U37:AD37" si="13">T37*(1+$R$35)</f>
        <v>13726177.660799997</v>
      </c>
      <c r="V37" s="51">
        <f t="shared" si="13"/>
        <v>14343855.655535996</v>
      </c>
      <c r="W37" s="51">
        <f t="shared" si="13"/>
        <v>14989329.160035115</v>
      </c>
      <c r="X37" s="51">
        <f t="shared" si="13"/>
        <v>15663848.972236693</v>
      </c>
      <c r="Y37" s="51">
        <f t="shared" si="13"/>
        <v>16368722.175987342</v>
      </c>
      <c r="Z37" s="51">
        <f t="shared" si="13"/>
        <v>17105314.673906773</v>
      </c>
      <c r="AA37" s="51">
        <f t="shared" si="13"/>
        <v>17875053.834232576</v>
      </c>
      <c r="AB37" s="51">
        <f t="shared" si="13"/>
        <v>18679431.25677304</v>
      </c>
      <c r="AC37" s="51">
        <f t="shared" si="13"/>
        <v>19520005.663327824</v>
      </c>
      <c r="AD37" s="51">
        <f t="shared" si="13"/>
        <v>20398405.918177575</v>
      </c>
    </row>
    <row r="38" spans="1:30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s">
        <v>90</v>
      </c>
      <c r="S38" s="20">
        <v>148.69</v>
      </c>
      <c r="T38" s="7">
        <f>S38*(1+$O$37)</f>
        <v>149.337193714482</v>
      </c>
      <c r="U38" s="7">
        <f t="shared" ref="U38:AC38" si="14">T38*(1+$O$37)</f>
        <v>149.9872044287896</v>
      </c>
      <c r="V38" s="7">
        <f t="shared" si="14"/>
        <v>150.64004440430267</v>
      </c>
      <c r="W38" s="7">
        <f t="shared" si="14"/>
        <v>151.29572595577054</v>
      </c>
      <c r="X38" s="7">
        <f t="shared" si="14"/>
        <v>151.95426145154408</v>
      </c>
      <c r="Y38" s="7">
        <f t="shared" si="14"/>
        <v>152.61566331380916</v>
      </c>
      <c r="Z38" s="7">
        <f t="shared" si="14"/>
        <v>153.27994401882094</v>
      </c>
      <c r="AA38" s="7">
        <f t="shared" si="14"/>
        <v>153.94711609713914</v>
      </c>
      <c r="AB38" s="7">
        <f t="shared" si="14"/>
        <v>154.61719213386456</v>
      </c>
      <c r="AC38" s="7">
        <f t="shared" si="14"/>
        <v>155.29018476887629</v>
      </c>
      <c r="AD38" s="7">
        <f>AC38*(1+$O$37)</f>
        <v>155.9661066970703</v>
      </c>
    </row>
    <row r="39" spans="1:30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s">
        <v>102</v>
      </c>
      <c r="S39" s="51">
        <f>(S37*S38)/1.141</f>
        <v>1637997188.1507449</v>
      </c>
      <c r="T39" s="51">
        <f t="shared" ref="T39:AD39" si="15">(T37*T38)/1.141</f>
        <v>1719157502.4764516</v>
      </c>
      <c r="U39" s="51">
        <f t="shared" si="15"/>
        <v>1804339189.164149</v>
      </c>
      <c r="V39" s="51">
        <f t="shared" si="15"/>
        <v>1893741501.2084579</v>
      </c>
      <c r="W39" s="51">
        <f t="shared" si="15"/>
        <v>1987573564.2922988</v>
      </c>
      <c r="X39" s="51">
        <f t="shared" si="15"/>
        <v>2086054865.9638515</v>
      </c>
      <c r="Y39" s="51">
        <f t="shared" si="15"/>
        <v>2189415769.0515037</v>
      </c>
      <c r="Z39" s="51">
        <f t="shared" si="15"/>
        <v>2297898050.5177445</v>
      </c>
      <c r="AA39" s="51">
        <f t="shared" si="15"/>
        <v>2411755467.0124578</v>
      </c>
      <c r="AB39" s="51">
        <f t="shared" si="15"/>
        <v>2531254348.4485474</v>
      </c>
      <c r="AC39" s="51">
        <f t="shared" si="15"/>
        <v>2656674220.9883342</v>
      </c>
      <c r="AD39" s="51">
        <f t="shared" si="15"/>
        <v>2788308460.8980141</v>
      </c>
    </row>
    <row r="40" spans="1:30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s">
        <v>103</v>
      </c>
      <c r="S40" s="51">
        <f>S39*$AA35</f>
        <v>1062815098.8530592</v>
      </c>
      <c r="T40" s="51">
        <f t="shared" ref="T40:AD40" si="16">T39*$AA35</f>
        <v>1115475999.6879408</v>
      </c>
      <c r="U40" s="51">
        <f t="shared" si="16"/>
        <v>1170746169.5101881</v>
      </c>
      <c r="V40" s="51">
        <f t="shared" si="16"/>
        <v>1228754893.7011845</v>
      </c>
      <c r="W40" s="51">
        <f t="shared" si="16"/>
        <v>1289637863.5398734</v>
      </c>
      <c r="X40" s="51">
        <f t="shared" si="16"/>
        <v>1353537493.6054144</v>
      </c>
      <c r="Y40" s="51">
        <f t="shared" si="16"/>
        <v>1420603254.9066694</v>
      </c>
      <c r="Z40" s="51">
        <f t="shared" si="16"/>
        <v>1490992024.5177546</v>
      </c>
      <c r="AA40" s="51">
        <f t="shared" si="16"/>
        <v>1564868452.5375113</v>
      </c>
      <c r="AB40" s="51">
        <f t="shared" si="16"/>
        <v>1642405347.2312765</v>
      </c>
      <c r="AC40" s="51">
        <f t="shared" si="16"/>
        <v>1723784079.2558422</v>
      </c>
      <c r="AD40" s="51">
        <f t="shared" si="16"/>
        <v>1809195005.9131708</v>
      </c>
    </row>
    <row r="41" spans="1:30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s">
        <v>104</v>
      </c>
      <c r="S41" s="51">
        <f>S39*$AB35</f>
        <v>575182089.29768574</v>
      </c>
      <c r="T41" s="51">
        <f t="shared" ref="T41:AD41" si="17">T39*$AB35</f>
        <v>603681502.78851092</v>
      </c>
      <c r="U41" s="51">
        <f t="shared" si="17"/>
        <v>633593019.65396082</v>
      </c>
      <c r="V41" s="51">
        <f t="shared" si="17"/>
        <v>664986607.50727332</v>
      </c>
      <c r="W41" s="51">
        <f t="shared" si="17"/>
        <v>697935700.75242543</v>
      </c>
      <c r="X41" s="51">
        <f t="shared" si="17"/>
        <v>732517372.35843694</v>
      </c>
      <c r="Y41" s="51">
        <f t="shared" si="17"/>
        <v>768812514.14483428</v>
      </c>
      <c r="Z41" s="51">
        <f t="shared" si="17"/>
        <v>806906025.99998999</v>
      </c>
      <c r="AA41" s="51">
        <f t="shared" si="17"/>
        <v>846887014.47494638</v>
      </c>
      <c r="AB41" s="51">
        <f t="shared" si="17"/>
        <v>888849001.21727097</v>
      </c>
      <c r="AC41" s="51">
        <f t="shared" si="17"/>
        <v>932890141.73249197</v>
      </c>
      <c r="AD41" s="51">
        <f t="shared" si="17"/>
        <v>979113454.98484337</v>
      </c>
    </row>
    <row r="42" spans="1:30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51"/>
      <c r="U42" s="51"/>
      <c r="V42" s="51"/>
      <c r="W42" s="51"/>
      <c r="X42" s="51"/>
      <c r="Y42" s="51"/>
      <c r="Z42" s="51"/>
      <c r="AA42" s="53"/>
      <c r="AB42" s="53"/>
      <c r="AC42" s="53"/>
      <c r="AD42" s="53"/>
    </row>
    <row r="43" spans="1:30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30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30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30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30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30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B19:M33 O19:Q33 B14:Q18 N19:N31 B34:Q34">
    <cfRule type="expression" dxfId="11" priority="2">
      <formula>ISODD(ROW())</formula>
    </cfRule>
  </conditionalFormatting>
  <conditionalFormatting sqref="N32">
    <cfRule type="expression" dxfId="10" priority="4">
      <formula>ISODD(ROW())</formula>
    </cfRule>
  </conditionalFormatting>
  <conditionalFormatting sqref="N33:N34">
    <cfRule type="expression" dxfId="9" priority="5">
      <formula>ISODD(ROW())</formula>
    </cfRule>
  </conditionalFormatting>
  <conditionalFormatting sqref="S38">
    <cfRule type="expression" dxfId="8" priority="1">
      <formula>ISODD(ROW())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1003"/>
  <sheetViews>
    <sheetView topLeftCell="A15" zoomScale="80" zoomScaleNormal="80" workbookViewId="0">
      <selection activeCell="AH42" sqref="AH42"/>
    </sheetView>
  </sheetViews>
  <sheetFormatPr defaultColWidth="14.44140625" defaultRowHeight="15" customHeight="1" x14ac:dyDescent="0.3"/>
  <cols>
    <col min="1" max="1" width="3.6640625" customWidth="1"/>
    <col min="2" max="2" width="21.6640625" customWidth="1"/>
    <col min="3" max="6" width="12.6640625" customWidth="1"/>
    <col min="7" max="7" width="26.109375" customWidth="1"/>
    <col min="8" max="22" width="12.6640625" customWidth="1"/>
    <col min="23" max="23" width="8.88671875" customWidth="1"/>
    <col min="24" max="24" width="16" customWidth="1"/>
    <col min="25" max="25" width="15" customWidth="1"/>
    <col min="26" max="26" width="8.88671875" customWidth="1"/>
    <col min="35" max="35" width="18.6640625" customWidth="1"/>
  </cols>
  <sheetData>
    <row r="1" spans="1:38" ht="14.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8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8" ht="14.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8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8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8" ht="14.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8" ht="18" x14ac:dyDescent="0.35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8" ht="18" x14ac:dyDescent="0.35">
      <c r="A8" s="7"/>
      <c r="B8" s="2" t="s">
        <v>38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8" ht="14.4" x14ac:dyDescent="0.3">
      <c r="A9" s="7"/>
      <c r="B9" s="7" t="s">
        <v>39</v>
      </c>
      <c r="C9" s="7"/>
      <c r="D9" s="7"/>
      <c r="E9" s="7"/>
      <c r="F9" s="7"/>
      <c r="G9" s="7"/>
      <c r="H9" s="3" t="s">
        <v>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8" ht="14.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8" ht="14.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8" ht="15.6" x14ac:dyDescent="0.3">
      <c r="A12" s="7"/>
      <c r="B12" s="7"/>
      <c r="C12" s="8">
        <v>2020</v>
      </c>
      <c r="D12" s="9"/>
      <c r="E12" s="9"/>
      <c r="F12" s="10"/>
      <c r="G12" s="11">
        <v>2019</v>
      </c>
      <c r="H12" s="11"/>
      <c r="I12" s="11"/>
      <c r="J12" s="11"/>
      <c r="K12" s="8">
        <v>2018</v>
      </c>
      <c r="L12" s="9"/>
      <c r="M12" s="9"/>
      <c r="N12" s="10"/>
      <c r="O12" s="11">
        <v>2017</v>
      </c>
      <c r="P12" s="11"/>
      <c r="Q12" s="11"/>
      <c r="R12" s="11"/>
      <c r="S12" s="8">
        <v>2016</v>
      </c>
      <c r="T12" s="9"/>
      <c r="U12" s="9"/>
      <c r="V12" s="10"/>
      <c r="W12" s="7"/>
      <c r="X12" s="7"/>
      <c r="Y12" s="7"/>
      <c r="Z12" s="7"/>
    </row>
    <row r="13" spans="1:38" ht="140.4" x14ac:dyDescent="0.3">
      <c r="A13" s="7"/>
      <c r="B13" s="12" t="s">
        <v>5</v>
      </c>
      <c r="C13" s="13" t="s">
        <v>40</v>
      </c>
      <c r="D13" s="14" t="s">
        <v>41</v>
      </c>
      <c r="E13" s="14" t="s">
        <v>42</v>
      </c>
      <c r="F13" s="15" t="s">
        <v>43</v>
      </c>
      <c r="G13" s="16" t="s">
        <v>40</v>
      </c>
      <c r="H13" s="16" t="s">
        <v>41</v>
      </c>
      <c r="I13" s="16" t="s">
        <v>42</v>
      </c>
      <c r="J13" s="16" t="s">
        <v>43</v>
      </c>
      <c r="K13" s="13" t="s">
        <v>40</v>
      </c>
      <c r="L13" s="14" t="s">
        <v>41</v>
      </c>
      <c r="M13" s="14" t="s">
        <v>42</v>
      </c>
      <c r="N13" s="15" t="s">
        <v>43</v>
      </c>
      <c r="O13" s="16" t="s">
        <v>40</v>
      </c>
      <c r="P13" s="16" t="s">
        <v>41</v>
      </c>
      <c r="Q13" s="16" t="s">
        <v>42</v>
      </c>
      <c r="R13" s="16" t="s">
        <v>43</v>
      </c>
      <c r="S13" s="13" t="s">
        <v>40</v>
      </c>
      <c r="T13" s="14" t="s">
        <v>41</v>
      </c>
      <c r="U13" s="14" t="s">
        <v>42</v>
      </c>
      <c r="V13" s="15" t="s">
        <v>43</v>
      </c>
      <c r="W13" s="17" t="s">
        <v>44</v>
      </c>
      <c r="X13" s="18" t="s">
        <v>45</v>
      </c>
      <c r="Y13" s="18" t="s">
        <v>46</v>
      </c>
      <c r="Z13" s="19" t="s">
        <v>47</v>
      </c>
      <c r="AA13" s="42" t="s">
        <v>79</v>
      </c>
      <c r="AB13" s="42" t="s">
        <v>81</v>
      </c>
      <c r="AC13" s="42" t="s">
        <v>81</v>
      </c>
      <c r="AD13" s="42" t="s">
        <v>80</v>
      </c>
      <c r="AE13" s="42" t="s">
        <v>81</v>
      </c>
      <c r="AF13" s="42" t="s">
        <v>81</v>
      </c>
      <c r="AG13" s="42" t="s">
        <v>82</v>
      </c>
      <c r="AH13" s="42" t="s">
        <v>81</v>
      </c>
      <c r="AI13" s="42" t="s">
        <v>81</v>
      </c>
      <c r="AJ13" s="42" t="s">
        <v>83</v>
      </c>
      <c r="AK13" s="42" t="s">
        <v>84</v>
      </c>
      <c r="AL13" s="42" t="s">
        <v>85</v>
      </c>
    </row>
    <row r="14" spans="1:38" ht="14.4" x14ac:dyDescent="0.3">
      <c r="A14" s="7"/>
      <c r="B14" s="1" t="s">
        <v>48</v>
      </c>
      <c r="C14" s="20">
        <v>155.73000000000002</v>
      </c>
      <c r="D14" s="21">
        <v>30.4</v>
      </c>
      <c r="E14" s="21">
        <v>72.53</v>
      </c>
      <c r="F14" s="22">
        <v>52.8</v>
      </c>
      <c r="G14" s="21">
        <v>193.31</v>
      </c>
      <c r="H14" s="21">
        <v>27.01</v>
      </c>
      <c r="I14" s="21">
        <v>84.21</v>
      </c>
      <c r="J14" s="21">
        <v>82.09</v>
      </c>
      <c r="K14" s="20">
        <v>147.94</v>
      </c>
      <c r="L14" s="21">
        <v>18.43</v>
      </c>
      <c r="M14" s="21">
        <v>51.59</v>
      </c>
      <c r="N14" s="22">
        <v>77.92</v>
      </c>
      <c r="O14" s="21">
        <v>137.35000000000002</v>
      </c>
      <c r="P14" s="21">
        <v>14.68</v>
      </c>
      <c r="Q14" s="21">
        <v>54.52</v>
      </c>
      <c r="R14" s="21">
        <v>68.150000000000006</v>
      </c>
      <c r="S14" s="20">
        <v>93.87</v>
      </c>
      <c r="T14" s="21">
        <v>13.56</v>
      </c>
      <c r="U14" s="21">
        <v>51.63</v>
      </c>
      <c r="V14" s="22">
        <v>28.68</v>
      </c>
      <c r="W14" s="23">
        <f t="shared" ref="W14:Z14" si="0">(C14/S14)^0.25-1</f>
        <v>0.13490985292070423</v>
      </c>
      <c r="X14" s="23">
        <f t="shared" si="0"/>
        <v>0.2236394595097464</v>
      </c>
      <c r="Y14" s="23">
        <f t="shared" si="0"/>
        <v>8.8689133430279066E-2</v>
      </c>
      <c r="Z14" s="23">
        <f t="shared" si="0"/>
        <v>0.16483307529745761</v>
      </c>
      <c r="AA14" s="45">
        <f>D14/$C14</f>
        <v>0.19520965774096188</v>
      </c>
      <c r="AB14" s="41">
        <f>E14/$C14</f>
        <v>0.46574198934052524</v>
      </c>
      <c r="AC14" s="41">
        <f>F14/$C14</f>
        <v>0.33904835291851276</v>
      </c>
      <c r="AD14" s="45">
        <f>H14/$G14</f>
        <v>0.13972375976410947</v>
      </c>
      <c r="AE14" s="41">
        <f t="shared" ref="AE14:AF29" si="1">I14/$G14</f>
        <v>0.43562154053075369</v>
      </c>
      <c r="AF14" s="41">
        <f>J14/$G14</f>
        <v>0.42465469970513686</v>
      </c>
      <c r="AG14" s="45">
        <f>L14/$K14</f>
        <v>0.12457753143166149</v>
      </c>
      <c r="AH14" s="41">
        <f t="shared" ref="AH14:AI14" si="2">M14/$K14</f>
        <v>0.34872245504934435</v>
      </c>
      <c r="AI14" s="41">
        <f t="shared" si="2"/>
        <v>0.5267000135189942</v>
      </c>
      <c r="AJ14" s="43">
        <f>AVERAGE(AA14,AD14,AG14)</f>
        <v>0.15317031631224429</v>
      </c>
      <c r="AK14" s="43">
        <f t="shared" ref="AK14:AL29" si="3">AVERAGE(AB14,AE14,AH14)</f>
        <v>0.41669532830687445</v>
      </c>
      <c r="AL14" s="43">
        <f t="shared" si="3"/>
        <v>0.43013435538088124</v>
      </c>
    </row>
    <row r="15" spans="1:38" ht="14.4" x14ac:dyDescent="0.3">
      <c r="A15" s="7"/>
      <c r="B15" s="1" t="s">
        <v>49</v>
      </c>
      <c r="C15" s="20">
        <v>302.27</v>
      </c>
      <c r="D15" s="21">
        <v>26.38</v>
      </c>
      <c r="E15" s="21">
        <v>119.26</v>
      </c>
      <c r="F15" s="22">
        <v>156.63</v>
      </c>
      <c r="G15" s="21">
        <v>337.11</v>
      </c>
      <c r="H15" s="21">
        <v>34.26</v>
      </c>
      <c r="I15" s="21">
        <v>158.61000000000001</v>
      </c>
      <c r="J15" s="21">
        <v>144.24</v>
      </c>
      <c r="K15" s="20">
        <v>316.52</v>
      </c>
      <c r="L15" s="21">
        <v>35.6</v>
      </c>
      <c r="M15" s="21">
        <v>132.94999999999999</v>
      </c>
      <c r="N15" s="22">
        <v>147.97</v>
      </c>
      <c r="O15" s="21">
        <v>295.43</v>
      </c>
      <c r="P15" s="21">
        <v>33.57</v>
      </c>
      <c r="Q15" s="21">
        <v>132.61000000000001</v>
      </c>
      <c r="R15" s="21">
        <v>129.25</v>
      </c>
      <c r="S15" s="20">
        <v>295.5</v>
      </c>
      <c r="T15" s="21">
        <v>39.4</v>
      </c>
      <c r="U15" s="21">
        <v>121.58</v>
      </c>
      <c r="V15" s="22">
        <v>134.52000000000001</v>
      </c>
      <c r="W15" s="23">
        <f t="shared" ref="W15:Z15" si="4">(C15/S15)^0.25-1</f>
        <v>5.6790200534608815E-3</v>
      </c>
      <c r="X15" s="23">
        <f t="shared" si="4"/>
        <v>-9.5424871920275156E-2</v>
      </c>
      <c r="Y15" s="23">
        <f t="shared" si="4"/>
        <v>-4.8050433216391131E-3</v>
      </c>
      <c r="Z15" s="23">
        <f t="shared" si="4"/>
        <v>3.8776275635213464E-2</v>
      </c>
      <c r="AA15" s="45">
        <f t="shared" ref="AA15:AA34" si="5">D15/$C15</f>
        <v>8.7272967876401888E-2</v>
      </c>
      <c r="AB15" s="41">
        <f t="shared" ref="AB15:AB34" si="6">E15/$C15</f>
        <v>0.39454792073311945</v>
      </c>
      <c r="AC15" s="41">
        <f t="shared" ref="AC15:AC33" si="7">F15/$C15</f>
        <v>0.51817911139047867</v>
      </c>
      <c r="AD15" s="45">
        <f t="shared" ref="AD15:AD34" si="8">H15/$G15</f>
        <v>0.10162854854498531</v>
      </c>
      <c r="AE15" s="41">
        <f t="shared" si="1"/>
        <v>0.470499243570348</v>
      </c>
      <c r="AF15" s="41">
        <f t="shared" si="1"/>
        <v>0.42787220788466673</v>
      </c>
      <c r="AG15" s="45">
        <f t="shared" ref="AG15:AG34" si="9">L15/$K15</f>
        <v>0.11247314545684318</v>
      </c>
      <c r="AH15" s="41">
        <f t="shared" ref="AH15:AH34" si="10">M15/$K15</f>
        <v>0.42003664855301404</v>
      </c>
      <c r="AI15" s="41">
        <f t="shared" ref="AI15:AI34" si="11">N15/$K15</f>
        <v>0.46749020599014285</v>
      </c>
      <c r="AJ15" s="43">
        <f>AVERAGE(AA15,AD15,AG15)</f>
        <v>0.10045822062607679</v>
      </c>
      <c r="AK15" s="43">
        <f t="shared" si="3"/>
        <v>0.42836127095216048</v>
      </c>
      <c r="AL15" s="43">
        <f t="shared" si="3"/>
        <v>0.47118050842176279</v>
      </c>
    </row>
    <row r="16" spans="1:38" ht="14.4" x14ac:dyDescent="0.3">
      <c r="A16" s="7"/>
      <c r="B16" s="1" t="s">
        <v>50</v>
      </c>
      <c r="C16" s="20">
        <v>315.09000000000003</v>
      </c>
      <c r="D16" s="21">
        <v>20.71</v>
      </c>
      <c r="E16" s="21">
        <v>165.68</v>
      </c>
      <c r="F16" s="22">
        <v>128.69999999999999</v>
      </c>
      <c r="G16" s="21">
        <v>317.2</v>
      </c>
      <c r="H16" s="21">
        <v>25.56</v>
      </c>
      <c r="I16" s="21">
        <v>228.5</v>
      </c>
      <c r="J16" s="21">
        <v>63.14</v>
      </c>
      <c r="K16" s="20">
        <v>327.33</v>
      </c>
      <c r="L16" s="21">
        <v>29.2</v>
      </c>
      <c r="M16" s="21">
        <v>245.88</v>
      </c>
      <c r="N16" s="22">
        <v>52.25</v>
      </c>
      <c r="O16" s="21">
        <v>315.69</v>
      </c>
      <c r="P16" s="21">
        <v>26.83</v>
      </c>
      <c r="Q16" s="21">
        <v>239.93</v>
      </c>
      <c r="R16" s="21">
        <v>48.93</v>
      </c>
      <c r="S16" s="20">
        <v>263.39</v>
      </c>
      <c r="T16" s="21">
        <v>38.78</v>
      </c>
      <c r="U16" s="21">
        <v>180.98</v>
      </c>
      <c r="V16" s="22">
        <v>43.63</v>
      </c>
      <c r="W16" s="23">
        <f t="shared" ref="W16:Z16" si="12">(C16/S16)^0.25-1</f>
        <v>4.5824555070636874E-2</v>
      </c>
      <c r="X16" s="23">
        <f t="shared" si="12"/>
        <v>-0.14514378484923929</v>
      </c>
      <c r="Y16" s="23">
        <f t="shared" si="12"/>
        <v>-2.1840053371061097E-2</v>
      </c>
      <c r="Z16" s="23">
        <f t="shared" si="12"/>
        <v>0.31053412335505892</v>
      </c>
      <c r="AA16" s="45">
        <f t="shared" si="5"/>
        <v>6.5727252531022878E-2</v>
      </c>
      <c r="AB16" s="41">
        <f t="shared" si="6"/>
        <v>0.52581802024818303</v>
      </c>
      <c r="AC16" s="41">
        <f t="shared" si="7"/>
        <v>0.40845472722079396</v>
      </c>
      <c r="AD16" s="45">
        <f t="shared" si="8"/>
        <v>8.058007566204288E-2</v>
      </c>
      <c r="AE16" s="41">
        <f t="shared" si="1"/>
        <v>0.72036569987389665</v>
      </c>
      <c r="AF16" s="41">
        <f t="shared" si="1"/>
        <v>0.19905422446406054</v>
      </c>
      <c r="AG16" s="45">
        <f t="shared" si="9"/>
        <v>8.9206611065285796E-2</v>
      </c>
      <c r="AH16" s="41">
        <f t="shared" si="10"/>
        <v>0.75116854550453671</v>
      </c>
      <c r="AI16" s="41">
        <f t="shared" si="11"/>
        <v>0.15962484343017749</v>
      </c>
      <c r="AJ16" s="43">
        <f t="shared" ref="AJ16:AJ34" si="13">AVERAGE(AA16,AD16,AG16)</f>
        <v>7.8504646419450513E-2</v>
      </c>
      <c r="AK16" s="43">
        <f t="shared" si="3"/>
        <v>0.66578408854220539</v>
      </c>
      <c r="AL16" s="43">
        <f t="shared" si="3"/>
        <v>0.25571126503834402</v>
      </c>
    </row>
    <row r="17" spans="1:38" ht="14.4" x14ac:dyDescent="0.3">
      <c r="A17" s="24"/>
      <c r="B17" s="25" t="s">
        <v>51</v>
      </c>
      <c r="C17" s="26">
        <v>426.70000000000005</v>
      </c>
      <c r="D17" s="27">
        <v>95.64</v>
      </c>
      <c r="E17" s="27">
        <v>223.16</v>
      </c>
      <c r="F17" s="28">
        <v>107.9</v>
      </c>
      <c r="G17" s="27">
        <v>449.32000000000005</v>
      </c>
      <c r="H17" s="27">
        <v>123.44</v>
      </c>
      <c r="I17" s="27">
        <v>224.66</v>
      </c>
      <c r="J17" s="27">
        <v>101.22</v>
      </c>
      <c r="K17" s="26">
        <v>317.51</v>
      </c>
      <c r="L17" s="27">
        <v>91.78</v>
      </c>
      <c r="M17" s="27">
        <v>133.94999999999999</v>
      </c>
      <c r="N17" s="28">
        <v>91.78</v>
      </c>
      <c r="O17" s="27">
        <v>261.60000000000002</v>
      </c>
      <c r="P17" s="27">
        <v>87.2</v>
      </c>
      <c r="Q17" s="27">
        <v>104.64</v>
      </c>
      <c r="R17" s="27">
        <v>69.760000000000005</v>
      </c>
      <c r="S17" s="26">
        <v>237.79999999999998</v>
      </c>
      <c r="T17" s="27">
        <v>80.099999999999994</v>
      </c>
      <c r="U17" s="27">
        <v>87.61</v>
      </c>
      <c r="V17" s="28">
        <v>70.09</v>
      </c>
      <c r="W17" s="29">
        <f t="shared" ref="W17:Z17" si="14">(C17/S17)^0.25-1</f>
        <v>0.15738459664404147</v>
      </c>
      <c r="X17" s="29">
        <f t="shared" si="14"/>
        <v>4.5326024711120905E-2</v>
      </c>
      <c r="Y17" s="29">
        <f t="shared" si="14"/>
        <v>0.26332668019350591</v>
      </c>
      <c r="Z17" s="29">
        <f t="shared" si="14"/>
        <v>0.11388754061804285</v>
      </c>
      <c r="AA17" s="45">
        <f t="shared" si="5"/>
        <v>0.22413873916100302</v>
      </c>
      <c r="AB17" s="41">
        <f t="shared" si="6"/>
        <v>0.52299039137567371</v>
      </c>
      <c r="AC17" s="41">
        <f t="shared" si="7"/>
        <v>0.25287086946332316</v>
      </c>
      <c r="AD17" s="45">
        <f t="shared" si="8"/>
        <v>0.27472625300454018</v>
      </c>
      <c r="AE17" s="41">
        <f t="shared" si="1"/>
        <v>0.49999999999999994</v>
      </c>
      <c r="AF17" s="41">
        <f t="shared" si="1"/>
        <v>0.22527374699545977</v>
      </c>
      <c r="AG17" s="45">
        <f t="shared" si="9"/>
        <v>0.28906176183427296</v>
      </c>
      <c r="AH17" s="41">
        <f t="shared" si="10"/>
        <v>0.42187647633145409</v>
      </c>
      <c r="AI17" s="41">
        <f t="shared" si="11"/>
        <v>0.28906176183427296</v>
      </c>
      <c r="AJ17" s="43">
        <f t="shared" si="13"/>
        <v>0.26264225133327207</v>
      </c>
      <c r="AK17" s="43">
        <f t="shared" si="3"/>
        <v>0.48162228923570921</v>
      </c>
      <c r="AL17" s="43">
        <f t="shared" si="3"/>
        <v>0.25573545943101861</v>
      </c>
    </row>
    <row r="18" spans="1:38" ht="14.4" x14ac:dyDescent="0.3">
      <c r="A18" s="7"/>
      <c r="B18" s="1" t="s">
        <v>52</v>
      </c>
      <c r="C18" s="20">
        <v>291.31</v>
      </c>
      <c r="D18" s="21">
        <v>49.54</v>
      </c>
      <c r="E18" s="21">
        <v>80.77</v>
      </c>
      <c r="F18" s="22">
        <v>161</v>
      </c>
      <c r="G18" s="21">
        <v>343.19</v>
      </c>
      <c r="H18" s="21">
        <v>62.59</v>
      </c>
      <c r="I18" s="21">
        <v>84.72</v>
      </c>
      <c r="J18" s="21">
        <v>195.88</v>
      </c>
      <c r="K18" s="20">
        <v>293.11</v>
      </c>
      <c r="L18" s="21">
        <v>54.62</v>
      </c>
      <c r="M18" s="21">
        <v>69.22</v>
      </c>
      <c r="N18" s="22">
        <v>169.27</v>
      </c>
      <c r="O18" s="21">
        <v>263.55</v>
      </c>
      <c r="P18" s="21">
        <v>48.81</v>
      </c>
      <c r="Q18" s="21">
        <v>66.16</v>
      </c>
      <c r="R18" s="21">
        <v>148.58000000000001</v>
      </c>
      <c r="S18" s="20">
        <v>283.35000000000002</v>
      </c>
      <c r="T18" s="21">
        <v>50.58</v>
      </c>
      <c r="U18" s="21">
        <v>66.89</v>
      </c>
      <c r="V18" s="22">
        <v>165.88</v>
      </c>
      <c r="W18" s="23">
        <f t="shared" ref="W18:Z18" si="15">(C18/S18)^0.25-1</f>
        <v>6.9503195425897335E-3</v>
      </c>
      <c r="X18" s="23">
        <f t="shared" si="15"/>
        <v>-5.1804890372728618E-3</v>
      </c>
      <c r="Y18" s="23">
        <f t="shared" si="15"/>
        <v>4.826774231835107E-2</v>
      </c>
      <c r="Z18" s="23">
        <f t="shared" si="15"/>
        <v>-7.4372731866960695E-3</v>
      </c>
      <c r="AA18" s="45">
        <f t="shared" si="5"/>
        <v>0.1700593869074182</v>
      </c>
      <c r="AB18" s="41">
        <f t="shared" si="6"/>
        <v>0.2772647694895472</v>
      </c>
      <c r="AC18" s="41">
        <f t="shared" si="7"/>
        <v>0.55267584360303457</v>
      </c>
      <c r="AD18" s="45">
        <f t="shared" si="8"/>
        <v>0.18237710889011918</v>
      </c>
      <c r="AE18" s="41">
        <f t="shared" si="1"/>
        <v>0.24686033975348931</v>
      </c>
      <c r="AF18" s="41">
        <f t="shared" si="1"/>
        <v>0.57076255135639153</v>
      </c>
      <c r="AG18" s="45">
        <f t="shared" si="9"/>
        <v>0.18634642284466582</v>
      </c>
      <c r="AH18" s="41">
        <f t="shared" si="10"/>
        <v>0.23615707413598988</v>
      </c>
      <c r="AI18" s="41">
        <f t="shared" si="11"/>
        <v>0.5774965030193443</v>
      </c>
      <c r="AJ18" s="43">
        <f t="shared" si="13"/>
        <v>0.17959430621406772</v>
      </c>
      <c r="AK18" s="43">
        <f t="shared" si="3"/>
        <v>0.25342739445967549</v>
      </c>
      <c r="AL18" s="43">
        <f t="shared" si="3"/>
        <v>0.56697829932625687</v>
      </c>
    </row>
    <row r="19" spans="1:38" ht="14.4" x14ac:dyDescent="0.3">
      <c r="A19" s="7"/>
      <c r="B19" s="1" t="s">
        <v>53</v>
      </c>
      <c r="C19" s="20">
        <v>135.69999999999999</v>
      </c>
      <c r="D19" s="21">
        <v>8.59</v>
      </c>
      <c r="E19" s="21">
        <v>26.91</v>
      </c>
      <c r="F19" s="22">
        <v>100.2</v>
      </c>
      <c r="G19" s="21">
        <v>102.87</v>
      </c>
      <c r="H19" s="21">
        <v>6.29</v>
      </c>
      <c r="I19" s="21">
        <v>8.57</v>
      </c>
      <c r="J19" s="21">
        <v>88.01</v>
      </c>
      <c r="K19" s="20">
        <v>95.4</v>
      </c>
      <c r="L19" s="21">
        <v>5.14</v>
      </c>
      <c r="M19" s="21">
        <v>7.43</v>
      </c>
      <c r="N19" s="22">
        <v>82.83</v>
      </c>
      <c r="O19" s="21">
        <v>103.38</v>
      </c>
      <c r="P19" s="21">
        <v>5.71</v>
      </c>
      <c r="Q19" s="21">
        <v>8.57</v>
      </c>
      <c r="R19" s="21">
        <v>89.1</v>
      </c>
      <c r="S19" s="20">
        <v>112.08</v>
      </c>
      <c r="T19" s="21">
        <v>5.72</v>
      </c>
      <c r="U19" s="21">
        <v>22.87</v>
      </c>
      <c r="V19" s="22">
        <v>83.49</v>
      </c>
      <c r="W19" s="23">
        <f t="shared" ref="W19:Z19" si="16">(C19/S19)^0.25-1</f>
        <v>4.8969670479975802E-2</v>
      </c>
      <c r="X19" s="23">
        <f t="shared" si="16"/>
        <v>0.10700423862766306</v>
      </c>
      <c r="Y19" s="23">
        <f t="shared" si="16"/>
        <v>4.1506256785406537E-2</v>
      </c>
      <c r="Z19" s="23">
        <f t="shared" si="16"/>
        <v>4.6666478119272714E-2</v>
      </c>
      <c r="AA19" s="45">
        <f t="shared" si="5"/>
        <v>6.3301400147383946E-2</v>
      </c>
      <c r="AB19" s="41">
        <f t="shared" si="6"/>
        <v>0.19830508474576272</v>
      </c>
      <c r="AC19" s="41">
        <f t="shared" si="7"/>
        <v>0.73839351510685347</v>
      </c>
      <c r="AD19" s="45">
        <f t="shared" si="8"/>
        <v>6.1145134635948284E-2</v>
      </c>
      <c r="AE19" s="41">
        <f t="shared" si="1"/>
        <v>8.3309030815592489E-2</v>
      </c>
      <c r="AF19" s="41">
        <f t="shared" si="1"/>
        <v>0.85554583454845923</v>
      </c>
      <c r="AG19" s="45">
        <f t="shared" si="9"/>
        <v>5.3878406708595381E-2</v>
      </c>
      <c r="AH19" s="41">
        <f t="shared" si="10"/>
        <v>7.788259958071278E-2</v>
      </c>
      <c r="AI19" s="41">
        <f t="shared" si="11"/>
        <v>0.8682389937106918</v>
      </c>
      <c r="AJ19" s="43">
        <f t="shared" si="13"/>
        <v>5.9441647163975875E-2</v>
      </c>
      <c r="AK19" s="43">
        <f t="shared" si="3"/>
        <v>0.11983223838068931</v>
      </c>
      <c r="AL19" s="43">
        <f t="shared" si="3"/>
        <v>0.82072611445533494</v>
      </c>
    </row>
    <row r="20" spans="1:38" ht="14.4" x14ac:dyDescent="0.3">
      <c r="A20" s="7"/>
      <c r="B20" s="1" t="s">
        <v>54</v>
      </c>
      <c r="C20" s="20">
        <v>254.48000000000002</v>
      </c>
      <c r="D20" s="21">
        <v>28.1</v>
      </c>
      <c r="E20" s="21">
        <v>81.48</v>
      </c>
      <c r="F20" s="22">
        <v>144.9</v>
      </c>
      <c r="G20" s="21">
        <v>265.39</v>
      </c>
      <c r="H20" s="21">
        <v>36.99</v>
      </c>
      <c r="I20" s="21">
        <v>84.85</v>
      </c>
      <c r="J20" s="21">
        <v>143.55000000000001</v>
      </c>
      <c r="K20" s="20">
        <v>253.89</v>
      </c>
      <c r="L20" s="21">
        <v>41.91</v>
      </c>
      <c r="M20" s="21">
        <v>71.33</v>
      </c>
      <c r="N20" s="22">
        <v>140.65</v>
      </c>
      <c r="O20" s="21">
        <v>237.68</v>
      </c>
      <c r="P20" s="21">
        <v>39.61</v>
      </c>
      <c r="Q20" s="21">
        <v>59.42</v>
      </c>
      <c r="R20" s="21">
        <v>138.65</v>
      </c>
      <c r="S20" s="20">
        <v>240.60999999999999</v>
      </c>
      <c r="T20" s="21">
        <v>41.39</v>
      </c>
      <c r="U20" s="21">
        <v>60.05</v>
      </c>
      <c r="V20" s="22">
        <v>139.16999999999999</v>
      </c>
      <c r="W20" s="23">
        <f t="shared" ref="W20:Z20" si="17">(C20/S20)^0.25-1</f>
        <v>1.410983769516605E-2</v>
      </c>
      <c r="X20" s="23">
        <f t="shared" si="17"/>
        <v>-9.2278288378425333E-2</v>
      </c>
      <c r="Y20" s="23">
        <f t="shared" si="17"/>
        <v>7.9280926626741577E-2</v>
      </c>
      <c r="Z20" s="23">
        <f t="shared" si="17"/>
        <v>1.0137954837451391E-2</v>
      </c>
      <c r="AA20" s="45">
        <f t="shared" si="5"/>
        <v>0.11042125117887457</v>
      </c>
      <c r="AB20" s="41">
        <f t="shared" si="6"/>
        <v>0.32018233259981138</v>
      </c>
      <c r="AC20" s="41">
        <f t="shared" si="7"/>
        <v>0.56939641622131398</v>
      </c>
      <c r="AD20" s="45">
        <f t="shared" si="8"/>
        <v>0.13937978070010176</v>
      </c>
      <c r="AE20" s="41">
        <f t="shared" si="1"/>
        <v>0.31971815064621878</v>
      </c>
      <c r="AF20" s="41">
        <f t="shared" si="1"/>
        <v>0.54090206865367951</v>
      </c>
      <c r="AG20" s="45">
        <f t="shared" si="9"/>
        <v>0.16507148765213281</v>
      </c>
      <c r="AH20" s="41">
        <f t="shared" si="10"/>
        <v>0.28094844223876481</v>
      </c>
      <c r="AI20" s="41">
        <f t="shared" si="11"/>
        <v>0.55398007010910244</v>
      </c>
      <c r="AJ20" s="43">
        <f t="shared" si="13"/>
        <v>0.13829083984370305</v>
      </c>
      <c r="AK20" s="43">
        <f t="shared" si="3"/>
        <v>0.30694964182826501</v>
      </c>
      <c r="AL20" s="43">
        <f t="shared" si="3"/>
        <v>0.55475951832803194</v>
      </c>
    </row>
    <row r="21" spans="1:38" ht="15.75" customHeight="1" x14ac:dyDescent="0.3">
      <c r="A21" s="7"/>
      <c r="B21" s="1" t="s">
        <v>55</v>
      </c>
      <c r="C21" s="20">
        <v>225.67</v>
      </c>
      <c r="D21" s="21">
        <v>43.4</v>
      </c>
      <c r="E21" s="21">
        <v>121.51</v>
      </c>
      <c r="F21" s="22">
        <v>60.76</v>
      </c>
      <c r="G21" s="21">
        <v>272.23</v>
      </c>
      <c r="H21" s="21">
        <v>52.21</v>
      </c>
      <c r="I21" s="21">
        <v>151.65</v>
      </c>
      <c r="J21" s="21">
        <v>68.37</v>
      </c>
      <c r="K21" s="20">
        <v>204.66000000000003</v>
      </c>
      <c r="L21" s="21">
        <v>46.17</v>
      </c>
      <c r="M21" s="21">
        <v>81.12</v>
      </c>
      <c r="N21" s="22">
        <v>77.37</v>
      </c>
      <c r="O21" s="21">
        <v>247.92000000000002</v>
      </c>
      <c r="P21" s="21">
        <v>55.09</v>
      </c>
      <c r="Q21" s="21">
        <v>123.96</v>
      </c>
      <c r="R21" s="21">
        <v>68.87</v>
      </c>
      <c r="S21" s="20">
        <v>200.87</v>
      </c>
      <c r="T21" s="21">
        <v>35.15</v>
      </c>
      <c r="U21" s="21">
        <v>104.2</v>
      </c>
      <c r="V21" s="22">
        <v>61.52</v>
      </c>
      <c r="W21" s="23">
        <f t="shared" ref="W21:Z21" si="18">(C21/S21)^0.25-1</f>
        <v>2.9531614524427319E-2</v>
      </c>
      <c r="X21" s="23">
        <f t="shared" si="18"/>
        <v>5.4122540518158679E-2</v>
      </c>
      <c r="Y21" s="23">
        <f t="shared" si="18"/>
        <v>3.9168743699343977E-2</v>
      </c>
      <c r="Z21" s="23">
        <f t="shared" si="18"/>
        <v>-3.1028380845021797E-3</v>
      </c>
      <c r="AA21" s="45">
        <f t="shared" si="5"/>
        <v>0.19231621394070988</v>
      </c>
      <c r="AB21" s="41">
        <f t="shared" si="6"/>
        <v>0.53844108654229628</v>
      </c>
      <c r="AC21" s="41">
        <f t="shared" si="7"/>
        <v>0.26924269951699387</v>
      </c>
      <c r="AD21" s="45">
        <f t="shared" si="8"/>
        <v>0.1917863571244903</v>
      </c>
      <c r="AE21" s="41">
        <f t="shared" si="1"/>
        <v>0.55706571648973291</v>
      </c>
      <c r="AF21" s="41">
        <f t="shared" si="1"/>
        <v>0.25114792638577671</v>
      </c>
      <c r="AG21" s="45">
        <f t="shared" si="9"/>
        <v>0.22559366754617413</v>
      </c>
      <c r="AH21" s="41">
        <f t="shared" si="10"/>
        <v>0.39636470243330402</v>
      </c>
      <c r="AI21" s="41">
        <f t="shared" si="11"/>
        <v>0.37804163002052182</v>
      </c>
      <c r="AJ21" s="43">
        <f t="shared" si="13"/>
        <v>0.20323207953712477</v>
      </c>
      <c r="AK21" s="43">
        <f t="shared" si="3"/>
        <v>0.49729050182177775</v>
      </c>
      <c r="AL21" s="43">
        <f t="shared" si="3"/>
        <v>0.2994774186410975</v>
      </c>
    </row>
    <row r="22" spans="1:38" ht="15.75" customHeight="1" x14ac:dyDescent="0.3">
      <c r="A22" s="7"/>
      <c r="B22" s="1" t="s">
        <v>56</v>
      </c>
      <c r="C22" s="20">
        <v>253.39</v>
      </c>
      <c r="D22" s="21">
        <v>18.72</v>
      </c>
      <c r="E22" s="21">
        <v>182.84</v>
      </c>
      <c r="F22" s="22">
        <v>51.83</v>
      </c>
      <c r="G22" s="21">
        <v>299.26</v>
      </c>
      <c r="H22" s="21">
        <v>23.13</v>
      </c>
      <c r="I22" s="21">
        <v>209.63</v>
      </c>
      <c r="J22" s="21">
        <v>66.5</v>
      </c>
      <c r="K22" s="20">
        <v>265.74</v>
      </c>
      <c r="L22" s="21">
        <v>27.59</v>
      </c>
      <c r="M22" s="21">
        <v>177.16</v>
      </c>
      <c r="N22" s="22">
        <v>60.99</v>
      </c>
      <c r="O22" s="21">
        <v>291.84999999999997</v>
      </c>
      <c r="P22" s="21">
        <v>27.73</v>
      </c>
      <c r="Q22" s="21">
        <v>214.51</v>
      </c>
      <c r="R22" s="21">
        <v>49.61</v>
      </c>
      <c r="S22" s="20">
        <v>211.59</v>
      </c>
      <c r="T22" s="21">
        <v>22.04</v>
      </c>
      <c r="U22" s="21">
        <v>142.53</v>
      </c>
      <c r="V22" s="22">
        <v>47.02</v>
      </c>
      <c r="W22" s="23">
        <f t="shared" ref="W22:Z22" si="19">(C22/S22)^0.25-1</f>
        <v>4.6100918071022345E-2</v>
      </c>
      <c r="X22" s="23">
        <f t="shared" si="19"/>
        <v>-3.9994848423197116E-2</v>
      </c>
      <c r="Y22" s="23">
        <f t="shared" si="19"/>
        <v>6.4244052639636173E-2</v>
      </c>
      <c r="Z22" s="23">
        <f t="shared" si="19"/>
        <v>2.4647880420006096E-2</v>
      </c>
      <c r="AA22" s="45">
        <f t="shared" si="5"/>
        <v>7.3878211452701376E-2</v>
      </c>
      <c r="AB22" s="41">
        <f t="shared" si="6"/>
        <v>0.72157543707328631</v>
      </c>
      <c r="AC22" s="41">
        <f t="shared" si="7"/>
        <v>0.2045463514740124</v>
      </c>
      <c r="AD22" s="45">
        <f t="shared" si="8"/>
        <v>7.7290650270667643E-2</v>
      </c>
      <c r="AE22" s="41">
        <f t="shared" si="1"/>
        <v>0.70049455323130394</v>
      </c>
      <c r="AF22" s="41">
        <f t="shared" si="1"/>
        <v>0.22221479649802847</v>
      </c>
      <c r="AG22" s="45">
        <f t="shared" si="9"/>
        <v>0.10382328591856702</v>
      </c>
      <c r="AH22" s="41">
        <f t="shared" si="10"/>
        <v>0.66666666666666663</v>
      </c>
      <c r="AI22" s="41">
        <f t="shared" si="11"/>
        <v>0.2295100474147663</v>
      </c>
      <c r="AJ22" s="43">
        <f t="shared" si="13"/>
        <v>8.4997382547311998E-2</v>
      </c>
      <c r="AK22" s="43">
        <f t="shared" si="3"/>
        <v>0.69624555232375229</v>
      </c>
      <c r="AL22" s="43">
        <f t="shared" si="3"/>
        <v>0.21875706512893575</v>
      </c>
    </row>
    <row r="23" spans="1:38" ht="15.75" customHeight="1" x14ac:dyDescent="0.3">
      <c r="A23" s="7"/>
      <c r="B23" s="1" t="s">
        <v>57</v>
      </c>
      <c r="C23" s="20">
        <v>332.71000000000004</v>
      </c>
      <c r="D23" s="21">
        <v>49.4</v>
      </c>
      <c r="E23" s="21">
        <v>138.68</v>
      </c>
      <c r="F23" s="22">
        <v>144.63</v>
      </c>
      <c r="G23" s="21">
        <v>360.76</v>
      </c>
      <c r="H23" s="21">
        <v>56.65</v>
      </c>
      <c r="I23" s="21">
        <v>178.29</v>
      </c>
      <c r="J23" s="21">
        <v>125.82</v>
      </c>
      <c r="K23" s="20">
        <v>306.57</v>
      </c>
      <c r="L23" s="21">
        <v>54.87</v>
      </c>
      <c r="M23" s="21">
        <v>149.71</v>
      </c>
      <c r="N23" s="22">
        <v>101.99</v>
      </c>
      <c r="O23" s="21">
        <v>253.08</v>
      </c>
      <c r="P23" s="21">
        <v>47.64</v>
      </c>
      <c r="Q23" s="21">
        <v>108.97</v>
      </c>
      <c r="R23" s="21">
        <v>96.47</v>
      </c>
      <c r="S23" s="20">
        <v>239.99</v>
      </c>
      <c r="T23" s="21">
        <v>45.15</v>
      </c>
      <c r="U23" s="21">
        <v>99.8</v>
      </c>
      <c r="V23" s="22">
        <v>95.04</v>
      </c>
      <c r="W23" s="23">
        <f t="shared" ref="W23:Z23" si="20">(C23/S23)^0.25-1</f>
        <v>8.5096036489022975E-2</v>
      </c>
      <c r="X23" s="23">
        <f t="shared" si="20"/>
        <v>2.2744843568657691E-2</v>
      </c>
      <c r="Y23" s="23">
        <f t="shared" si="20"/>
        <v>8.5727462172509927E-2</v>
      </c>
      <c r="Z23" s="23">
        <f t="shared" si="20"/>
        <v>0.11067753984816409</v>
      </c>
      <c r="AA23" s="45">
        <f t="shared" si="5"/>
        <v>0.14847765321150549</v>
      </c>
      <c r="AB23" s="41">
        <f t="shared" si="6"/>
        <v>0.41681945237594298</v>
      </c>
      <c r="AC23" s="41">
        <f t="shared" si="7"/>
        <v>0.43470289441255139</v>
      </c>
      <c r="AD23" s="45">
        <f t="shared" si="8"/>
        <v>0.1570296041689766</v>
      </c>
      <c r="AE23" s="41">
        <f t="shared" si="1"/>
        <v>0.4942066747976494</v>
      </c>
      <c r="AF23" s="41">
        <f t="shared" si="1"/>
        <v>0.348763721033374</v>
      </c>
      <c r="AG23" s="45">
        <f t="shared" si="9"/>
        <v>0.1789803307564341</v>
      </c>
      <c r="AH23" s="41">
        <f t="shared" si="10"/>
        <v>0.48833871546465735</v>
      </c>
      <c r="AI23" s="41">
        <f t="shared" si="11"/>
        <v>0.33268095377890855</v>
      </c>
      <c r="AJ23" s="43">
        <f t="shared" si="13"/>
        <v>0.1614958627123054</v>
      </c>
      <c r="AK23" s="43">
        <f t="shared" si="3"/>
        <v>0.46645494754608324</v>
      </c>
      <c r="AL23" s="43">
        <f t="shared" si="3"/>
        <v>0.37204918974161133</v>
      </c>
    </row>
    <row r="24" spans="1:38" ht="15.75" customHeight="1" x14ac:dyDescent="0.3">
      <c r="A24" s="7"/>
      <c r="B24" s="1" t="s">
        <v>58</v>
      </c>
      <c r="C24" s="20">
        <v>335.38</v>
      </c>
      <c r="D24" s="21">
        <v>42.15</v>
      </c>
      <c r="E24" s="21">
        <v>155.78</v>
      </c>
      <c r="F24" s="22">
        <v>137.44999999999999</v>
      </c>
      <c r="G24" s="21">
        <v>339.37</v>
      </c>
      <c r="H24" s="21">
        <v>54.74</v>
      </c>
      <c r="I24" s="21">
        <v>152.35</v>
      </c>
      <c r="J24" s="21">
        <v>132.28</v>
      </c>
      <c r="K24" s="20">
        <v>287.59000000000003</v>
      </c>
      <c r="L24" s="21">
        <v>51.71</v>
      </c>
      <c r="M24" s="21">
        <v>110.68</v>
      </c>
      <c r="N24" s="22">
        <v>125.2</v>
      </c>
      <c r="O24" s="21">
        <v>299.43</v>
      </c>
      <c r="P24" s="21">
        <v>53.05</v>
      </c>
      <c r="Q24" s="21">
        <v>113.3</v>
      </c>
      <c r="R24" s="21">
        <v>133.08000000000001</v>
      </c>
      <c r="S24" s="20">
        <v>252.32</v>
      </c>
      <c r="T24" s="21">
        <v>54.2</v>
      </c>
      <c r="U24" s="21">
        <v>73.739999999999995</v>
      </c>
      <c r="V24" s="22">
        <v>124.38</v>
      </c>
      <c r="W24" s="23">
        <f t="shared" ref="W24:Z24" si="21">(C24/S24)^0.25-1</f>
        <v>7.3733173620790016E-2</v>
      </c>
      <c r="X24" s="23">
        <f t="shared" si="21"/>
        <v>-6.0926526221405375E-2</v>
      </c>
      <c r="Y24" s="23">
        <f t="shared" si="21"/>
        <v>0.20559695265852551</v>
      </c>
      <c r="Z24" s="23">
        <f t="shared" si="21"/>
        <v>2.529431169235985E-2</v>
      </c>
      <c r="AA24" s="45">
        <f t="shared" si="5"/>
        <v>0.12567833502295903</v>
      </c>
      <c r="AB24" s="41">
        <f t="shared" si="6"/>
        <v>0.46448804341344146</v>
      </c>
      <c r="AC24" s="41">
        <f t="shared" si="7"/>
        <v>0.40983362156359948</v>
      </c>
      <c r="AD24" s="45">
        <f t="shared" si="8"/>
        <v>0.16129887733152606</v>
      </c>
      <c r="AE24" s="41">
        <f t="shared" si="1"/>
        <v>0.44892005775407368</v>
      </c>
      <c r="AF24" s="41">
        <f t="shared" si="1"/>
        <v>0.38978106491440023</v>
      </c>
      <c r="AG24" s="45">
        <f t="shared" si="9"/>
        <v>0.179804582913175</v>
      </c>
      <c r="AH24" s="41">
        <f t="shared" si="10"/>
        <v>0.38485343718488124</v>
      </c>
      <c r="AI24" s="41">
        <f t="shared" si="11"/>
        <v>0.43534197990194368</v>
      </c>
      <c r="AJ24" s="43">
        <f t="shared" si="13"/>
        <v>0.15559393175588668</v>
      </c>
      <c r="AK24" s="43">
        <f t="shared" si="3"/>
        <v>0.43275384611746542</v>
      </c>
      <c r="AL24" s="43">
        <f t="shared" si="3"/>
        <v>0.41165222212664782</v>
      </c>
    </row>
    <row r="25" spans="1:38" ht="15.75" customHeight="1" x14ac:dyDescent="0.3">
      <c r="A25" s="24"/>
      <c r="B25" s="25" t="s">
        <v>59</v>
      </c>
      <c r="C25" s="26">
        <v>433.65</v>
      </c>
      <c r="D25" s="27">
        <v>57.33</v>
      </c>
      <c r="E25" s="27">
        <v>192.32</v>
      </c>
      <c r="F25" s="28">
        <v>184</v>
      </c>
      <c r="G25" s="27">
        <v>475.72</v>
      </c>
      <c r="H25" s="27">
        <v>70.48</v>
      </c>
      <c r="I25" s="27">
        <v>210.5</v>
      </c>
      <c r="J25" s="27">
        <v>194.74</v>
      </c>
      <c r="K25" s="26">
        <v>470.90999999999997</v>
      </c>
      <c r="L25" s="27">
        <v>77.239999999999995</v>
      </c>
      <c r="M25" s="27">
        <v>214.98</v>
      </c>
      <c r="N25" s="28">
        <v>178.69</v>
      </c>
      <c r="O25" s="27">
        <v>400.3</v>
      </c>
      <c r="P25" s="27">
        <v>71.08</v>
      </c>
      <c r="Q25" s="27">
        <v>176.77</v>
      </c>
      <c r="R25" s="27">
        <v>152.44999999999999</v>
      </c>
      <c r="S25" s="26">
        <v>420.77</v>
      </c>
      <c r="T25" s="27">
        <v>87.54</v>
      </c>
      <c r="U25" s="27">
        <v>179.79</v>
      </c>
      <c r="V25" s="28">
        <v>153.44</v>
      </c>
      <c r="W25" s="29">
        <f t="shared" ref="W25:Z25" si="22">(C25/S25)^0.25-1</f>
        <v>7.5663288474858703E-3</v>
      </c>
      <c r="X25" s="29">
        <f t="shared" si="22"/>
        <v>-0.10041159335264505</v>
      </c>
      <c r="Y25" s="29">
        <f t="shared" si="22"/>
        <v>1.6985426479914079E-2</v>
      </c>
      <c r="Z25" s="29">
        <f t="shared" si="22"/>
        <v>4.6453194988988367E-2</v>
      </c>
      <c r="AA25" s="45">
        <f t="shared" si="5"/>
        <v>0.13220338983050847</v>
      </c>
      <c r="AB25" s="41">
        <f t="shared" si="6"/>
        <v>0.44349129482301397</v>
      </c>
      <c r="AC25" s="41">
        <f t="shared" si="7"/>
        <v>0.42430531534647759</v>
      </c>
      <c r="AD25" s="45">
        <f t="shared" si="8"/>
        <v>0.1481543765240057</v>
      </c>
      <c r="AE25" s="41">
        <f t="shared" si="1"/>
        <v>0.44248717733120319</v>
      </c>
      <c r="AF25" s="41">
        <f t="shared" si="1"/>
        <v>0.40935844614479105</v>
      </c>
      <c r="AG25" s="45">
        <f t="shared" si="9"/>
        <v>0.16402284937673867</v>
      </c>
      <c r="AH25" s="41">
        <f t="shared" si="10"/>
        <v>0.4565203542078104</v>
      </c>
      <c r="AI25" s="41">
        <f t="shared" si="11"/>
        <v>0.37945679641545094</v>
      </c>
      <c r="AJ25" s="43">
        <f t="shared" si="13"/>
        <v>0.1481268719104176</v>
      </c>
      <c r="AK25" s="43">
        <f t="shared" si="3"/>
        <v>0.44749960878734257</v>
      </c>
      <c r="AL25" s="43">
        <f t="shared" si="3"/>
        <v>0.4043735193022398</v>
      </c>
    </row>
    <row r="26" spans="1:38" ht="15.75" customHeight="1" x14ac:dyDescent="0.3">
      <c r="A26" s="24"/>
      <c r="B26" s="25" t="s">
        <v>60</v>
      </c>
      <c r="C26" s="26">
        <v>441.52000000000004</v>
      </c>
      <c r="D26" s="27">
        <v>78.040000000000006</v>
      </c>
      <c r="E26" s="27">
        <v>153.43</v>
      </c>
      <c r="F26" s="28">
        <v>210.05</v>
      </c>
      <c r="G26" s="27">
        <v>521.65000000000009</v>
      </c>
      <c r="H26" s="27">
        <v>98.62</v>
      </c>
      <c r="I26" s="27">
        <v>184.84</v>
      </c>
      <c r="J26" s="27">
        <v>238.19</v>
      </c>
      <c r="K26" s="26">
        <v>431.7</v>
      </c>
      <c r="L26" s="27">
        <v>90.59</v>
      </c>
      <c r="M26" s="27">
        <v>139.32</v>
      </c>
      <c r="N26" s="28">
        <v>201.79</v>
      </c>
      <c r="O26" s="27">
        <v>407.23</v>
      </c>
      <c r="P26" s="27">
        <v>87.22</v>
      </c>
      <c r="Q26" s="27">
        <v>134.91</v>
      </c>
      <c r="R26" s="27">
        <v>185.1</v>
      </c>
      <c r="S26" s="26">
        <v>389.95</v>
      </c>
      <c r="T26" s="27">
        <v>76.099999999999994</v>
      </c>
      <c r="U26" s="27">
        <v>127.68</v>
      </c>
      <c r="V26" s="28">
        <v>186.17</v>
      </c>
      <c r="W26" s="29">
        <f t="shared" ref="W26:Z26" si="23">(C26/S26)^0.25-1</f>
        <v>3.1538315582622989E-2</v>
      </c>
      <c r="X26" s="29">
        <f t="shared" si="23"/>
        <v>6.313157221698118E-3</v>
      </c>
      <c r="Y26" s="29">
        <f t="shared" si="23"/>
        <v>4.7000412440084016E-2</v>
      </c>
      <c r="Z26" s="29">
        <f t="shared" si="23"/>
        <v>3.0631107889539155E-2</v>
      </c>
      <c r="AA26" s="45">
        <f t="shared" si="5"/>
        <v>0.17675303497010328</v>
      </c>
      <c r="AB26" s="41">
        <f t="shared" si="6"/>
        <v>0.34750407682551188</v>
      </c>
      <c r="AC26" s="41">
        <f t="shared" si="7"/>
        <v>0.47574288820438482</v>
      </c>
      <c r="AD26" s="45">
        <f t="shared" si="8"/>
        <v>0.18905396338541164</v>
      </c>
      <c r="AE26" s="41">
        <f t="shared" si="1"/>
        <v>0.35433719927154217</v>
      </c>
      <c r="AF26" s="41">
        <f t="shared" si="1"/>
        <v>0.45660883734304603</v>
      </c>
      <c r="AG26" s="45">
        <f t="shared" si="9"/>
        <v>0.20984479962937228</v>
      </c>
      <c r="AH26" s="41">
        <f t="shared" si="10"/>
        <v>0.32272411396803335</v>
      </c>
      <c r="AI26" s="41">
        <f t="shared" si="11"/>
        <v>0.4674310864025944</v>
      </c>
      <c r="AJ26" s="43">
        <f t="shared" si="13"/>
        <v>0.19188393266162906</v>
      </c>
      <c r="AK26" s="43">
        <f t="shared" si="3"/>
        <v>0.34152179668836241</v>
      </c>
      <c r="AL26" s="43">
        <f t="shared" si="3"/>
        <v>0.46659427065000841</v>
      </c>
    </row>
    <row r="27" spans="1:38" ht="15.75" customHeight="1" x14ac:dyDescent="0.3">
      <c r="A27" s="7"/>
      <c r="B27" s="1" t="s">
        <v>61</v>
      </c>
      <c r="C27" s="20">
        <v>216.25</v>
      </c>
      <c r="D27" s="21">
        <v>52.37</v>
      </c>
      <c r="E27" s="21">
        <v>75.150000000000006</v>
      </c>
      <c r="F27" s="22">
        <v>88.73</v>
      </c>
      <c r="G27" s="21">
        <v>252.99</v>
      </c>
      <c r="H27" s="21">
        <v>45.07</v>
      </c>
      <c r="I27" s="21">
        <v>134.25</v>
      </c>
      <c r="J27" s="21">
        <v>73.67</v>
      </c>
      <c r="K27" s="20">
        <v>207.87</v>
      </c>
      <c r="L27" s="21">
        <v>41.19</v>
      </c>
      <c r="M27" s="21">
        <v>109.99</v>
      </c>
      <c r="N27" s="22">
        <v>56.69</v>
      </c>
      <c r="O27" s="21">
        <v>174.44</v>
      </c>
      <c r="P27" s="21">
        <v>27.62</v>
      </c>
      <c r="Q27" s="21">
        <v>106.12</v>
      </c>
      <c r="R27" s="21">
        <v>40.700000000000003</v>
      </c>
      <c r="S27" s="20">
        <v>136.17000000000002</v>
      </c>
      <c r="T27" s="21">
        <v>26.65</v>
      </c>
      <c r="U27" s="21">
        <v>71.72</v>
      </c>
      <c r="V27" s="22">
        <v>37.799999999999997</v>
      </c>
      <c r="W27" s="23">
        <f t="shared" ref="W27:Z27" si="24">(C27/S27)^0.25-1</f>
        <v>0.12258353903602237</v>
      </c>
      <c r="X27" s="23">
        <f t="shared" si="24"/>
        <v>0.18398538119260666</v>
      </c>
      <c r="Y27" s="23">
        <f t="shared" si="24"/>
        <v>1.1747584036636782E-2</v>
      </c>
      <c r="Z27" s="23">
        <f t="shared" si="24"/>
        <v>0.23778344667992979</v>
      </c>
      <c r="AA27" s="45">
        <f t="shared" si="5"/>
        <v>0.24217341040462426</v>
      </c>
      <c r="AB27" s="41">
        <f t="shared" si="6"/>
        <v>0.34751445086705207</v>
      </c>
      <c r="AC27" s="41">
        <f t="shared" si="7"/>
        <v>0.41031213872832373</v>
      </c>
      <c r="AD27" s="45">
        <f t="shared" si="8"/>
        <v>0.1781493339657694</v>
      </c>
      <c r="AE27" s="41">
        <f t="shared" si="1"/>
        <v>0.53065338550930863</v>
      </c>
      <c r="AF27" s="41">
        <f t="shared" si="1"/>
        <v>0.29119728052492194</v>
      </c>
      <c r="AG27" s="45">
        <f t="shared" si="9"/>
        <v>0.19815269158608745</v>
      </c>
      <c r="AH27" s="41">
        <f t="shared" si="10"/>
        <v>0.52912878241208439</v>
      </c>
      <c r="AI27" s="41">
        <f t="shared" si="11"/>
        <v>0.27271852600182805</v>
      </c>
      <c r="AJ27" s="43">
        <f t="shared" si="13"/>
        <v>0.20615847865216033</v>
      </c>
      <c r="AK27" s="43">
        <f t="shared" si="3"/>
        <v>0.46909887292948166</v>
      </c>
      <c r="AL27" s="43">
        <f t="shared" si="3"/>
        <v>0.32474264841835793</v>
      </c>
    </row>
    <row r="28" spans="1:38" ht="15.75" customHeight="1" x14ac:dyDescent="0.3">
      <c r="A28" s="7"/>
      <c r="B28" s="1" t="s">
        <v>62</v>
      </c>
      <c r="C28" s="20">
        <v>385.77</v>
      </c>
      <c r="D28" s="21">
        <v>65.73</v>
      </c>
      <c r="E28" s="21">
        <v>106.24</v>
      </c>
      <c r="F28" s="22">
        <v>213.8</v>
      </c>
      <c r="G28" s="21">
        <v>475.63</v>
      </c>
      <c r="H28" s="21">
        <v>80.83</v>
      </c>
      <c r="I28" s="21">
        <v>183.04</v>
      </c>
      <c r="J28" s="21">
        <v>211.76</v>
      </c>
      <c r="K28" s="20">
        <v>447.46000000000004</v>
      </c>
      <c r="L28" s="21">
        <v>80.62</v>
      </c>
      <c r="M28" s="21">
        <v>154.53</v>
      </c>
      <c r="N28" s="22">
        <v>212.31</v>
      </c>
      <c r="O28" s="21">
        <v>457.14</v>
      </c>
      <c r="P28" s="21">
        <v>84.53</v>
      </c>
      <c r="Q28" s="21">
        <v>152.83000000000001</v>
      </c>
      <c r="R28" s="21">
        <v>219.78</v>
      </c>
      <c r="S28" s="20">
        <v>469.29</v>
      </c>
      <c r="T28" s="21">
        <v>93.31</v>
      </c>
      <c r="U28" s="21">
        <v>128.05000000000001</v>
      </c>
      <c r="V28" s="22">
        <v>247.93</v>
      </c>
      <c r="W28" s="23">
        <f t="shared" ref="W28:Z28" si="25">(C28/S28)^0.25-1</f>
        <v>-4.7814008759631599E-2</v>
      </c>
      <c r="X28" s="23">
        <f t="shared" si="25"/>
        <v>-8.3866296319037303E-2</v>
      </c>
      <c r="Y28" s="23">
        <f t="shared" si="25"/>
        <v>-4.5607275870177988E-2</v>
      </c>
      <c r="Z28" s="23">
        <f t="shared" si="25"/>
        <v>-3.6349269148027274E-2</v>
      </c>
      <c r="AA28" s="45">
        <f t="shared" si="5"/>
        <v>0.17038649972781711</v>
      </c>
      <c r="AB28" s="41">
        <f t="shared" si="6"/>
        <v>0.27539725743318555</v>
      </c>
      <c r="AC28" s="41">
        <f t="shared" si="7"/>
        <v>0.5542162428389974</v>
      </c>
      <c r="AD28" s="45">
        <f t="shared" si="8"/>
        <v>0.16994302293799801</v>
      </c>
      <c r="AE28" s="41">
        <f t="shared" si="1"/>
        <v>0.3848369530937914</v>
      </c>
      <c r="AF28" s="41">
        <f t="shared" si="1"/>
        <v>0.44522002396821059</v>
      </c>
      <c r="AG28" s="45">
        <f t="shared" si="9"/>
        <v>0.18017252938810172</v>
      </c>
      <c r="AH28" s="41">
        <f t="shared" si="10"/>
        <v>0.34534930496580696</v>
      </c>
      <c r="AI28" s="41">
        <f t="shared" si="11"/>
        <v>0.47447816564609124</v>
      </c>
      <c r="AJ28" s="43">
        <f t="shared" si="13"/>
        <v>0.17350068401797228</v>
      </c>
      <c r="AK28" s="43">
        <f t="shared" si="3"/>
        <v>0.3351945051642613</v>
      </c>
      <c r="AL28" s="43">
        <f t="shared" si="3"/>
        <v>0.49130481081776639</v>
      </c>
    </row>
    <row r="29" spans="1:38" ht="15.75" customHeight="1" x14ac:dyDescent="0.3">
      <c r="A29" s="7"/>
      <c r="B29" s="1" t="s">
        <v>63</v>
      </c>
      <c r="C29" s="20">
        <v>269.14</v>
      </c>
      <c r="D29" s="21">
        <v>62.43</v>
      </c>
      <c r="E29" s="21">
        <v>94.34</v>
      </c>
      <c r="F29" s="22">
        <v>112.37</v>
      </c>
      <c r="G29" s="21">
        <v>311.59000000000003</v>
      </c>
      <c r="H29" s="21">
        <v>76.150000000000006</v>
      </c>
      <c r="I29" s="21">
        <v>147.41</v>
      </c>
      <c r="J29" s="21">
        <v>88.03</v>
      </c>
      <c r="K29" s="20">
        <v>309.60000000000002</v>
      </c>
      <c r="L29" s="21">
        <v>78.81</v>
      </c>
      <c r="M29" s="21">
        <v>145.65</v>
      </c>
      <c r="N29" s="22">
        <v>85.14</v>
      </c>
      <c r="O29" s="21">
        <v>345.92</v>
      </c>
      <c r="P29" s="21">
        <v>82.23</v>
      </c>
      <c r="Q29" s="21">
        <v>166.58</v>
      </c>
      <c r="R29" s="21">
        <v>97.11</v>
      </c>
      <c r="S29" s="20">
        <v>335.55</v>
      </c>
      <c r="T29" s="21">
        <v>95.87</v>
      </c>
      <c r="U29" s="21">
        <v>137.37</v>
      </c>
      <c r="V29" s="22">
        <v>102.31</v>
      </c>
      <c r="W29" s="23">
        <f t="shared" ref="W29:Z29" si="26">(C29/S29)^0.25-1</f>
        <v>-5.3642450061037183E-2</v>
      </c>
      <c r="X29" s="23">
        <f t="shared" si="26"/>
        <v>-0.10168706776167913</v>
      </c>
      <c r="Y29" s="23">
        <f t="shared" si="26"/>
        <v>-8.9665518001614042E-2</v>
      </c>
      <c r="Z29" s="23">
        <f t="shared" si="26"/>
        <v>2.3724445801187377E-2</v>
      </c>
      <c r="AA29" s="45">
        <f t="shared" si="5"/>
        <v>0.23196106115776177</v>
      </c>
      <c r="AB29" s="41">
        <f t="shared" si="6"/>
        <v>0.35052389091179315</v>
      </c>
      <c r="AC29" s="41">
        <f t="shared" si="7"/>
        <v>0.41751504793044514</v>
      </c>
      <c r="AD29" s="45">
        <f t="shared" si="8"/>
        <v>0.24439166853878494</v>
      </c>
      <c r="AE29" s="41">
        <f t="shared" si="1"/>
        <v>0.47308963702301093</v>
      </c>
      <c r="AF29" s="41">
        <f t="shared" si="1"/>
        <v>0.28251869443820404</v>
      </c>
      <c r="AG29" s="45">
        <f t="shared" si="9"/>
        <v>0.25455426356589145</v>
      </c>
      <c r="AH29" s="41">
        <f t="shared" si="10"/>
        <v>0.47044573643410853</v>
      </c>
      <c r="AI29" s="41">
        <f t="shared" si="11"/>
        <v>0.27499999999999997</v>
      </c>
      <c r="AJ29" s="43">
        <f t="shared" si="13"/>
        <v>0.24363566442081272</v>
      </c>
      <c r="AK29" s="43">
        <f t="shared" si="3"/>
        <v>0.43135308812297085</v>
      </c>
      <c r="AL29" s="43">
        <f t="shared" si="3"/>
        <v>0.32501124745621635</v>
      </c>
    </row>
    <row r="30" spans="1:38" ht="15.75" customHeight="1" x14ac:dyDescent="0.3">
      <c r="A30" s="30"/>
      <c r="B30" s="31" t="s">
        <v>64</v>
      </c>
      <c r="C30" s="32">
        <v>163.13</v>
      </c>
      <c r="D30" s="33">
        <v>24.63</v>
      </c>
      <c r="E30" s="33">
        <v>63.44</v>
      </c>
      <c r="F30" s="34">
        <v>75.06</v>
      </c>
      <c r="G30" s="33">
        <v>183.93</v>
      </c>
      <c r="H30" s="33">
        <v>29.89</v>
      </c>
      <c r="I30" s="33">
        <v>78.61</v>
      </c>
      <c r="J30" s="33">
        <v>75.430000000000007</v>
      </c>
      <c r="K30" s="32">
        <v>163.81</v>
      </c>
      <c r="L30" s="33">
        <v>28.54</v>
      </c>
      <c r="M30" s="33">
        <v>65.41</v>
      </c>
      <c r="N30" s="34">
        <v>69.86</v>
      </c>
      <c r="O30" s="33">
        <v>155.81</v>
      </c>
      <c r="P30" s="33">
        <v>27.05</v>
      </c>
      <c r="Q30" s="33">
        <v>64.260000000000005</v>
      </c>
      <c r="R30" s="33">
        <v>64.5</v>
      </c>
      <c r="S30" s="32">
        <v>146.24</v>
      </c>
      <c r="T30" s="33">
        <v>27.22</v>
      </c>
      <c r="U30" s="33">
        <v>56.27</v>
      </c>
      <c r="V30" s="34">
        <v>62.75</v>
      </c>
      <c r="W30" s="23">
        <f t="shared" ref="W30:Z30" si="27">(C30/S30)^0.25-1</f>
        <v>2.7701320247679684E-2</v>
      </c>
      <c r="X30" s="23">
        <f t="shared" si="27"/>
        <v>-2.4686865808380309E-2</v>
      </c>
      <c r="Y30" s="23">
        <f t="shared" si="27"/>
        <v>3.0437285288884564E-2</v>
      </c>
      <c r="Z30" s="23">
        <f t="shared" si="27"/>
        <v>4.5800168532620589E-2</v>
      </c>
      <c r="AA30" s="45">
        <f t="shared" si="5"/>
        <v>0.15098387788880036</v>
      </c>
      <c r="AB30" s="41">
        <f t="shared" si="6"/>
        <v>0.38889229448905782</v>
      </c>
      <c r="AC30" s="41">
        <f t="shared" si="7"/>
        <v>0.46012382762214188</v>
      </c>
      <c r="AD30" s="45">
        <f t="shared" si="8"/>
        <v>0.16250747567009188</v>
      </c>
      <c r="AE30" s="41">
        <f t="shared" ref="AE30:AE34" si="28">I30/$G30</f>
        <v>0.42739085521665848</v>
      </c>
      <c r="AF30" s="41">
        <f t="shared" ref="AF30:AF34" si="29">J30/$G30</f>
        <v>0.41010166911324963</v>
      </c>
      <c r="AG30" s="45">
        <f t="shared" si="9"/>
        <v>0.17422623771442525</v>
      </c>
      <c r="AH30" s="41">
        <f t="shared" si="10"/>
        <v>0.39930407179048893</v>
      </c>
      <c r="AI30" s="41">
        <f t="shared" si="11"/>
        <v>0.42646969049508576</v>
      </c>
      <c r="AJ30" s="43">
        <f t="shared" si="13"/>
        <v>0.16257253042443917</v>
      </c>
      <c r="AK30" s="43">
        <f t="shared" ref="AK30:AK34" si="30">AVERAGE(AB30,AE30,AH30)</f>
        <v>0.40519574049873514</v>
      </c>
      <c r="AL30" s="43">
        <f t="shared" ref="AL30:AL34" si="31">AVERAGE(AC30,AF30,AI30)</f>
        <v>0.43223172907682578</v>
      </c>
    </row>
    <row r="31" spans="1:38" ht="15.75" customHeight="1" x14ac:dyDescent="0.3">
      <c r="A31" s="24"/>
      <c r="B31" s="25" t="s">
        <v>65</v>
      </c>
      <c r="C31" s="26">
        <v>438.70000000000005</v>
      </c>
      <c r="D31" s="27">
        <v>46.29</v>
      </c>
      <c r="E31" s="27">
        <v>184.08</v>
      </c>
      <c r="F31" s="28">
        <v>208.33</v>
      </c>
      <c r="G31" s="27">
        <v>506.65999999999997</v>
      </c>
      <c r="H31" s="27">
        <v>72.540000000000006</v>
      </c>
      <c r="I31" s="27">
        <v>229.7</v>
      </c>
      <c r="J31" s="27">
        <v>204.42</v>
      </c>
      <c r="K31" s="26">
        <v>428.06</v>
      </c>
      <c r="L31" s="27">
        <v>55.41</v>
      </c>
      <c r="M31" s="27">
        <v>217.29</v>
      </c>
      <c r="N31" s="28">
        <v>155.36000000000001</v>
      </c>
      <c r="O31" s="27">
        <v>441.34000000000003</v>
      </c>
      <c r="P31" s="27">
        <v>56.39</v>
      </c>
      <c r="Q31" s="27">
        <v>253.74</v>
      </c>
      <c r="R31" s="27">
        <v>131.21</v>
      </c>
      <c r="S31" s="26">
        <v>368.13</v>
      </c>
      <c r="T31" s="27">
        <v>47.64</v>
      </c>
      <c r="U31" s="27">
        <v>212.22</v>
      </c>
      <c r="V31" s="28">
        <v>108.27</v>
      </c>
      <c r="W31" s="29">
        <f t="shared" ref="W31:Z31" si="32">(C31/S31)^0.25-1</f>
        <v>4.482030937384196E-2</v>
      </c>
      <c r="X31" s="29">
        <f t="shared" si="32"/>
        <v>-7.1609348043435439E-3</v>
      </c>
      <c r="Y31" s="29">
        <f t="shared" si="32"/>
        <v>-3.4938314298673445E-2</v>
      </c>
      <c r="Z31" s="29">
        <f t="shared" si="32"/>
        <v>0.17777117001845055</v>
      </c>
      <c r="AA31" s="45">
        <f t="shared" si="5"/>
        <v>0.10551629815363572</v>
      </c>
      <c r="AB31" s="41">
        <f t="shared" si="6"/>
        <v>0.41960337360382949</v>
      </c>
      <c r="AC31" s="41">
        <f t="shared" si="7"/>
        <v>0.47488032824253473</v>
      </c>
      <c r="AD31" s="45">
        <f t="shared" si="8"/>
        <v>0.1431729364860064</v>
      </c>
      <c r="AE31" s="41">
        <f t="shared" si="28"/>
        <v>0.45336122843721627</v>
      </c>
      <c r="AF31" s="41">
        <f t="shared" si="29"/>
        <v>0.4034658350767773</v>
      </c>
      <c r="AG31" s="45">
        <f t="shared" si="9"/>
        <v>0.1294444704013456</v>
      </c>
      <c r="AH31" s="41">
        <f t="shared" si="10"/>
        <v>0.50761575480072885</v>
      </c>
      <c r="AI31" s="41">
        <f t="shared" si="11"/>
        <v>0.36293977479792555</v>
      </c>
      <c r="AJ31" s="43">
        <f t="shared" si="13"/>
        <v>0.12604456834699593</v>
      </c>
      <c r="AK31" s="43">
        <f t="shared" si="30"/>
        <v>0.4601934522805915</v>
      </c>
      <c r="AL31" s="43">
        <f t="shared" si="31"/>
        <v>0.41376197937241255</v>
      </c>
    </row>
    <row r="32" spans="1:38" ht="15.75" customHeight="1" x14ac:dyDescent="0.3">
      <c r="A32" s="24"/>
      <c r="B32" s="25" t="s">
        <v>66</v>
      </c>
      <c r="C32" s="26">
        <v>444.16999999999996</v>
      </c>
      <c r="D32" s="27">
        <v>69.319999999999993</v>
      </c>
      <c r="E32" s="27">
        <v>143.78</v>
      </c>
      <c r="F32" s="28">
        <v>231.07</v>
      </c>
      <c r="G32" s="27">
        <v>489.37</v>
      </c>
      <c r="H32" s="27">
        <v>93.61</v>
      </c>
      <c r="I32" s="27">
        <v>166.57</v>
      </c>
      <c r="J32" s="27">
        <v>229.19</v>
      </c>
      <c r="K32" s="26">
        <v>486.83000000000004</v>
      </c>
      <c r="L32" s="27">
        <v>92.82</v>
      </c>
      <c r="M32" s="27">
        <v>162.93</v>
      </c>
      <c r="N32" s="28">
        <v>231.08</v>
      </c>
      <c r="O32" s="27">
        <v>439.49</v>
      </c>
      <c r="P32" s="27">
        <v>88.68</v>
      </c>
      <c r="Q32" s="27">
        <v>154.54</v>
      </c>
      <c r="R32" s="27">
        <v>196.27</v>
      </c>
      <c r="S32" s="26">
        <v>405.85</v>
      </c>
      <c r="T32" s="27">
        <v>84.44</v>
      </c>
      <c r="U32" s="27">
        <v>149.25</v>
      </c>
      <c r="V32" s="28">
        <v>172.16</v>
      </c>
      <c r="W32" s="29">
        <f t="shared" ref="W32:Z32" si="33">(C32/S32)^0.25-1</f>
        <v>2.2812243267325227E-2</v>
      </c>
      <c r="X32" s="29">
        <f t="shared" si="33"/>
        <v>-4.8130125072023078E-2</v>
      </c>
      <c r="Y32" s="29">
        <f t="shared" si="33"/>
        <v>-9.2911675492343138E-3</v>
      </c>
      <c r="Z32" s="29">
        <f t="shared" si="33"/>
        <v>7.6348295954629553E-2</v>
      </c>
      <c r="AA32" s="45">
        <f t="shared" si="5"/>
        <v>0.15606637098408266</v>
      </c>
      <c r="AB32" s="41">
        <f t="shared" si="6"/>
        <v>0.32370488776819689</v>
      </c>
      <c r="AC32" s="41">
        <f t="shared" si="7"/>
        <v>0.52022874124772045</v>
      </c>
      <c r="AD32" s="45">
        <f t="shared" si="8"/>
        <v>0.19128675644195597</v>
      </c>
      <c r="AE32" s="41">
        <f t="shared" si="28"/>
        <v>0.34037640231317817</v>
      </c>
      <c r="AF32" s="41">
        <f t="shared" si="29"/>
        <v>0.46833684124486585</v>
      </c>
      <c r="AG32" s="45">
        <f t="shared" si="9"/>
        <v>0.19066203808310905</v>
      </c>
      <c r="AH32" s="41">
        <f t="shared" si="10"/>
        <v>0.33467534868434567</v>
      </c>
      <c r="AI32" s="41">
        <f t="shared" si="11"/>
        <v>0.47466261323254522</v>
      </c>
      <c r="AJ32" s="43">
        <f t="shared" si="13"/>
        <v>0.1793383885030492</v>
      </c>
      <c r="AK32" s="43">
        <f t="shared" si="30"/>
        <v>0.33291887958857358</v>
      </c>
      <c r="AL32" s="43">
        <f t="shared" si="31"/>
        <v>0.48774273190837719</v>
      </c>
    </row>
    <row r="33" spans="1:38" ht="15.75" customHeight="1" x14ac:dyDescent="0.3">
      <c r="A33" s="7"/>
      <c r="B33" s="1" t="s">
        <v>67</v>
      </c>
      <c r="C33" s="20">
        <v>164.82999999999998</v>
      </c>
      <c r="D33" s="21">
        <v>26.61</v>
      </c>
      <c r="E33" s="21">
        <v>70.22</v>
      </c>
      <c r="F33" s="22">
        <v>68</v>
      </c>
      <c r="G33" s="21">
        <v>238.75</v>
      </c>
      <c r="H33" s="21">
        <v>39.67</v>
      </c>
      <c r="I33" s="21">
        <v>118.27</v>
      </c>
      <c r="J33" s="21">
        <v>80.81</v>
      </c>
      <c r="K33" s="20">
        <v>178.01</v>
      </c>
      <c r="L33" s="21">
        <v>34.29</v>
      </c>
      <c r="M33" s="21">
        <v>66.39</v>
      </c>
      <c r="N33" s="22">
        <v>77.33</v>
      </c>
      <c r="O33" s="21">
        <v>166.41000000000003</v>
      </c>
      <c r="P33" s="21">
        <v>38.35</v>
      </c>
      <c r="Q33" s="21">
        <v>59.33</v>
      </c>
      <c r="R33" s="21">
        <v>68.73</v>
      </c>
      <c r="S33" s="20">
        <v>160.41000000000003</v>
      </c>
      <c r="T33" s="21">
        <v>36.520000000000003</v>
      </c>
      <c r="U33" s="21">
        <v>53.71</v>
      </c>
      <c r="V33" s="22">
        <v>70.180000000000007</v>
      </c>
      <c r="W33" s="23">
        <f t="shared" ref="W33:Z33" si="34">(C33/S33)^0.25-1</f>
        <v>6.8185416508355079E-3</v>
      </c>
      <c r="X33" s="23">
        <f t="shared" si="34"/>
        <v>-7.6092428034595594E-2</v>
      </c>
      <c r="Y33" s="23">
        <f t="shared" si="34"/>
        <v>6.9304558355691936E-2</v>
      </c>
      <c r="Z33" s="23">
        <f t="shared" si="34"/>
        <v>-7.8578804116365975E-3</v>
      </c>
      <c r="AA33" s="45">
        <f t="shared" si="5"/>
        <v>0.16143905842383063</v>
      </c>
      <c r="AB33" s="41">
        <f t="shared" si="6"/>
        <v>0.42601468179336288</v>
      </c>
      <c r="AC33" s="41">
        <f t="shared" si="7"/>
        <v>0.41254625978280657</v>
      </c>
      <c r="AD33" s="45">
        <f t="shared" si="8"/>
        <v>0.16615706806282723</v>
      </c>
      <c r="AE33" s="41">
        <f t="shared" si="28"/>
        <v>0.49537172774869109</v>
      </c>
      <c r="AF33" s="41">
        <f t="shared" si="29"/>
        <v>0.3384712041884817</v>
      </c>
      <c r="AG33" s="45">
        <f t="shared" si="9"/>
        <v>0.19262962754901411</v>
      </c>
      <c r="AH33" s="41">
        <f t="shared" si="10"/>
        <v>0.37295657547328803</v>
      </c>
      <c r="AI33" s="41">
        <f t="shared" si="11"/>
        <v>0.43441379697769789</v>
      </c>
      <c r="AJ33" s="43">
        <f t="shared" si="13"/>
        <v>0.17340858467855733</v>
      </c>
      <c r="AK33" s="43">
        <f t="shared" si="30"/>
        <v>0.43144766167178067</v>
      </c>
      <c r="AL33" s="43">
        <f t="shared" si="31"/>
        <v>0.39514375364966209</v>
      </c>
    </row>
    <row r="34" spans="1:38" ht="15.75" customHeight="1" x14ac:dyDescent="0.3">
      <c r="A34" s="7"/>
      <c r="B34" s="1" t="s">
        <v>68</v>
      </c>
      <c r="C34" s="20">
        <v>200.35</v>
      </c>
      <c r="D34" s="21">
        <v>30.17</v>
      </c>
      <c r="E34" s="21">
        <v>120.09</v>
      </c>
      <c r="F34" s="22">
        <v>50.09</v>
      </c>
      <c r="G34" s="21">
        <v>223.67</v>
      </c>
      <c r="H34" s="21">
        <v>35.86</v>
      </c>
      <c r="I34" s="21">
        <v>127.03</v>
      </c>
      <c r="J34" s="21">
        <v>60.78</v>
      </c>
      <c r="K34" s="20">
        <v>186.66</v>
      </c>
      <c r="L34" s="21">
        <v>35</v>
      </c>
      <c r="M34" s="21">
        <v>97.01</v>
      </c>
      <c r="N34" s="22">
        <v>54.65</v>
      </c>
      <c r="O34" s="21">
        <v>169.58</v>
      </c>
      <c r="P34" s="21">
        <v>25.47</v>
      </c>
      <c r="Q34" s="21">
        <v>100.01</v>
      </c>
      <c r="R34" s="21">
        <v>44.1</v>
      </c>
      <c r="S34" s="20">
        <v>143.56</v>
      </c>
      <c r="T34" s="21">
        <v>22.67</v>
      </c>
      <c r="U34" s="21">
        <v>87.52</v>
      </c>
      <c r="V34" s="22">
        <v>33.369999999999997</v>
      </c>
      <c r="W34" s="23">
        <f t="shared" ref="W34:Z34" si="35">(C34/S34)^0.25-1</f>
        <v>8.6898462161149492E-2</v>
      </c>
      <c r="X34" s="23">
        <f t="shared" si="35"/>
        <v>7.4065946780430547E-2</v>
      </c>
      <c r="Y34" s="23">
        <f t="shared" si="35"/>
        <v>8.2305546185629241E-2</v>
      </c>
      <c r="Z34" s="23">
        <f t="shared" si="35"/>
        <v>0.10687532552822177</v>
      </c>
      <c r="AA34" s="45">
        <f t="shared" si="5"/>
        <v>0.15058647367107564</v>
      </c>
      <c r="AB34" s="41">
        <f t="shared" si="6"/>
        <v>0.59940104816571005</v>
      </c>
      <c r="AC34" s="41">
        <f>F34/$C34</f>
        <v>0.25001247816321442</v>
      </c>
      <c r="AD34" s="45">
        <f t="shared" si="8"/>
        <v>0.16032547950105067</v>
      </c>
      <c r="AE34" s="41">
        <f t="shared" si="28"/>
        <v>0.56793490409978986</v>
      </c>
      <c r="AF34" s="41">
        <f t="shared" si="29"/>
        <v>0.2717396163991595</v>
      </c>
      <c r="AG34" s="45">
        <f t="shared" si="9"/>
        <v>0.18750669666773814</v>
      </c>
      <c r="AH34" s="41">
        <f t="shared" si="10"/>
        <v>0.51971498982106512</v>
      </c>
      <c r="AI34" s="41">
        <f t="shared" si="11"/>
        <v>0.29277831351119682</v>
      </c>
      <c r="AJ34" s="43">
        <f t="shared" si="13"/>
        <v>0.16613954994662147</v>
      </c>
      <c r="AK34" s="43">
        <f t="shared" si="30"/>
        <v>0.56235031402885494</v>
      </c>
      <c r="AL34" s="43">
        <f t="shared" si="31"/>
        <v>0.27151013602452356</v>
      </c>
    </row>
    <row r="35" spans="1:38" s="7" customFormat="1" ht="15.75" customHeight="1" x14ac:dyDescent="0.3"/>
    <row r="36" spans="1:38" s="7" customFormat="1" ht="15.75" customHeight="1" x14ac:dyDescent="0.3"/>
    <row r="37" spans="1:38" s="7" customFormat="1" ht="15.75" customHeight="1" x14ac:dyDescent="0.3">
      <c r="F37" s="17" t="s">
        <v>44</v>
      </c>
      <c r="G37" s="18" t="s">
        <v>45</v>
      </c>
      <c r="H37" s="18" t="s">
        <v>46</v>
      </c>
      <c r="I37" s="19" t="s">
        <v>47</v>
      </c>
      <c r="S37" s="42" t="s">
        <v>83</v>
      </c>
      <c r="T37" s="42" t="s">
        <v>84</v>
      </c>
      <c r="U37" s="42" t="s">
        <v>85</v>
      </c>
    </row>
    <row r="38" spans="1:38" ht="15.75" customHeight="1" x14ac:dyDescent="0.3">
      <c r="A38" s="7"/>
      <c r="B38" s="7"/>
      <c r="C38" s="7"/>
      <c r="D38" s="7"/>
      <c r="E38" s="48" t="s">
        <v>87</v>
      </c>
      <c r="F38" s="23">
        <f>AVERAGE(W14:W34)</f>
        <v>4.2741533164672954E-2</v>
      </c>
      <c r="G38" s="23">
        <f t="shared" ref="G38:I38" si="36">AVERAGE(X14:X34)</f>
        <v>-7.7991679929731942E-3</v>
      </c>
      <c r="H38" s="23">
        <f t="shared" si="36"/>
        <v>4.6068637661844783E-2</v>
      </c>
      <c r="I38" s="23">
        <f t="shared" si="36"/>
        <v>7.3147384494558682E-2</v>
      </c>
      <c r="S38" s="44">
        <f>AVERAGE(AJ14:AJ34)</f>
        <v>0.15943955895371781</v>
      </c>
      <c r="T38" s="44">
        <f>AVERAGE(AK14:AK34)</f>
        <v>0.42772338187026737</v>
      </c>
      <c r="U38" s="44">
        <f>AVERAGE(AL14:AL34)</f>
        <v>0.41283705917601488</v>
      </c>
      <c r="V38" s="43">
        <f>S38+T38+U38</f>
        <v>1</v>
      </c>
    </row>
    <row r="39" spans="1:38" ht="15.75" customHeight="1" x14ac:dyDescent="0.3">
      <c r="A39" s="7"/>
      <c r="B39" s="7"/>
      <c r="C39" s="7"/>
      <c r="D39" s="7"/>
      <c r="E39" s="49">
        <v>4.3526377999999998E-3</v>
      </c>
      <c r="G39" s="7">
        <v>2020</v>
      </c>
      <c r="H39" s="7">
        <v>2021</v>
      </c>
      <c r="I39" s="7">
        <v>2022</v>
      </c>
      <c r="J39" s="7">
        <v>2023</v>
      </c>
      <c r="K39" s="7">
        <v>2024</v>
      </c>
      <c r="L39" s="7">
        <v>2025</v>
      </c>
      <c r="M39" s="7">
        <v>2026</v>
      </c>
      <c r="N39" s="7">
        <v>2027</v>
      </c>
      <c r="O39" s="7">
        <v>2028</v>
      </c>
      <c r="P39" s="7">
        <v>2029</v>
      </c>
      <c r="Q39" s="7">
        <v>2030</v>
      </c>
      <c r="R39" s="7">
        <v>2031</v>
      </c>
    </row>
    <row r="40" spans="1:38" ht="15.75" customHeight="1" x14ac:dyDescent="0.3">
      <c r="A40" s="7"/>
      <c r="B40" s="7"/>
      <c r="C40" s="7"/>
      <c r="D40" s="7"/>
      <c r="E40" s="48" t="s">
        <v>88</v>
      </c>
      <c r="F40" s="7" t="s">
        <v>86</v>
      </c>
      <c r="G40" s="46">
        <v>12569472</v>
      </c>
      <c r="H40" s="47">
        <f>G40*(1+$E$39)</f>
        <v>12624182.358953243</v>
      </c>
      <c r="I40" s="47">
        <f t="shared" ref="I40:R40" si="37">H40*(1+$E$39)</f>
        <v>12679130.852282917</v>
      </c>
      <c r="J40" s="47">
        <f t="shared" si="37"/>
        <v>12734318.51650171</v>
      </c>
      <c r="K40" s="47">
        <f t="shared" si="37"/>
        <v>12789746.392633876</v>
      </c>
      <c r="L40" s="47">
        <f t="shared" si="37"/>
        <v>12845415.526234869</v>
      </c>
      <c r="M40" s="47">
        <f t="shared" si="37"/>
        <v>12901326.967411067</v>
      </c>
      <c r="N40" s="47">
        <f t="shared" si="37"/>
        <v>12957481.770839581</v>
      </c>
      <c r="O40" s="47">
        <f t="shared" si="37"/>
        <v>13013880.99578815</v>
      </c>
      <c r="P40" s="47">
        <f t="shared" si="37"/>
        <v>13070525.70613512</v>
      </c>
      <c r="Q40" s="47">
        <f t="shared" si="37"/>
        <v>13127416.970389517</v>
      </c>
      <c r="R40" s="47">
        <f t="shared" si="37"/>
        <v>13184555.861711197</v>
      </c>
    </row>
    <row r="41" spans="1:38" ht="15.75" customHeight="1" x14ac:dyDescent="0.3">
      <c r="A41" s="7"/>
      <c r="B41" s="7"/>
      <c r="C41" s="7"/>
      <c r="D41" s="7"/>
      <c r="E41" s="50">
        <v>4.4999999999999998E-2</v>
      </c>
      <c r="F41" s="7" t="s">
        <v>90</v>
      </c>
      <c r="G41" s="32">
        <v>163.13</v>
      </c>
      <c r="H41" s="7">
        <f>G41*(1+$E$41)</f>
        <v>170.47084999999998</v>
      </c>
      <c r="I41" s="7">
        <f t="shared" ref="I41:Q41" si="38">H41*(1+$E$41)</f>
        <v>178.14203824999998</v>
      </c>
      <c r="J41" s="7">
        <f t="shared" si="38"/>
        <v>186.15842997124997</v>
      </c>
      <c r="K41" s="7">
        <f t="shared" si="38"/>
        <v>194.53555931995621</v>
      </c>
      <c r="L41" s="7">
        <f t="shared" si="38"/>
        <v>203.28965948935422</v>
      </c>
      <c r="M41" s="7">
        <f t="shared" si="38"/>
        <v>212.43769416637514</v>
      </c>
      <c r="N41" s="7">
        <f t="shared" si="38"/>
        <v>221.997390403862</v>
      </c>
      <c r="O41" s="7">
        <f t="shared" si="38"/>
        <v>231.98727297203578</v>
      </c>
      <c r="P41" s="7">
        <f t="shared" si="38"/>
        <v>242.42670025577738</v>
      </c>
      <c r="Q41" s="7">
        <f t="shared" si="38"/>
        <v>253.33590176728734</v>
      </c>
      <c r="R41" s="7">
        <f>Q41*(1+$E$41)</f>
        <v>264.73601734681523</v>
      </c>
      <c r="S41" s="7"/>
    </row>
    <row r="42" spans="1:38" ht="15.75" customHeight="1" x14ac:dyDescent="0.3">
      <c r="A42" s="7"/>
      <c r="B42" s="7"/>
      <c r="C42" s="7"/>
      <c r="D42" s="7"/>
      <c r="E42" s="7"/>
      <c r="F42" s="7" t="s">
        <v>89</v>
      </c>
      <c r="G42" s="51">
        <f>(Revenue!G40*Revenue!G41)/1.141</f>
        <v>1797070961.7528481</v>
      </c>
      <c r="H42" s="51">
        <f>(Revenue!H40*Revenue!H41)/1.141</f>
        <v>1886113143.9840176</v>
      </c>
      <c r="I42" s="51">
        <f>(Revenue!I40*Revenue!I41)/1.141</f>
        <v>1979567233.3603315</v>
      </c>
      <c r="J42" s="51">
        <f>(Revenue!J40*Revenue!J41)/1.141</f>
        <v>2077651833.2916522</v>
      </c>
      <c r="K42" s="51">
        <f>(Revenue!K40*Revenue!K41)/1.141</f>
        <v>2180596378.6603184</v>
      </c>
      <c r="L42" s="51">
        <f>(Revenue!L40*Revenue!L41)/1.141</f>
        <v>2288641672.5044265</v>
      </c>
      <c r="M42" s="51">
        <f>(Revenue!M40*Revenue!M41)/1.141</f>
        <v>2402040449.2929716</v>
      </c>
      <c r="N42" s="51">
        <f>(Revenue!N40*Revenue!N41)/1.141</f>
        <v>2521057966.1104293</v>
      </c>
      <c r="O42" s="51">
        <f>(Revenue!O40*Revenue!O41)/1.141</f>
        <v>2645972623.1336498</v>
      </c>
      <c r="P42" s="51">
        <f>(Revenue!P40*Revenue!P41)/1.141</f>
        <v>2777076614.8524556</v>
      </c>
      <c r="Q42" s="51">
        <f>(Revenue!Q40*Revenue!Q41)/1.141</f>
        <v>2914676613.5572476</v>
      </c>
      <c r="R42" s="51">
        <f>(Revenue!R40*Revenue!R41)/1.141</f>
        <v>3059094486.6924009</v>
      </c>
    </row>
    <row r="43" spans="1:38" ht="15.75" customHeight="1" x14ac:dyDescent="0.3">
      <c r="A43" s="7"/>
      <c r="B43" s="7"/>
      <c r="C43" s="7"/>
      <c r="D43" s="7"/>
      <c r="E43" s="7"/>
      <c r="F43" s="52" t="s">
        <v>91</v>
      </c>
      <c r="G43" s="51">
        <f>G42*$S$38</f>
        <v>286524201.55040759</v>
      </c>
      <c r="H43" s="51">
        <f t="shared" ref="H43:R43" si="39">H42*$S$38</f>
        <v>300721047.81362182</v>
      </c>
      <c r="I43" s="51">
        <f t="shared" si="39"/>
        <v>315621326.60620266</v>
      </c>
      <c r="J43" s="51">
        <f t="shared" si="39"/>
        <v>331259891.95940429</v>
      </c>
      <c r="K43" s="51">
        <f t="shared" si="39"/>
        <v>347673324.8696754</v>
      </c>
      <c r="L43" s="51">
        <f t="shared" si="39"/>
        <v>364900018.86720484</v>
      </c>
      <c r="M43" s="51">
        <f t="shared" si="39"/>
        <v>382980269.82426155</v>
      </c>
      <c r="N43" s="51">
        <f t="shared" si="39"/>
        <v>401956370.2134037</v>
      </c>
      <c r="O43" s="51">
        <f t="shared" si="39"/>
        <v>421872708.0360409</v>
      </c>
      <c r="P43" s="51">
        <f t="shared" si="39"/>
        <v>442775870.65275919</v>
      </c>
      <c r="Q43" s="51">
        <f t="shared" si="39"/>
        <v>464714753.75828338</v>
      </c>
      <c r="R43" s="51">
        <f t="shared" si="39"/>
        <v>487740675.75598615</v>
      </c>
    </row>
    <row r="44" spans="1:38" ht="15.75" customHeight="1" x14ac:dyDescent="0.3">
      <c r="A44" s="7"/>
      <c r="B44" s="7"/>
      <c r="C44" s="7"/>
      <c r="D44" s="7"/>
      <c r="E44" s="7"/>
      <c r="F44" s="52" t="s">
        <v>92</v>
      </c>
      <c r="G44" s="7"/>
      <c r="H44" s="51">
        <f>H42*$T$38</f>
        <v>806734692.53480661</v>
      </c>
      <c r="I44" s="51">
        <f t="shared" ref="I44:R44" si="40">I42*$T$38</f>
        <v>846707191.69244981</v>
      </c>
      <c r="J44" s="51">
        <f t="shared" si="40"/>
        <v>888660268.48446643</v>
      </c>
      <c r="K44" s="51">
        <f t="shared" si="40"/>
        <v>932692057.57464945</v>
      </c>
      <c r="L44" s="51">
        <f t="shared" si="40"/>
        <v>978905556.05281818</v>
      </c>
      <c r="M44" s="51">
        <f t="shared" si="40"/>
        <v>1027408864.3607663</v>
      </c>
      <c r="N44" s="51">
        <f t="shared" si="40"/>
        <v>1078315439.1557307</v>
      </c>
      <c r="O44" s="51">
        <f t="shared" si="40"/>
        <v>1131744358.7028673</v>
      </c>
      <c r="P44" s="51">
        <f t="shared" si="40"/>
        <v>1187820601.4175262</v>
      </c>
      <c r="Q44" s="51">
        <f t="shared" si="40"/>
        <v>1246675338.2088842</v>
      </c>
      <c r="R44" s="51">
        <f t="shared" si="40"/>
        <v>1308446239.3087633</v>
      </c>
      <c r="V44" s="40"/>
    </row>
    <row r="45" spans="1:38" ht="15.75" customHeight="1" x14ac:dyDescent="0.3">
      <c r="A45" s="7"/>
      <c r="B45" s="7"/>
      <c r="C45" s="7"/>
      <c r="D45" s="7"/>
      <c r="E45" s="7"/>
      <c r="F45" s="52" t="s">
        <v>93</v>
      </c>
      <c r="G45" s="7"/>
      <c r="H45" s="51">
        <f>H42*$U$38</f>
        <v>778657403.63558936</v>
      </c>
      <c r="I45" s="51">
        <f t="shared" ref="I45:R45" si="41">I42*$U$38</f>
        <v>817238715.06167924</v>
      </c>
      <c r="J45" s="51">
        <f t="shared" si="41"/>
        <v>857731672.84778166</v>
      </c>
      <c r="K45" s="51">
        <f t="shared" si="41"/>
        <v>900230996.21599364</v>
      </c>
      <c r="L45" s="51">
        <f t="shared" si="41"/>
        <v>944836097.58440351</v>
      </c>
      <c r="M45" s="51">
        <f t="shared" si="41"/>
        <v>991651315.10794389</v>
      </c>
      <c r="N45" s="51">
        <f t="shared" si="41"/>
        <v>1040786156.741295</v>
      </c>
      <c r="O45" s="51">
        <f t="shared" si="41"/>
        <v>1092355556.394742</v>
      </c>
      <c r="P45" s="51">
        <f t="shared" si="41"/>
        <v>1146480142.7821703</v>
      </c>
      <c r="Q45" s="51">
        <f t="shared" si="41"/>
        <v>1203286521.59008</v>
      </c>
      <c r="R45" s="51">
        <f t="shared" si="41"/>
        <v>1262907571.6276517</v>
      </c>
    </row>
    <row r="46" spans="1:38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</row>
    <row r="47" spans="1:38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</row>
    <row r="48" spans="1:38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</row>
    <row r="49" spans="1:9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</row>
    <row r="50" spans="1:9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</row>
    <row r="51" spans="1:9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</row>
    <row r="52" spans="1:9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</row>
    <row r="53" spans="1:9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</row>
    <row r="54" spans="1:9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</row>
    <row r="55" spans="1:9" ht="15.75" customHeight="1" x14ac:dyDescent="0.3"/>
    <row r="56" spans="1:9" ht="15.75" customHeight="1" x14ac:dyDescent="0.3">
      <c r="A56" s="7"/>
      <c r="B56" s="7"/>
      <c r="C56" s="7"/>
      <c r="D56" s="7"/>
      <c r="E56" s="7"/>
      <c r="F56" s="7"/>
      <c r="G56" s="7"/>
      <c r="H56" s="7"/>
    </row>
    <row r="57" spans="1:9" ht="15.75" customHeight="1" x14ac:dyDescent="0.3">
      <c r="A57" s="7"/>
      <c r="B57" s="7"/>
      <c r="C57" s="7"/>
      <c r="D57" s="7"/>
      <c r="E57" s="7"/>
      <c r="F57" s="7"/>
      <c r="G57" s="7"/>
      <c r="H57" s="7"/>
    </row>
    <row r="58" spans="1:9" ht="15.75" customHeight="1" x14ac:dyDescent="0.3">
      <c r="A58" s="7"/>
      <c r="B58" s="7"/>
      <c r="C58" s="7"/>
      <c r="D58" s="7"/>
      <c r="E58" s="7"/>
      <c r="F58" s="7"/>
      <c r="G58" s="7"/>
      <c r="H58" s="7"/>
    </row>
    <row r="59" spans="1:9" ht="15.75" customHeight="1" x14ac:dyDescent="0.3">
      <c r="A59" s="7"/>
      <c r="B59" s="7"/>
      <c r="C59" s="7"/>
      <c r="D59" s="7"/>
      <c r="E59" s="7"/>
      <c r="F59" s="7"/>
      <c r="G59" s="7"/>
      <c r="H59" s="7"/>
    </row>
    <row r="60" spans="1:9" ht="15.75" customHeight="1" x14ac:dyDescent="0.3">
      <c r="A60" s="7"/>
      <c r="B60" s="7"/>
      <c r="C60" s="7"/>
      <c r="D60" s="7"/>
      <c r="E60" s="7"/>
      <c r="F60" s="7"/>
      <c r="G60" s="7"/>
      <c r="H60" s="7"/>
    </row>
    <row r="61" spans="1:9" ht="15.75" customHeight="1" x14ac:dyDescent="0.3">
      <c r="A61" s="7"/>
      <c r="B61" s="7"/>
      <c r="C61" s="7"/>
      <c r="D61" s="7"/>
      <c r="E61" s="7"/>
      <c r="F61" s="7"/>
      <c r="G61" s="7"/>
      <c r="H61" s="7"/>
    </row>
    <row r="62" spans="1:9" ht="15.75" customHeight="1" x14ac:dyDescent="0.3">
      <c r="A62" s="7"/>
      <c r="B62" s="7"/>
      <c r="C62" s="7"/>
      <c r="D62" s="7"/>
      <c r="E62" s="7"/>
      <c r="F62" s="7"/>
      <c r="G62" s="7"/>
      <c r="H62" s="7"/>
    </row>
    <row r="63" spans="1:9" ht="15.75" customHeight="1" x14ac:dyDescent="0.3">
      <c r="A63" s="7"/>
      <c r="B63" s="7"/>
      <c r="C63" s="7"/>
      <c r="D63" s="7"/>
      <c r="E63" s="7"/>
      <c r="F63" s="7"/>
      <c r="G63" s="7"/>
      <c r="H63" s="7"/>
    </row>
    <row r="64" spans="1:9" ht="15.75" customHeight="1" x14ac:dyDescent="0.3">
      <c r="A64" s="7"/>
      <c r="B64" s="7"/>
      <c r="C64" s="7"/>
      <c r="D64" s="7"/>
      <c r="E64" s="7"/>
      <c r="F64" s="7"/>
      <c r="G64" s="7"/>
      <c r="H64" s="7"/>
    </row>
    <row r="65" spans="1:9" ht="15.75" customHeight="1" x14ac:dyDescent="0.3">
      <c r="A65" s="7"/>
      <c r="B65" s="7"/>
      <c r="C65" s="7"/>
      <c r="D65" s="7"/>
      <c r="E65" s="7"/>
      <c r="F65" s="7"/>
      <c r="G65" s="7"/>
      <c r="H65" s="7"/>
    </row>
    <row r="66" spans="1:9" ht="15.75" customHeight="1" x14ac:dyDescent="0.3">
      <c r="A66" s="7"/>
      <c r="B66" s="7"/>
      <c r="C66" s="7"/>
      <c r="D66" s="7"/>
      <c r="E66" s="7"/>
      <c r="F66" s="7"/>
      <c r="G66" s="7"/>
      <c r="H66" s="7"/>
    </row>
    <row r="67" spans="1:9" ht="15.75" customHeight="1" x14ac:dyDescent="0.3">
      <c r="A67" s="7"/>
      <c r="B67" s="7"/>
      <c r="C67" s="7"/>
      <c r="D67" s="7"/>
      <c r="E67" s="7"/>
      <c r="F67" s="7"/>
      <c r="G67" s="7"/>
      <c r="H67" s="7"/>
    </row>
    <row r="68" spans="1:9" ht="15.75" customHeight="1" x14ac:dyDescent="0.3">
      <c r="A68" s="7"/>
      <c r="B68" s="7"/>
      <c r="C68" s="7"/>
      <c r="D68" s="7"/>
      <c r="E68" s="7"/>
      <c r="F68" s="7"/>
      <c r="G68" s="7"/>
      <c r="H68" s="7"/>
    </row>
    <row r="69" spans="1:9" ht="15.75" customHeight="1" x14ac:dyDescent="0.3">
      <c r="A69" s="7"/>
      <c r="B69" s="7"/>
      <c r="C69" s="7"/>
      <c r="D69" s="7"/>
      <c r="E69" s="7"/>
      <c r="F69" s="7"/>
      <c r="G69" s="7"/>
      <c r="H69" s="7"/>
    </row>
    <row r="70" spans="1:9" ht="15.75" customHeight="1" x14ac:dyDescent="0.3">
      <c r="A70" s="7"/>
      <c r="B70" s="7"/>
      <c r="C70" s="7"/>
      <c r="D70" s="7"/>
      <c r="E70" s="7"/>
      <c r="F70" s="7"/>
      <c r="G70" s="7"/>
      <c r="H70" s="7"/>
    </row>
    <row r="71" spans="1:9" ht="15.75" customHeight="1" x14ac:dyDescent="0.3">
      <c r="A71" s="7"/>
      <c r="B71" s="7"/>
      <c r="C71" s="7"/>
      <c r="D71" s="7"/>
      <c r="E71" s="7"/>
      <c r="F71" s="7"/>
      <c r="G71" s="7"/>
      <c r="H71" s="7"/>
    </row>
    <row r="72" spans="1:9" ht="15.75" customHeight="1" x14ac:dyDescent="0.3">
      <c r="A72" s="7"/>
      <c r="B72" s="7"/>
      <c r="C72" s="7"/>
      <c r="D72" s="7"/>
      <c r="E72" s="7"/>
      <c r="F72" s="7"/>
      <c r="G72" s="7"/>
      <c r="H72" s="7"/>
    </row>
    <row r="73" spans="1:9" ht="15.75" customHeight="1" x14ac:dyDescent="0.3">
      <c r="A73" s="7"/>
      <c r="B73" s="7"/>
      <c r="C73" s="7"/>
      <c r="D73" s="7"/>
      <c r="E73" s="7"/>
      <c r="F73" s="7"/>
      <c r="G73" s="7"/>
      <c r="H73" s="7"/>
    </row>
    <row r="74" spans="1:9" ht="15.75" customHeight="1" x14ac:dyDescent="0.3">
      <c r="A74" s="7"/>
      <c r="B74" s="7"/>
      <c r="C74" s="7"/>
      <c r="D74" s="7"/>
      <c r="E74" s="7"/>
      <c r="F74" s="7"/>
      <c r="G74" s="7"/>
      <c r="H74" s="7"/>
    </row>
    <row r="75" spans="1:9" ht="15.75" customHeight="1" x14ac:dyDescent="0.3">
      <c r="A75" s="7"/>
      <c r="B75" s="7"/>
      <c r="C75" s="7"/>
      <c r="D75" s="7"/>
      <c r="E75" s="7"/>
      <c r="F75" s="7"/>
      <c r="G75" s="7"/>
      <c r="H75" s="7"/>
    </row>
    <row r="76" spans="1:9" ht="15.75" customHeight="1" x14ac:dyDescent="0.3">
      <c r="A76" s="7"/>
      <c r="B76" s="7"/>
      <c r="C76" s="7"/>
      <c r="D76" s="7"/>
      <c r="E76" s="7"/>
      <c r="F76" s="7"/>
      <c r="G76" s="7"/>
      <c r="H76" s="7"/>
    </row>
    <row r="77" spans="1:9" ht="15.75" customHeight="1" x14ac:dyDescent="0.3">
      <c r="A77" s="7"/>
      <c r="B77" s="7"/>
      <c r="C77" s="7"/>
      <c r="D77" s="7"/>
      <c r="E77" s="7"/>
      <c r="F77" s="7"/>
      <c r="G77" s="7"/>
      <c r="H77" s="7"/>
    </row>
    <row r="78" spans="1:9" ht="15.75" customHeight="1" x14ac:dyDescent="0.3">
      <c r="A78" s="7"/>
      <c r="B78" s="7"/>
      <c r="C78" s="7"/>
      <c r="D78" s="7"/>
      <c r="E78" s="7"/>
      <c r="F78" s="7"/>
      <c r="G78" s="7"/>
      <c r="H78" s="7"/>
    </row>
    <row r="79" spans="1:9" ht="15.75" customHeight="1" x14ac:dyDescent="0.3">
      <c r="A79" s="7"/>
      <c r="B79" s="7"/>
      <c r="C79" s="7"/>
      <c r="D79" s="7"/>
      <c r="E79" s="7"/>
      <c r="F79" s="7"/>
      <c r="G79" s="7"/>
      <c r="H79" s="7"/>
    </row>
    <row r="80" spans="1:9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conditionalFormatting sqref="B14:G32">
    <cfRule type="expression" dxfId="32" priority="5">
      <formula>ISODD(ROW())</formula>
    </cfRule>
  </conditionalFormatting>
  <conditionalFormatting sqref="B33:G33">
    <cfRule type="expression" dxfId="31" priority="6">
      <formula>ISODD(ROW())</formula>
    </cfRule>
  </conditionalFormatting>
  <conditionalFormatting sqref="B34:G34">
    <cfRule type="expression" dxfId="30" priority="7">
      <formula>ISODD(ROW())</formula>
    </cfRule>
  </conditionalFormatting>
  <conditionalFormatting sqref="H14:J32">
    <cfRule type="expression" dxfId="29" priority="8">
      <formula>ISODD(ROW())</formula>
    </cfRule>
  </conditionalFormatting>
  <conditionalFormatting sqref="H33:J33">
    <cfRule type="expression" dxfId="28" priority="9">
      <formula>ISODD(ROW())</formula>
    </cfRule>
  </conditionalFormatting>
  <conditionalFormatting sqref="H34:J34">
    <cfRule type="expression" dxfId="27" priority="10">
      <formula>ISODD(ROW())</formula>
    </cfRule>
  </conditionalFormatting>
  <conditionalFormatting sqref="O14:Q32">
    <cfRule type="expression" dxfId="26" priority="11">
      <formula>ISODD(ROW())</formula>
    </cfRule>
  </conditionalFormatting>
  <conditionalFormatting sqref="O33:Q33">
    <cfRule type="expression" dxfId="25" priority="12">
      <formula>ISODD(ROW())</formula>
    </cfRule>
  </conditionalFormatting>
  <conditionalFormatting sqref="O34:Q34">
    <cfRule type="expression" dxfId="24" priority="13">
      <formula>ISODD(ROW())</formula>
    </cfRule>
  </conditionalFormatting>
  <conditionalFormatting sqref="R14:R32">
    <cfRule type="expression" dxfId="23" priority="14">
      <formula>ISODD(ROW())</formula>
    </cfRule>
  </conditionalFormatting>
  <conditionalFormatting sqref="R33">
    <cfRule type="expression" dxfId="22" priority="15">
      <formula>ISODD(ROW())</formula>
    </cfRule>
  </conditionalFormatting>
  <conditionalFormatting sqref="R34">
    <cfRule type="expression" dxfId="21" priority="16">
      <formula>ISODD(ROW())</formula>
    </cfRule>
  </conditionalFormatting>
  <conditionalFormatting sqref="K14:N32">
    <cfRule type="expression" dxfId="20" priority="17">
      <formula>ISODD(ROW())</formula>
    </cfRule>
  </conditionalFormatting>
  <conditionalFormatting sqref="K33:N33">
    <cfRule type="expression" dxfId="19" priority="18">
      <formula>ISODD(ROW())</formula>
    </cfRule>
  </conditionalFormatting>
  <conditionalFormatting sqref="K34:N34">
    <cfRule type="expression" dxfId="18" priority="19">
      <formula>ISODD(ROW())</formula>
    </cfRule>
  </conditionalFormatting>
  <conditionalFormatting sqref="S14:V32">
    <cfRule type="expression" dxfId="17" priority="20">
      <formula>ISODD(ROW())</formula>
    </cfRule>
  </conditionalFormatting>
  <conditionalFormatting sqref="S33:V33">
    <cfRule type="expression" dxfId="16" priority="21">
      <formula>ISODD(ROW())</formula>
    </cfRule>
  </conditionalFormatting>
  <conditionalFormatting sqref="S34:V34">
    <cfRule type="expression" dxfId="15" priority="22">
      <formula>ISODD(ROW())</formula>
    </cfRule>
  </conditionalFormatting>
  <conditionalFormatting sqref="C14:C34">
    <cfRule type="cellIs" dxfId="14" priority="23" operator="greaterThan">
      <formula>400</formula>
    </cfRule>
  </conditionalFormatting>
  <conditionalFormatting sqref="G41">
    <cfRule type="expression" dxfId="13" priority="1">
      <formula>ISODD(ROW())</formula>
    </cfRule>
  </conditionalFormatting>
  <conditionalFormatting sqref="G41">
    <cfRule type="cellIs" dxfId="12" priority="2" operator="greaterThan">
      <formula>400</formula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1000"/>
  <sheetViews>
    <sheetView zoomScale="55" zoomScaleNormal="55" workbookViewId="0">
      <selection activeCell="R20" sqref="R20"/>
    </sheetView>
  </sheetViews>
  <sheetFormatPr defaultColWidth="14.44140625" defaultRowHeight="15" customHeight="1" x14ac:dyDescent="0.3"/>
  <cols>
    <col min="1" max="1" width="8.6640625" customWidth="1"/>
    <col min="2" max="2" width="22" customWidth="1"/>
    <col min="3" max="26" width="8.6640625" customWidth="1"/>
  </cols>
  <sheetData>
    <row r="2" spans="2:22" ht="14.4" x14ac:dyDescent="0.3">
      <c r="C2" s="38" t="s">
        <v>78</v>
      </c>
    </row>
    <row r="5" spans="2:22" ht="15.6" x14ac:dyDescent="0.3">
      <c r="B5" s="7"/>
      <c r="C5" s="8">
        <v>2020</v>
      </c>
      <c r="D5" s="9"/>
      <c r="E5" s="9"/>
      <c r="F5" s="10"/>
      <c r="G5" s="11">
        <v>2019</v>
      </c>
      <c r="H5" s="11"/>
      <c r="I5" s="11"/>
      <c r="J5" s="11"/>
      <c r="K5" s="8">
        <v>2018</v>
      </c>
      <c r="L5" s="9"/>
      <c r="M5" s="9"/>
      <c r="N5" s="10"/>
      <c r="O5" s="11">
        <v>2017</v>
      </c>
      <c r="P5" s="11"/>
      <c r="Q5" s="11"/>
      <c r="R5" s="11"/>
      <c r="S5" s="8">
        <v>2016</v>
      </c>
      <c r="T5" s="9"/>
      <c r="U5" s="9"/>
      <c r="V5" s="10"/>
    </row>
    <row r="6" spans="2:22" ht="78" x14ac:dyDescent="0.3">
      <c r="B6" s="12" t="s">
        <v>5</v>
      </c>
      <c r="C6" s="13" t="s">
        <v>40</v>
      </c>
      <c r="D6" s="14" t="s">
        <v>41</v>
      </c>
      <c r="E6" s="14" t="s">
        <v>42</v>
      </c>
      <c r="F6" s="15" t="s">
        <v>43</v>
      </c>
      <c r="G6" s="16" t="s">
        <v>40</v>
      </c>
      <c r="H6" s="16" t="s">
        <v>41</v>
      </c>
      <c r="I6" s="16" t="s">
        <v>42</v>
      </c>
      <c r="J6" s="16" t="s">
        <v>43</v>
      </c>
      <c r="K6" s="13" t="s">
        <v>40</v>
      </c>
      <c r="L6" s="14" t="s">
        <v>41</v>
      </c>
      <c r="M6" s="14" t="s">
        <v>42</v>
      </c>
      <c r="N6" s="15" t="s">
        <v>43</v>
      </c>
      <c r="O6" s="16" t="s">
        <v>40</v>
      </c>
      <c r="P6" s="16" t="s">
        <v>41</v>
      </c>
      <c r="Q6" s="16" t="s">
        <v>42</v>
      </c>
      <c r="R6" s="16" t="s">
        <v>43</v>
      </c>
      <c r="S6" s="13" t="s">
        <v>40</v>
      </c>
      <c r="T6" s="14" t="s">
        <v>41</v>
      </c>
      <c r="U6" s="14" t="s">
        <v>42</v>
      </c>
      <c r="V6" s="15" t="s">
        <v>43</v>
      </c>
    </row>
    <row r="7" spans="2:22" ht="14.4" x14ac:dyDescent="0.3">
      <c r="B7" s="1" t="s">
        <v>48</v>
      </c>
      <c r="C7" s="20">
        <f>Revenue!C14-Expense!C14</f>
        <v>4.6100000000000136</v>
      </c>
      <c r="D7" s="20">
        <f>Revenue!D14-Expense!D14</f>
        <v>-64.789999999999992</v>
      </c>
      <c r="E7" s="20">
        <f>Revenue!E14-Expense!E14</f>
        <v>16.600000000000001</v>
      </c>
      <c r="F7" s="20">
        <f>Revenue!F14-Expense!F14</f>
        <v>-114.74000000000002</v>
      </c>
      <c r="G7" s="20">
        <f>Revenue!G14-Expense!G14</f>
        <v>99.81</v>
      </c>
      <c r="H7" s="20">
        <f>Revenue!H14-Expense!H14</f>
        <v>-47.03</v>
      </c>
      <c r="I7" s="20">
        <f>Revenue!I14-Expense!I14</f>
        <v>-39.470000000000013</v>
      </c>
      <c r="J7" s="20">
        <f>Revenue!J14-Expense!J14</f>
        <v>4.9200000000000017</v>
      </c>
      <c r="K7" s="20">
        <f>Revenue!K14-Expense!K14</f>
        <v>101.43</v>
      </c>
      <c r="L7" s="20">
        <f>Revenue!L14-Expense!L14</f>
        <v>-81.599999999999994</v>
      </c>
      <c r="M7" s="20">
        <f>Revenue!M14-Expense!M14</f>
        <v>-17.36999999999999</v>
      </c>
      <c r="N7" s="20">
        <f>Revenue!N14-Expense!N14</f>
        <v>46.85</v>
      </c>
      <c r="O7" s="20">
        <f>Revenue!O14-Expense!O14</f>
        <v>40.840000000000018</v>
      </c>
      <c r="P7" s="20">
        <f>Revenue!P14-Expense!P14</f>
        <v>-46.2</v>
      </c>
      <c r="Q7" s="20">
        <f>Revenue!Q14-Expense!Q14</f>
        <v>18.89</v>
      </c>
      <c r="R7" s="20">
        <f>Revenue!R14-Expense!R14</f>
        <v>68.031367565819892</v>
      </c>
      <c r="S7" s="20">
        <f>Revenue!S14-Expense!S14</f>
        <v>93.751775068819015</v>
      </c>
      <c r="T7" s="20">
        <f>Revenue!T14-Expense!T14</f>
        <v>13.440672305499305</v>
      </c>
      <c r="U7" s="20" t="e">
        <f>Revenue!U14-Expense!#REF!</f>
        <v>#REF!</v>
      </c>
      <c r="V7" s="20">
        <f>Revenue!V14-Expense!U14</f>
        <v>28.050103229221811</v>
      </c>
    </row>
    <row r="8" spans="2:22" ht="14.4" x14ac:dyDescent="0.3">
      <c r="B8" s="1" t="s">
        <v>49</v>
      </c>
      <c r="C8" s="20">
        <f>Revenue!C15-Expense!C15</f>
        <v>50.269999999999982</v>
      </c>
      <c r="D8" s="20">
        <f>Revenue!D15-Expense!D15</f>
        <v>-151.68</v>
      </c>
      <c r="E8" s="20">
        <f>Revenue!E15-Expense!E15</f>
        <v>45.320000000000007</v>
      </c>
      <c r="F8" s="20">
        <f>Revenue!F15-Expense!F15</f>
        <v>-113.02999999999997</v>
      </c>
      <c r="G8" s="20">
        <f>Revenue!G15-Expense!G15</f>
        <v>167.29000000000002</v>
      </c>
      <c r="H8" s="20">
        <f>Revenue!H15-Expense!H15</f>
        <v>-65.580000000000013</v>
      </c>
      <c r="I8" s="20">
        <f>Revenue!I15-Expense!I15</f>
        <v>-47.149999999999977</v>
      </c>
      <c r="J8" s="20">
        <f>Revenue!J15-Expense!J15</f>
        <v>-0.12999999999999545</v>
      </c>
      <c r="K8" s="20">
        <f>Revenue!K15-Expense!K15</f>
        <v>255.13</v>
      </c>
      <c r="L8" s="20">
        <f>Revenue!L15-Expense!L15</f>
        <v>-161.58000000000001</v>
      </c>
      <c r="M8" s="20">
        <f>Revenue!M15-Expense!M15</f>
        <v>-0.61000000000001364</v>
      </c>
      <c r="N8" s="20">
        <f>Revenue!N15-Expense!N15</f>
        <v>84.35</v>
      </c>
      <c r="O8" s="20">
        <f>Revenue!O15-Expense!O15</f>
        <v>120.25</v>
      </c>
      <c r="P8" s="20">
        <f>Revenue!P15-Expense!P15</f>
        <v>-100.65</v>
      </c>
      <c r="Q8" s="20">
        <f>Revenue!Q15-Expense!Q15</f>
        <v>91.65</v>
      </c>
      <c r="R8" s="20">
        <f>Revenue!R15-Expense!R15</f>
        <v>129.15483638993217</v>
      </c>
      <c r="S8" s="20">
        <f>Revenue!S15-Expense!S15</f>
        <v>295.42678364185559</v>
      </c>
      <c r="T8" s="20">
        <f>Revenue!T15-Expense!T15</f>
        <v>39.240876062852159</v>
      </c>
      <c r="U8" s="20" t="e">
        <f>Revenue!U15-Expense!#REF!</f>
        <v>#REF!</v>
      </c>
      <c r="V8" s="20">
        <f>Revenue!V15-Expense!U15</f>
        <v>133.81341269841272</v>
      </c>
    </row>
    <row r="9" spans="2:22" ht="14.4" x14ac:dyDescent="0.3">
      <c r="B9" s="1" t="s">
        <v>50</v>
      </c>
      <c r="C9" s="20">
        <f>Revenue!C16-Expense!C16</f>
        <v>-52.779999999999973</v>
      </c>
      <c r="D9" s="20">
        <f>Revenue!D16-Expense!D16</f>
        <v>-228.87</v>
      </c>
      <c r="E9" s="20">
        <f>Revenue!E16-Expense!E16</f>
        <v>47.39</v>
      </c>
      <c r="F9" s="20">
        <f>Revenue!F16-Expense!F16</f>
        <v>-206.63</v>
      </c>
      <c r="G9" s="20">
        <f>Revenue!G16-Expense!G16</f>
        <v>82</v>
      </c>
      <c r="H9" s="20">
        <f>Revenue!H16-Expense!H16</f>
        <v>-74.569999999999993</v>
      </c>
      <c r="I9" s="20">
        <f>Revenue!I16-Expense!I16</f>
        <v>-148.34000000000003</v>
      </c>
      <c r="J9" s="20">
        <f>Revenue!J16-Expense!J16</f>
        <v>-172.60000000000002</v>
      </c>
      <c r="K9" s="20">
        <f>Revenue!K16-Expense!K16</f>
        <v>186.23</v>
      </c>
      <c r="L9" s="20">
        <f>Revenue!L16-Expense!L16</f>
        <v>-198.00000000000003</v>
      </c>
      <c r="M9" s="20">
        <f>Revenue!M16-Expense!M16</f>
        <v>67.109999999999985</v>
      </c>
      <c r="N9" s="20">
        <f>Revenue!N16-Expense!N16</f>
        <v>3.8200000000000003</v>
      </c>
      <c r="O9" s="20">
        <f>Revenue!O16-Expense!O16</f>
        <v>55.170000000000016</v>
      </c>
      <c r="P9" s="20">
        <f>Revenue!P16-Expense!P16</f>
        <v>-171.89</v>
      </c>
      <c r="Q9" s="20">
        <f>Revenue!Q16-Expense!Q16</f>
        <v>178.13</v>
      </c>
      <c r="R9" s="20">
        <f>Revenue!R16-Expense!R16</f>
        <v>48.839907565103921</v>
      </c>
      <c r="S9" s="20">
        <f>Revenue!S16-Expense!S16</f>
        <v>263.33137523255442</v>
      </c>
      <c r="T9" s="20">
        <f>Revenue!T16-Expense!T16</f>
        <v>38.603776399334009</v>
      </c>
      <c r="U9" s="20" t="e">
        <f>Revenue!U16-Expense!#REF!</f>
        <v>#REF!</v>
      </c>
      <c r="V9" s="20">
        <f>Revenue!V16-Expense!U16</f>
        <v>42.951553809769756</v>
      </c>
    </row>
    <row r="10" spans="2:22" ht="14.4" x14ac:dyDescent="0.3">
      <c r="B10" s="1" t="s">
        <v>51</v>
      </c>
      <c r="C10" s="20">
        <f>Revenue!C17-Expense!C17</f>
        <v>12.460000000000036</v>
      </c>
      <c r="D10" s="20">
        <f>Revenue!D17-Expense!D17</f>
        <v>-127.67</v>
      </c>
      <c r="E10" s="20">
        <f>Revenue!E17-Expense!E17</f>
        <v>32.22999999999999</v>
      </c>
      <c r="F10" s="20">
        <f>Revenue!F17-Expense!F17</f>
        <v>-253.15</v>
      </c>
      <c r="G10" s="20">
        <f>Revenue!G17-Expense!G17</f>
        <v>240.36000000000004</v>
      </c>
      <c r="H10" s="20">
        <f>Revenue!H17-Expense!H17</f>
        <v>-28.650000000000006</v>
      </c>
      <c r="I10" s="20">
        <f>Revenue!I17-Expense!I17</f>
        <v>-29.140000000000015</v>
      </c>
      <c r="J10" s="20">
        <f>Revenue!J17-Expense!J17</f>
        <v>-33.860000000000014</v>
      </c>
      <c r="K10" s="20">
        <f>Revenue!K17-Expense!K17</f>
        <v>198.79</v>
      </c>
      <c r="L10" s="20">
        <f>Revenue!L17-Expense!L17</f>
        <v>-106.57</v>
      </c>
      <c r="M10" s="20">
        <f>Revenue!M17-Expense!M17</f>
        <v>19.739999999999995</v>
      </c>
      <c r="N10" s="20">
        <f>Revenue!N17-Expense!N17</f>
        <v>7.6400000000000006</v>
      </c>
      <c r="O10" s="20">
        <f>Revenue!O17-Expense!O17</f>
        <v>45.610000000000014</v>
      </c>
      <c r="P10" s="20">
        <f>Revenue!P17-Expense!P17</f>
        <v>-35.759999999999991</v>
      </c>
      <c r="Q10" s="20">
        <f>Revenue!Q17-Expense!Q17</f>
        <v>11.61</v>
      </c>
      <c r="R10" s="20">
        <f>Revenue!R17-Expense!R17</f>
        <v>69.583194750146191</v>
      </c>
      <c r="S10" s="20">
        <f>Revenue!S17-Expense!S17</f>
        <v>237.63912334082971</v>
      </c>
      <c r="T10" s="20">
        <f>Revenue!T17-Expense!T17</f>
        <v>79.90308643804191</v>
      </c>
      <c r="U10" s="20" t="e">
        <f>Revenue!U17-Expense!#REF!</f>
        <v>#REF!</v>
      </c>
      <c r="V10" s="20">
        <f>Revenue!V17-Expense!U17</f>
        <v>69.550916376979529</v>
      </c>
    </row>
    <row r="11" spans="2:22" ht="14.4" x14ac:dyDescent="0.3">
      <c r="B11" s="1" t="s">
        <v>52</v>
      </c>
      <c r="C11" s="20">
        <f>Revenue!C18-Expense!C18</f>
        <v>24.400000000000034</v>
      </c>
      <c r="D11" s="20">
        <f>Revenue!D18-Expense!D18</f>
        <v>-159.4</v>
      </c>
      <c r="E11" s="20">
        <f>Revenue!E18-Expense!E18</f>
        <v>22.799999999999997</v>
      </c>
      <c r="F11" s="20">
        <f>Revenue!F18-Expense!F18</f>
        <v>-96.38</v>
      </c>
      <c r="G11" s="20">
        <f>Revenue!G18-Expense!G18</f>
        <v>162.62</v>
      </c>
      <c r="H11" s="20">
        <f>Revenue!H18-Expense!H18</f>
        <v>-14.219999999999999</v>
      </c>
      <c r="I11" s="20">
        <f>Revenue!I18-Expense!I18</f>
        <v>-150.53</v>
      </c>
      <c r="J11" s="20">
        <f>Revenue!J18-Expense!J18</f>
        <v>26.849999999999994</v>
      </c>
      <c r="K11" s="20">
        <f>Revenue!K18-Expense!K18</f>
        <v>226.89000000000001</v>
      </c>
      <c r="L11" s="20">
        <f>Revenue!L18-Expense!L18</f>
        <v>-117.69999999999999</v>
      </c>
      <c r="M11" s="20">
        <f>Revenue!M18-Expense!M18</f>
        <v>-73.53</v>
      </c>
      <c r="N11" s="20">
        <f>Revenue!N18-Expense!N18</f>
        <v>139.70000000000002</v>
      </c>
      <c r="O11" s="20">
        <f>Revenue!O18-Expense!O18</f>
        <v>77.37</v>
      </c>
      <c r="P11" s="20">
        <f>Revenue!P18-Expense!P18</f>
        <v>-92.169999999999987</v>
      </c>
      <c r="Q11" s="20">
        <f>Revenue!Q18-Expense!Q18</f>
        <v>20.959999999999994</v>
      </c>
      <c r="R11" s="20">
        <f>Revenue!R18-Expense!R18</f>
        <v>148.48577166952433</v>
      </c>
      <c r="S11" s="20">
        <f>Revenue!S18-Expense!S18</f>
        <v>283.24664308537331</v>
      </c>
      <c r="T11" s="20">
        <f>Revenue!T18-Expense!T18</f>
        <v>50.515817246340539</v>
      </c>
      <c r="U11" s="20" t="e">
        <f>Revenue!U18-Expense!#REF!</f>
        <v>#REF!</v>
      </c>
      <c r="V11" s="20">
        <f>Revenue!V18-Expense!U18</f>
        <v>165.0971893147503</v>
      </c>
    </row>
    <row r="12" spans="2:22" ht="14.4" x14ac:dyDescent="0.3">
      <c r="B12" s="1" t="s">
        <v>53</v>
      </c>
      <c r="C12" s="20">
        <f>Revenue!C19-Expense!C34</f>
        <v>135.69999999999999</v>
      </c>
      <c r="D12" s="20">
        <f>Revenue!D19-Expense!D34</f>
        <v>8.59</v>
      </c>
      <c r="E12" s="20">
        <f>Revenue!E19-Expense!E34</f>
        <v>26.91</v>
      </c>
      <c r="F12" s="20">
        <f>Revenue!F19-Expense!F34</f>
        <v>100.2</v>
      </c>
      <c r="G12" s="20">
        <f>Revenue!G19-Expense!G34</f>
        <v>102.87</v>
      </c>
      <c r="H12" s="20">
        <f>Revenue!H19-Expense!H34</f>
        <v>6.29</v>
      </c>
      <c r="I12" s="20">
        <f>Revenue!I19-Expense!I34</f>
        <v>8.57</v>
      </c>
      <c r="J12" s="20">
        <f>Revenue!J19-Expense!J34</f>
        <v>88.01</v>
      </c>
      <c r="K12" s="20">
        <f>Revenue!K19-Expense!K34</f>
        <v>95.4</v>
      </c>
      <c r="L12" s="20">
        <f>Revenue!L19-Expense!L34</f>
        <v>5.14</v>
      </c>
      <c r="M12" s="20">
        <f>Revenue!M19-Expense!M34</f>
        <v>7.43</v>
      </c>
      <c r="N12" s="20">
        <f>Revenue!N19-Expense!N34</f>
        <v>82.83</v>
      </c>
      <c r="O12" s="20">
        <f>Revenue!O19-Expense!O34</f>
        <v>103.38</v>
      </c>
      <c r="P12" s="20">
        <f>Revenue!P19-Expense!P34</f>
        <v>5.71</v>
      </c>
      <c r="Q12" s="20">
        <f>Revenue!Q19-Expense!Q34</f>
        <v>8.57</v>
      </c>
      <c r="R12" s="20" t="e">
        <f>Revenue!R19-Expense!R34</f>
        <v>#DIV/0!</v>
      </c>
      <c r="S12" s="20" t="e">
        <f>Revenue!S19-Expense!S34</f>
        <v>#DIV/0!</v>
      </c>
      <c r="T12" s="20" t="e">
        <f>Revenue!T19-Expense!T34</f>
        <v>#DIV/0!</v>
      </c>
      <c r="U12" s="20" t="e">
        <f>Revenue!U19-Expense!#REF!</f>
        <v>#REF!</v>
      </c>
      <c r="V12" s="20" t="e">
        <f>Revenue!V19-Expense!U34</f>
        <v>#DIV/0!</v>
      </c>
    </row>
    <row r="13" spans="2:22" ht="14.4" x14ac:dyDescent="0.3">
      <c r="B13" s="1" t="s">
        <v>54</v>
      </c>
      <c r="C13" s="20">
        <f>Revenue!C20-Expense!C19</f>
        <v>16.879999999999995</v>
      </c>
      <c r="D13" s="20">
        <f>Revenue!D20-Expense!D19</f>
        <v>-119.67000000000002</v>
      </c>
      <c r="E13" s="20">
        <f>Revenue!E20-Expense!E19</f>
        <v>-8.3499999999999943</v>
      </c>
      <c r="F13" s="20">
        <f>Revenue!F20-Expense!F19</f>
        <v>-92.97999999999999</v>
      </c>
      <c r="G13" s="20">
        <f>Revenue!G20-Expense!G19</f>
        <v>108.44</v>
      </c>
      <c r="H13" s="20">
        <f>Revenue!H20-Expense!H19</f>
        <v>-43.940000000000005</v>
      </c>
      <c r="I13" s="20">
        <f>Revenue!I20-Expense!I19</f>
        <v>-132.75000000000003</v>
      </c>
      <c r="J13" s="20">
        <f>Revenue!J20-Expense!J19</f>
        <v>-0.81000000000000227</v>
      </c>
      <c r="K13" s="20">
        <f>Revenue!K20-Expense!K19</f>
        <v>180.64999999999998</v>
      </c>
      <c r="L13" s="20">
        <f>Revenue!L20-Expense!L19</f>
        <v>-139.65</v>
      </c>
      <c r="M13" s="20">
        <f>Revenue!M20-Expense!M19</f>
        <v>-24.86</v>
      </c>
      <c r="N13" s="20">
        <f>Revenue!N20-Expense!N19</f>
        <v>55.28</v>
      </c>
      <c r="O13" s="20">
        <f>Revenue!O20-Expense!O19</f>
        <v>43.150000000000034</v>
      </c>
      <c r="P13" s="20">
        <f>Revenue!P20-Expense!P19</f>
        <v>-66.709999999999994</v>
      </c>
      <c r="Q13" s="20">
        <f>Revenue!Q20-Expense!Q19</f>
        <v>-28.789999999999992</v>
      </c>
      <c r="R13" s="20">
        <f>Revenue!R20-Expense!R19</f>
        <v>138.59872832682325</v>
      </c>
      <c r="S13" s="20">
        <f>Revenue!S20-Expense!S19</f>
        <v>240.52421752832049</v>
      </c>
      <c r="T13" s="20">
        <f>Revenue!T20-Expense!T19</f>
        <v>41.38543996956782</v>
      </c>
      <c r="U13" s="20" t="e">
        <f>Revenue!U20-Expense!#REF!</f>
        <v>#REF!</v>
      </c>
      <c r="V13" s="20">
        <f>Revenue!V20-Expense!U19</f>
        <v>138.54807239057237</v>
      </c>
    </row>
    <row r="14" spans="2:22" ht="14.4" x14ac:dyDescent="0.3">
      <c r="B14" s="1" t="s">
        <v>55</v>
      </c>
      <c r="C14" s="20">
        <f>Revenue!C21-Expense!C20</f>
        <v>-50.950000000000017</v>
      </c>
      <c r="D14" s="20">
        <f>Revenue!D21-Expense!D20</f>
        <v>-121</v>
      </c>
      <c r="E14" s="20">
        <f>Revenue!E21-Expense!E20</f>
        <v>9.2900000000000063</v>
      </c>
      <c r="F14" s="20">
        <f>Revenue!F21-Expense!F20</f>
        <v>-223.47000000000003</v>
      </c>
      <c r="G14" s="20">
        <f>Revenue!G21-Expense!G20</f>
        <v>121.81000000000003</v>
      </c>
      <c r="H14" s="20">
        <f>Revenue!H21-Expense!H20</f>
        <v>-81.599999999999994</v>
      </c>
      <c r="I14" s="20">
        <f>Revenue!I21-Expense!I20</f>
        <v>-143.37999999999997</v>
      </c>
      <c r="J14" s="20">
        <f>Revenue!J21-Expense!J20</f>
        <v>-85.57</v>
      </c>
      <c r="K14" s="20">
        <f>Revenue!K21-Expense!K20</f>
        <v>63.570000000000022</v>
      </c>
      <c r="L14" s="20">
        <f>Revenue!L21-Expense!L20</f>
        <v>-185.14999999999998</v>
      </c>
      <c r="M14" s="20">
        <f>Revenue!M21-Expense!M20</f>
        <v>-51.97</v>
      </c>
      <c r="N14" s="20">
        <f>Revenue!N21-Expense!N20</f>
        <v>-20.86</v>
      </c>
      <c r="O14" s="20">
        <f>Revenue!O21-Expense!O20</f>
        <v>34.510000000000019</v>
      </c>
      <c r="P14" s="20">
        <f>Revenue!P21-Expense!P20</f>
        <v>-82.66</v>
      </c>
      <c r="Q14" s="20">
        <f>Revenue!Q21-Expense!Q20</f>
        <v>48.3</v>
      </c>
      <c r="R14" s="20">
        <f>Revenue!R21-Expense!R20</f>
        <v>68.802993161630511</v>
      </c>
      <c r="S14" s="20">
        <f>Revenue!S21-Expense!S20</f>
        <v>200.82479241810952</v>
      </c>
      <c r="T14" s="20">
        <f>Revenue!T21-Expense!T20</f>
        <v>35.046427215082183</v>
      </c>
      <c r="U14" s="20" t="e">
        <f>Revenue!U21-Expense!#REF!</f>
        <v>#REF!</v>
      </c>
      <c r="V14" s="20">
        <f>Revenue!V21-Expense!U20</f>
        <v>60.925682886269975</v>
      </c>
    </row>
    <row r="15" spans="2:22" ht="14.4" x14ac:dyDescent="0.3">
      <c r="B15" s="1" t="s">
        <v>56</v>
      </c>
      <c r="C15" s="20">
        <f>Revenue!C22-Expense!C21</f>
        <v>26.929999999999978</v>
      </c>
      <c r="D15" s="20">
        <f>Revenue!D22-Expense!D21</f>
        <v>-161.9</v>
      </c>
      <c r="E15" s="20">
        <f>Revenue!E22-Expense!E21</f>
        <v>137</v>
      </c>
      <c r="F15" s="20">
        <f>Revenue!F22-Expense!F21</f>
        <v>-203.48000000000002</v>
      </c>
      <c r="G15" s="20">
        <f>Revenue!G22-Expense!G21</f>
        <v>99.649999999999977</v>
      </c>
      <c r="H15" s="20">
        <f>Revenue!H22-Expense!H21</f>
        <v>-32.570000000000007</v>
      </c>
      <c r="I15" s="20">
        <f>Revenue!I22-Expense!I21</f>
        <v>-20.260000000000019</v>
      </c>
      <c r="J15" s="20">
        <f>Revenue!J22-Expense!J21</f>
        <v>-109.80000000000001</v>
      </c>
      <c r="K15" s="20">
        <f>Revenue!K22-Expense!K21</f>
        <v>212.15</v>
      </c>
      <c r="L15" s="20">
        <f>Revenue!L22-Expense!L21</f>
        <v>-132.06</v>
      </c>
      <c r="M15" s="20">
        <f>Revenue!M22-Expense!M21</f>
        <v>56.03</v>
      </c>
      <c r="N15" s="20">
        <f>Revenue!N22-Expense!N21</f>
        <v>22.47</v>
      </c>
      <c r="O15" s="20">
        <f>Revenue!O22-Expense!O21</f>
        <v>134.47999999999996</v>
      </c>
      <c r="P15" s="20">
        <f>Revenue!P22-Expense!P21</f>
        <v>-97.61999999999999</v>
      </c>
      <c r="Q15" s="20">
        <f>Revenue!Q22-Expense!Q21</f>
        <v>182.48999999999998</v>
      </c>
      <c r="R15" s="20">
        <f>Revenue!R22-Expense!R21</f>
        <v>49.514739590304174</v>
      </c>
      <c r="S15" s="20">
        <f>Revenue!S22-Expense!S21</f>
        <v>211.4943789317953</v>
      </c>
      <c r="T15" s="20">
        <f>Revenue!T22-Expense!T21</f>
        <v>21.946154913423477</v>
      </c>
      <c r="U15" s="20" t="e">
        <f>Revenue!U22-Expense!#REF!</f>
        <v>#REF!</v>
      </c>
      <c r="V15" s="20">
        <f>Revenue!V22-Expense!U21</f>
        <v>46.222419853395749</v>
      </c>
    </row>
    <row r="16" spans="2:22" ht="14.4" x14ac:dyDescent="0.3">
      <c r="B16" s="1" t="s">
        <v>57</v>
      </c>
      <c r="C16" s="20">
        <f>Revenue!C23-Expense!C22</f>
        <v>60.170000000000073</v>
      </c>
      <c r="D16" s="20">
        <f>Revenue!D23-Expense!D22</f>
        <v>-139.38999999999999</v>
      </c>
      <c r="E16" s="20">
        <f>Revenue!E23-Expense!E22</f>
        <v>54.930000000000007</v>
      </c>
      <c r="F16" s="20">
        <f>Revenue!F23-Expense!F22</f>
        <v>-113.42000000000002</v>
      </c>
      <c r="G16" s="20">
        <f>Revenue!G23-Expense!G22</f>
        <v>172.07999999999998</v>
      </c>
      <c r="H16" s="20">
        <f>Revenue!H23-Expense!H22</f>
        <v>-12.720000000000006</v>
      </c>
      <c r="I16" s="20">
        <f>Revenue!I23-Expense!I22</f>
        <v>-18.340000000000003</v>
      </c>
      <c r="J16" s="20">
        <f>Revenue!J23-Expense!J22</f>
        <v>-18.760000000000019</v>
      </c>
      <c r="K16" s="20">
        <f>Revenue!K23-Expense!K22</f>
        <v>254.51999999999998</v>
      </c>
      <c r="L16" s="20">
        <f>Revenue!L23-Expense!L22</f>
        <v>-123.25999999999999</v>
      </c>
      <c r="M16" s="20">
        <f>Revenue!M23-Expense!M22</f>
        <v>24.250000000000014</v>
      </c>
      <c r="N16" s="20">
        <f>Revenue!N23-Expense!N22</f>
        <v>49.319999999999993</v>
      </c>
      <c r="O16" s="20">
        <f>Revenue!O23-Expense!O22</f>
        <v>56.700000000000017</v>
      </c>
      <c r="P16" s="20">
        <f>Revenue!P23-Expense!P22</f>
        <v>-108.3</v>
      </c>
      <c r="Q16" s="20">
        <f>Revenue!Q23-Expense!Q22</f>
        <v>68.53</v>
      </c>
      <c r="R16" s="20">
        <f>Revenue!R23-Expense!R22</f>
        <v>96.384616415467676</v>
      </c>
      <c r="S16" s="20">
        <f>Revenue!S23-Expense!S22</f>
        <v>239.94104860673593</v>
      </c>
      <c r="T16" s="20">
        <f>Revenue!T23-Expense!T22</f>
        <v>44.950380774761832</v>
      </c>
      <c r="U16" s="20" t="e">
        <f>Revenue!U23-Expense!#REF!</f>
        <v>#REF!</v>
      </c>
      <c r="V16" s="20">
        <f>Revenue!V23-Expense!U22</f>
        <v>94.347294342114921</v>
      </c>
    </row>
    <row r="17" spans="2:22" ht="14.4" x14ac:dyDescent="0.3">
      <c r="B17" s="1" t="s">
        <v>58</v>
      </c>
      <c r="C17" s="20">
        <f>Revenue!C24-Expense!C23</f>
        <v>30.71999999999997</v>
      </c>
      <c r="D17" s="20">
        <f>Revenue!D24-Expense!D23</f>
        <v>-138.37</v>
      </c>
      <c r="E17" s="20">
        <f>Revenue!E24-Expense!E23</f>
        <v>31.64</v>
      </c>
      <c r="F17" s="20">
        <f>Revenue!F24-Expense!F23</f>
        <v>-189.37</v>
      </c>
      <c r="G17" s="20">
        <f>Revenue!G24-Expense!G23</f>
        <v>156.36000000000001</v>
      </c>
      <c r="H17" s="20">
        <f>Revenue!H24-Expense!H23</f>
        <v>-89.07</v>
      </c>
      <c r="I17" s="20">
        <f>Revenue!I24-Expense!I23</f>
        <v>-159.51000000000002</v>
      </c>
      <c r="J17" s="20">
        <f>Revenue!J24-Expense!J23</f>
        <v>-26.080000000000013</v>
      </c>
      <c r="K17" s="20">
        <f>Revenue!K24-Expense!K23</f>
        <v>134.09000000000003</v>
      </c>
      <c r="L17" s="20">
        <f>Revenue!L24-Expense!L23</f>
        <v>-223.72</v>
      </c>
      <c r="M17" s="20">
        <f>Revenue!M24-Expense!M23</f>
        <v>-39.120000000000005</v>
      </c>
      <c r="N17" s="20">
        <f>Revenue!N24-Expense!N23</f>
        <v>-0.42999999999999261</v>
      </c>
      <c r="O17" s="20">
        <f>Revenue!O24-Expense!O23</f>
        <v>56.41</v>
      </c>
      <c r="P17" s="20">
        <f>Revenue!P24-Expense!P23</f>
        <v>-102.00000000000001</v>
      </c>
      <c r="Q17" s="20">
        <f>Revenue!Q24-Expense!Q23</f>
        <v>25.33</v>
      </c>
      <c r="R17" s="20">
        <f>Revenue!R24-Expense!R23</f>
        <v>133.02185945586902</v>
      </c>
      <c r="S17" s="20">
        <f>Revenue!S24-Expense!S23</f>
        <v>252.28124437498153</v>
      </c>
      <c r="T17" s="20">
        <f>Revenue!T24-Expense!T23</f>
        <v>54.110080839915902</v>
      </c>
      <c r="U17" s="20" t="e">
        <f>Revenue!U24-Expense!#REF!</f>
        <v>#REF!</v>
      </c>
      <c r="V17" s="20">
        <f>Revenue!V24-Expense!U23</f>
        <v>123.78747062298956</v>
      </c>
    </row>
    <row r="18" spans="2:22" ht="14.4" x14ac:dyDescent="0.3">
      <c r="B18" s="1" t="s">
        <v>59</v>
      </c>
      <c r="C18" s="20">
        <f>Revenue!C25-Expense!C24</f>
        <v>74.75</v>
      </c>
      <c r="D18" s="20">
        <f>Revenue!D25-Expense!D24</f>
        <v>-183.42000000000002</v>
      </c>
      <c r="E18" s="20">
        <f>Revenue!E25-Expense!E24</f>
        <v>74.169999999999987</v>
      </c>
      <c r="F18" s="20">
        <f>Revenue!F25-Expense!F24</f>
        <v>-240.08000000000004</v>
      </c>
      <c r="G18" s="20">
        <f>Revenue!G25-Expense!G24</f>
        <v>177.87</v>
      </c>
      <c r="H18" s="20">
        <f>Revenue!H25-Expense!H24</f>
        <v>-55.75</v>
      </c>
      <c r="I18" s="20">
        <f>Revenue!I25-Expense!I24</f>
        <v>-144.06</v>
      </c>
      <c r="J18" s="20">
        <f>Revenue!J25-Expense!J24</f>
        <v>-54.139999999999986</v>
      </c>
      <c r="K18" s="20">
        <f>Revenue!K25-Expense!K24</f>
        <v>365.22999999999996</v>
      </c>
      <c r="L18" s="20">
        <f>Revenue!L25-Expense!L24</f>
        <v>-219.89999999999998</v>
      </c>
      <c r="M18" s="20">
        <f>Revenue!M25-Expense!M24</f>
        <v>2.1899999999999977</v>
      </c>
      <c r="N18" s="20">
        <f>Revenue!N25-Expense!N24</f>
        <v>94.34</v>
      </c>
      <c r="O18" s="20">
        <f>Revenue!O25-Expense!O24</f>
        <v>22.740000000000009</v>
      </c>
      <c r="P18" s="20">
        <f>Revenue!P25-Expense!P24</f>
        <v>-195.71000000000004</v>
      </c>
      <c r="Q18" s="20">
        <f>Revenue!Q25-Expense!Q24</f>
        <v>66.000000000000014</v>
      </c>
      <c r="R18" s="20">
        <f>Revenue!R25-Expense!R24</f>
        <v>152.46259148010179</v>
      </c>
      <c r="S18" s="20">
        <f>Revenue!S25-Expense!S24</f>
        <v>420.79534887774872</v>
      </c>
      <c r="T18" s="20">
        <f>Revenue!T25-Expense!T24</f>
        <v>87.52374453850932</v>
      </c>
      <c r="U18" s="20" t="e">
        <f>Revenue!U25-Expense!#REF!</f>
        <v>#REF!</v>
      </c>
      <c r="V18" s="20">
        <f>Revenue!V25-Expense!U24</f>
        <v>152.76920033435496</v>
      </c>
    </row>
    <row r="19" spans="2:22" ht="14.4" x14ac:dyDescent="0.3">
      <c r="B19" s="1" t="s">
        <v>60</v>
      </c>
      <c r="C19" s="20">
        <f>Revenue!C26-Expense!C25</f>
        <v>6.2400000000000091</v>
      </c>
      <c r="D19" s="20">
        <f>Revenue!D26-Expense!D25</f>
        <v>-225.38</v>
      </c>
      <c r="E19" s="20">
        <f>Revenue!E26-Expense!E25</f>
        <v>21.569999999999993</v>
      </c>
      <c r="F19" s="20">
        <f>Revenue!F26-Expense!F25</f>
        <v>-239.7</v>
      </c>
      <c r="G19" s="20">
        <f>Revenue!G26-Expense!G25</f>
        <v>221.0100000000001</v>
      </c>
      <c r="H19" s="20">
        <f>Revenue!H26-Expense!H25</f>
        <v>-50.490000000000009</v>
      </c>
      <c r="I19" s="20">
        <f>Revenue!I26-Expense!I25</f>
        <v>-268.22000000000003</v>
      </c>
      <c r="J19" s="20">
        <f>Revenue!J26-Expense!J25</f>
        <v>-79.410000000000025</v>
      </c>
      <c r="K19" s="20">
        <f>Revenue!K26-Expense!K25</f>
        <v>296.24</v>
      </c>
      <c r="L19" s="20">
        <f>Revenue!L26-Expense!L25</f>
        <v>-204.99000000000004</v>
      </c>
      <c r="M19" s="20">
        <f>Revenue!M26-Expense!M25</f>
        <v>-93.170000000000016</v>
      </c>
      <c r="N19" s="20">
        <f>Revenue!N26-Expense!N25</f>
        <v>138.69999999999999</v>
      </c>
      <c r="O19" s="20">
        <f>Revenue!O26-Expense!O25</f>
        <v>91.87</v>
      </c>
      <c r="P19" s="20">
        <f>Revenue!P26-Expense!P25</f>
        <v>-165.47</v>
      </c>
      <c r="Q19" s="20">
        <f>Revenue!Q26-Expense!Q25</f>
        <v>72.239999999999995</v>
      </c>
      <c r="R19" s="20">
        <f>Revenue!R26-Expense!R25</f>
        <v>185.01609673002727</v>
      </c>
      <c r="S19" s="20">
        <f>Revenue!S26-Expense!S25</f>
        <v>389.90319922101583</v>
      </c>
      <c r="T19" s="20">
        <f>Revenue!T26-Expense!T25</f>
        <v>75.895620529140146</v>
      </c>
      <c r="U19" s="20" t="e">
        <f>Revenue!U26-Expense!#REF!</f>
        <v>#REF!</v>
      </c>
      <c r="V19" s="20">
        <f>Revenue!V26-Expense!U25</f>
        <v>185.47293144642526</v>
      </c>
    </row>
    <row r="20" spans="2:22" ht="14.4" x14ac:dyDescent="0.3">
      <c r="B20" s="1" t="s">
        <v>61</v>
      </c>
      <c r="C20" s="20">
        <f>Revenue!C27-Expense!C26</f>
        <v>42.329999999999984</v>
      </c>
      <c r="D20" s="20">
        <f>Revenue!D27-Expense!D26</f>
        <v>-39.07</v>
      </c>
      <c r="E20" s="20">
        <f>Revenue!E27-Expense!E26</f>
        <v>-7.3299999999999983</v>
      </c>
      <c r="F20" s="20">
        <f>Revenue!F27-Expense!F26</f>
        <v>-53.000000000000014</v>
      </c>
      <c r="G20" s="20">
        <f>Revenue!G27-Expense!G26</f>
        <v>168.46</v>
      </c>
      <c r="H20" s="20">
        <f>Revenue!H27-Expense!H26</f>
        <v>-12.130000000000003</v>
      </c>
      <c r="I20" s="20">
        <f>Revenue!I27-Expense!I26</f>
        <v>31.430000000000007</v>
      </c>
      <c r="J20" s="20">
        <f>Revenue!J27-Expense!J26</f>
        <v>12.219999999999999</v>
      </c>
      <c r="K20" s="20">
        <f>Revenue!K27-Expense!K26</f>
        <v>166.5</v>
      </c>
      <c r="L20" s="20">
        <f>Revenue!L27-Expense!L26</f>
        <v>-67.400000000000006</v>
      </c>
      <c r="M20" s="20">
        <f>Revenue!M27-Expense!M26</f>
        <v>51.309999999999995</v>
      </c>
      <c r="N20" s="20">
        <f>Revenue!N27-Expense!N26</f>
        <v>6.7800000000000011</v>
      </c>
      <c r="O20" s="20">
        <f>Revenue!O27-Expense!O26</f>
        <v>83.42</v>
      </c>
      <c r="P20" s="20">
        <f>Revenue!P27-Expense!P26</f>
        <v>-32.409999999999997</v>
      </c>
      <c r="Q20" s="20">
        <f>Revenue!Q27-Expense!Q26</f>
        <v>75.13000000000001</v>
      </c>
      <c r="R20" s="20">
        <f>Revenue!R27-Expense!R26</f>
        <v>40.524281981901389</v>
      </c>
      <c r="S20" s="20">
        <f>Revenue!S27-Expense!S26</f>
        <v>136.05905650969092</v>
      </c>
      <c r="T20" s="20">
        <f>Revenue!T27-Expense!T26</f>
        <v>26.372732772657059</v>
      </c>
      <c r="U20" s="20" t="e">
        <f>Revenue!U27-Expense!#REF!</f>
        <v>#REF!</v>
      </c>
      <c r="V20" s="20">
        <f>Revenue!V27-Expense!U26</f>
        <v>37.27424103035878</v>
      </c>
    </row>
    <row r="21" spans="2:22" ht="15.75" customHeight="1" x14ac:dyDescent="0.3">
      <c r="B21" s="1" t="s">
        <v>62</v>
      </c>
      <c r="C21" s="20">
        <f>Revenue!C28-Expense!C27</f>
        <v>122.39999999999998</v>
      </c>
      <c r="D21" s="20">
        <f>Revenue!D28-Expense!D27</f>
        <v>-139.52999999999997</v>
      </c>
      <c r="E21" s="20">
        <f>Revenue!E28-Expense!E27</f>
        <v>48.129999999999995</v>
      </c>
      <c r="F21" s="20">
        <f>Revenue!F28-Expense!F27</f>
        <v>-55.569999999999993</v>
      </c>
      <c r="G21" s="20">
        <f>Revenue!G28-Expense!G27</f>
        <v>276.85000000000002</v>
      </c>
      <c r="H21" s="20">
        <f>Revenue!H28-Expense!H27</f>
        <v>10.239999999999995</v>
      </c>
      <c r="I21" s="20">
        <f>Revenue!I28-Expense!I27</f>
        <v>-106.33000000000001</v>
      </c>
      <c r="J21" s="20">
        <f>Revenue!J28-Expense!J27</f>
        <v>12.829999999999984</v>
      </c>
      <c r="K21" s="20">
        <f>Revenue!K28-Expense!K27</f>
        <v>357.02000000000004</v>
      </c>
      <c r="L21" s="20">
        <f>Revenue!L28-Expense!L27</f>
        <v>-170.89</v>
      </c>
      <c r="M21" s="20">
        <f>Revenue!M28-Expense!M27</f>
        <v>-25.449999999999989</v>
      </c>
      <c r="N21" s="20">
        <f>Revenue!N28-Expense!N27</f>
        <v>140.78</v>
      </c>
      <c r="O21" s="20">
        <f>Revenue!O28-Expense!O27</f>
        <v>172.91999999999996</v>
      </c>
      <c r="P21" s="20">
        <f>Revenue!P28-Expense!P27</f>
        <v>-103.52000000000001</v>
      </c>
      <c r="Q21" s="20">
        <f>Revenue!Q28-Expense!Q27</f>
        <v>56.660000000000011</v>
      </c>
      <c r="R21" s="20">
        <f>Revenue!R28-Expense!R27</f>
        <v>219.798866923448</v>
      </c>
      <c r="S21" s="20">
        <f>Revenue!S28-Expense!S27</f>
        <v>469.26786620731048</v>
      </c>
      <c r="T21" s="20">
        <f>Revenue!T28-Expense!T27</f>
        <v>93.428336595318953</v>
      </c>
      <c r="U21" s="20" t="e">
        <f>Revenue!U28-Expense!#REF!</f>
        <v>#REF!</v>
      </c>
      <c r="V21" s="20">
        <f>Revenue!V28-Expense!U27</f>
        <v>247.15064016402781</v>
      </c>
    </row>
    <row r="22" spans="2:22" ht="15.75" customHeight="1" x14ac:dyDescent="0.3">
      <c r="B22" s="1" t="s">
        <v>63</v>
      </c>
      <c r="C22" s="20">
        <f>Revenue!C29-Expense!C28</f>
        <v>22.679999999999978</v>
      </c>
      <c r="D22" s="20">
        <f>Revenue!D29-Expense!D28</f>
        <v>-119.68</v>
      </c>
      <c r="E22" s="20">
        <f>Revenue!E29-Expense!E28</f>
        <v>29.990000000000009</v>
      </c>
      <c r="F22" s="20">
        <f>Revenue!F29-Expense!F28</f>
        <v>-137.72</v>
      </c>
      <c r="G22" s="20">
        <f>Revenue!G29-Expense!G28</f>
        <v>144.10000000000002</v>
      </c>
      <c r="H22" s="20">
        <f>Revenue!H29-Expense!H28</f>
        <v>-6.4499999999999886</v>
      </c>
      <c r="I22" s="20">
        <f>Revenue!I29-Expense!I28</f>
        <v>-123.69000000000003</v>
      </c>
      <c r="J22" s="20">
        <f>Revenue!J29-Expense!J28</f>
        <v>-104.43</v>
      </c>
      <c r="K22" s="20">
        <f>Revenue!K29-Expense!K28</f>
        <v>230.96000000000004</v>
      </c>
      <c r="L22" s="20">
        <f>Revenue!L29-Expense!L28</f>
        <v>-142.91</v>
      </c>
      <c r="M22" s="20">
        <f>Revenue!M29-Expense!M28</f>
        <v>-2.8199999999999932</v>
      </c>
      <c r="N22" s="20">
        <f>Revenue!N29-Expense!N28</f>
        <v>11.89</v>
      </c>
      <c r="O22" s="20">
        <f>Revenue!O29-Expense!O28</f>
        <v>75.29000000000002</v>
      </c>
      <c r="P22" s="20">
        <f>Revenue!P29-Expense!P28</f>
        <v>-113.17</v>
      </c>
      <c r="Q22" s="20">
        <f>Revenue!Q29-Expense!Q28</f>
        <v>91.350000000000009</v>
      </c>
      <c r="R22" s="20">
        <f>Revenue!R29-Expense!R28</f>
        <v>97.133116831972345</v>
      </c>
      <c r="S22" s="20">
        <f>Revenue!S29-Expense!S28</f>
        <v>335.56745531943949</v>
      </c>
      <c r="T22" s="20">
        <f>Revenue!T29-Expense!T28</f>
        <v>95.908300539627803</v>
      </c>
      <c r="U22" s="20" t="e">
        <f>Revenue!U29-Expense!#REF!</f>
        <v>#REF!</v>
      </c>
      <c r="V22" s="20">
        <f>Revenue!V29-Expense!U28</f>
        <v>101.5710971354378</v>
      </c>
    </row>
    <row r="23" spans="2:22" ht="15.75" customHeight="1" x14ac:dyDescent="0.3">
      <c r="B23" s="1" t="s">
        <v>64</v>
      </c>
      <c r="C23" s="20">
        <f>Revenue!C30-Expense!C29</f>
        <v>14.439999999999998</v>
      </c>
      <c r="D23" s="20">
        <f>Revenue!D30-Expense!D29</f>
        <v>-73.62</v>
      </c>
      <c r="E23" s="20">
        <f>Revenue!E30-Expense!E29</f>
        <v>13</v>
      </c>
      <c r="F23" s="20">
        <f>Revenue!F30-Expense!F29</f>
        <v>-75.550000000000011</v>
      </c>
      <c r="G23" s="20">
        <f>Revenue!G30-Expense!G29</f>
        <v>86.15</v>
      </c>
      <c r="H23" s="20">
        <f>Revenue!H30-Expense!H29</f>
        <v>-22.939999999999998</v>
      </c>
      <c r="I23" s="20">
        <f>Revenue!I30-Expense!I29</f>
        <v>-63.13000000000001</v>
      </c>
      <c r="J23" s="20">
        <f>Revenue!J30-Expense!J29</f>
        <v>-18.36999999999999</v>
      </c>
      <c r="K23" s="20">
        <f>Revenue!K30-Expense!K29</f>
        <v>115.87</v>
      </c>
      <c r="L23" s="20">
        <f>Revenue!L30-Expense!L29</f>
        <v>-86.02000000000001</v>
      </c>
      <c r="M23" s="20">
        <f>Revenue!M30-Expense!M29</f>
        <v>-11.040000000000006</v>
      </c>
      <c r="N23" s="20">
        <f>Revenue!N30-Expense!N29</f>
        <v>31.75</v>
      </c>
      <c r="O23" s="20">
        <f>Revenue!O30-Expense!O29</f>
        <v>39.97</v>
      </c>
      <c r="P23" s="20">
        <f>Revenue!P30-Expense!P29</f>
        <v>-52.290000000000006</v>
      </c>
      <c r="Q23" s="20">
        <f>Revenue!Q30-Expense!Q29</f>
        <v>27.760000000000005</v>
      </c>
      <c r="R23" s="20">
        <f>Revenue!R30-Expense!R29</f>
        <v>64.435597702866346</v>
      </c>
      <c r="S23" s="20">
        <f>Revenue!S30-Expense!S29</f>
        <v>146.18510291868256</v>
      </c>
      <c r="T23" s="20">
        <f>Revenue!T30-Expense!T29</f>
        <v>27.135772163042954</v>
      </c>
      <c r="U23" s="20" t="e">
        <f>Revenue!U30-Expense!#REF!</f>
        <v>#REF!</v>
      </c>
      <c r="V23" s="20">
        <f>Revenue!V30-Expense!U29</f>
        <v>62.08922926894882</v>
      </c>
    </row>
    <row r="24" spans="2:22" ht="15.75" customHeight="1" x14ac:dyDescent="0.3">
      <c r="B24" s="1" t="s">
        <v>65</v>
      </c>
      <c r="C24" s="20">
        <f>Revenue!C31-Expense!C30</f>
        <v>76.720000000000027</v>
      </c>
      <c r="D24" s="20">
        <f>Revenue!D31-Expense!D30</f>
        <v>-199.82000000000002</v>
      </c>
      <c r="E24" s="20">
        <f>Revenue!E31-Expense!E30</f>
        <v>68.210000000000008</v>
      </c>
      <c r="F24" s="20">
        <f>Revenue!F31-Expense!F30</f>
        <v>-210.29999999999998</v>
      </c>
      <c r="G24" s="20">
        <f>Revenue!G31-Expense!G30</f>
        <v>205.11999999999995</v>
      </c>
      <c r="H24" s="20">
        <f>Revenue!H31-Expense!H30</f>
        <v>-44.55</v>
      </c>
      <c r="I24" s="20">
        <f>Revenue!I31-Expense!I30</f>
        <v>-112.31</v>
      </c>
      <c r="J24" s="20">
        <f>Revenue!J31-Expense!J30</f>
        <v>-41.78</v>
      </c>
      <c r="K24" s="20">
        <f>Revenue!K31-Expense!K30</f>
        <v>332.25</v>
      </c>
      <c r="L24" s="20">
        <f>Revenue!L31-Expense!L30</f>
        <v>-258.21000000000004</v>
      </c>
      <c r="M24" s="20">
        <f>Revenue!M31-Expense!M30</f>
        <v>-10.010000000000019</v>
      </c>
      <c r="N24" s="20">
        <f>Revenue!N31-Expense!N30</f>
        <v>69.04000000000002</v>
      </c>
      <c r="O24" s="20">
        <f>Revenue!O31-Expense!O30</f>
        <v>181.76000000000005</v>
      </c>
      <c r="P24" s="20">
        <f>Revenue!P31-Expense!P30</f>
        <v>-139.24</v>
      </c>
      <c r="Q24" s="20">
        <f>Revenue!Q31-Expense!Q30</f>
        <v>189.79000000000002</v>
      </c>
      <c r="R24" s="20">
        <f>Revenue!R31-Expense!R30</f>
        <v>131.12331583933187</v>
      </c>
      <c r="S24" s="20">
        <f>Revenue!S31-Expense!S30</f>
        <v>368.0709329621431</v>
      </c>
      <c r="T24" s="20">
        <f>Revenue!T31-Expense!T30</f>
        <v>47.479800658765782</v>
      </c>
      <c r="U24" s="20" t="e">
        <f>Revenue!U31-Expense!#REF!</f>
        <v>#REF!</v>
      </c>
      <c r="V24" s="20">
        <f>Revenue!V31-Expense!U30</f>
        <v>107.59010055804188</v>
      </c>
    </row>
    <row r="25" spans="2:22" ht="15.75" customHeight="1" x14ac:dyDescent="0.3">
      <c r="B25" s="1" t="s">
        <v>66</v>
      </c>
      <c r="C25" s="20">
        <f>Revenue!C32-Expense!C31</f>
        <v>48.459999999999923</v>
      </c>
      <c r="D25" s="20">
        <f>Revenue!D32-Expense!D31</f>
        <v>-144.74</v>
      </c>
      <c r="E25" s="20">
        <f>Revenue!E32-Expense!E31</f>
        <v>-37.870000000000005</v>
      </c>
      <c r="F25" s="20">
        <f>Revenue!F32-Expense!F31</f>
        <v>-133.91000000000003</v>
      </c>
      <c r="G25" s="20">
        <f>Revenue!G32-Expense!G31</f>
        <v>280.11</v>
      </c>
      <c r="H25" s="20">
        <f>Revenue!H32-Expense!H31</f>
        <v>-62.11</v>
      </c>
      <c r="I25" s="20">
        <f>Revenue!I32-Expense!I31</f>
        <v>-281.19</v>
      </c>
      <c r="J25" s="20">
        <f>Revenue!J32-Expense!J31</f>
        <v>-78.350000000000023</v>
      </c>
      <c r="K25" s="20">
        <f>Revenue!K32-Expense!K31</f>
        <v>346.61</v>
      </c>
      <c r="L25" s="20">
        <f>Revenue!L32-Expense!L31</f>
        <v>-255.89</v>
      </c>
      <c r="M25" s="20">
        <f>Revenue!M32-Expense!M31</f>
        <v>-62.289999999999992</v>
      </c>
      <c r="N25" s="20">
        <f>Revenue!N32-Expense!N31</f>
        <v>107.59000000000002</v>
      </c>
      <c r="O25" s="20">
        <f>Revenue!O32-Expense!O31</f>
        <v>138.68</v>
      </c>
      <c r="P25" s="20">
        <f>Revenue!P32-Expense!P31</f>
        <v>-81.639999999999986</v>
      </c>
      <c r="Q25" s="20">
        <f>Revenue!Q32-Expense!Q31</f>
        <v>24.049999999999983</v>
      </c>
      <c r="R25" s="20">
        <f>Revenue!R32-Expense!R31</f>
        <v>196.19904508341833</v>
      </c>
      <c r="S25" s="20">
        <f>Revenue!S32-Expense!S31</f>
        <v>405.79119138040971</v>
      </c>
      <c r="T25" s="20">
        <f>Revenue!T32-Expense!T31</f>
        <v>84.353788134091246</v>
      </c>
      <c r="U25" s="20" t="e">
        <f>Revenue!U32-Expense!#REF!</f>
        <v>#REF!</v>
      </c>
      <c r="V25" s="20">
        <f>Revenue!V32-Expense!U31</f>
        <v>171.61904829294178</v>
      </c>
    </row>
    <row r="26" spans="2:22" ht="15.75" customHeight="1" x14ac:dyDescent="0.3">
      <c r="B26" s="1" t="s">
        <v>67</v>
      </c>
      <c r="C26" s="20">
        <f>Revenue!C33-Expense!C32</f>
        <v>31.899999999999977</v>
      </c>
      <c r="D26" s="20">
        <f>Revenue!D33-Expense!D32</f>
        <v>-43.790000000000006</v>
      </c>
      <c r="E26" s="20">
        <f>Revenue!E33-Expense!E32</f>
        <v>7.6899999999999977</v>
      </c>
      <c r="F26" s="20">
        <f>Revenue!F33-Expense!F32</f>
        <v>-92.18</v>
      </c>
      <c r="G26" s="20">
        <f>Revenue!G33-Expense!G32</f>
        <v>164.63</v>
      </c>
      <c r="H26" s="20">
        <f>Revenue!H33-Expense!H32</f>
        <v>-46.39</v>
      </c>
      <c r="I26" s="20">
        <f>Revenue!I33-Expense!I32</f>
        <v>-50.690000000000012</v>
      </c>
      <c r="J26" s="20">
        <f>Revenue!J33-Expense!J32</f>
        <v>-0.35999999999999943</v>
      </c>
      <c r="K26" s="20">
        <f>Revenue!K33-Expense!K32</f>
        <v>90.219999999999985</v>
      </c>
      <c r="L26" s="20">
        <f>Revenue!L33-Expense!L32</f>
        <v>-111.03</v>
      </c>
      <c r="M26" s="20">
        <f>Revenue!M33-Expense!M32</f>
        <v>-7.3100000000000023</v>
      </c>
      <c r="N26" s="20">
        <f>Revenue!N33-Expense!N32</f>
        <v>5.7099999999999937</v>
      </c>
      <c r="O26" s="20">
        <f>Revenue!O33-Expense!O32</f>
        <v>27.150000000000034</v>
      </c>
      <c r="P26" s="20">
        <f>Revenue!P33-Expense!P32</f>
        <v>-24.79</v>
      </c>
      <c r="Q26" s="20">
        <f>Revenue!Q33-Expense!Q32</f>
        <v>-16.790000000000006</v>
      </c>
      <c r="R26" s="20">
        <f>Revenue!R33-Expense!R32</f>
        <v>68.741562636825989</v>
      </c>
      <c r="S26" s="20">
        <f>Revenue!S33-Expense!S32</f>
        <v>160.38241674074709</v>
      </c>
      <c r="T26" s="20">
        <f>Revenue!T33-Expense!T32</f>
        <v>36.567977062256062</v>
      </c>
      <c r="U26" s="20" t="e">
        <f>Revenue!U33-Expense!#REF!</f>
        <v>#REF!</v>
      </c>
      <c r="V26" s="20">
        <f>Revenue!V33-Expense!U32</f>
        <v>69.650397953810284</v>
      </c>
    </row>
    <row r="27" spans="2:22" ht="15.75" customHeight="1" x14ac:dyDescent="0.3">
      <c r="B27" s="1" t="s">
        <v>68</v>
      </c>
      <c r="C27" s="20">
        <f>Revenue!C34-Expense!C33</f>
        <v>3.9399999999999693</v>
      </c>
      <c r="D27" s="20">
        <f>Revenue!D34-Expense!D33</f>
        <v>-101.45</v>
      </c>
      <c r="E27" s="20">
        <f>Revenue!E34-Expense!E33</f>
        <v>55.3</v>
      </c>
      <c r="F27" s="20">
        <f>Revenue!F34-Expense!F33</f>
        <v>-140.35999999999999</v>
      </c>
      <c r="G27" s="20">
        <f>Revenue!G34-Expense!G33</f>
        <v>101.85</v>
      </c>
      <c r="H27" s="20">
        <f>Revenue!H34-Expense!H33</f>
        <v>-32.769999999999996</v>
      </c>
      <c r="I27" s="20">
        <f>Revenue!I34-Expense!I33</f>
        <v>-68.72</v>
      </c>
      <c r="J27" s="20">
        <f>Revenue!J34-Expense!J33</f>
        <v>-57.900000000000006</v>
      </c>
      <c r="K27" s="20">
        <f>Revenue!K34-Expense!K33</f>
        <v>109.59</v>
      </c>
      <c r="L27" s="20">
        <f>Revenue!L34-Expense!L33</f>
        <v>-99.84</v>
      </c>
      <c r="M27" s="20">
        <f>Revenue!M34-Expense!M33</f>
        <v>12.120000000000005</v>
      </c>
      <c r="N27" s="20">
        <f>Revenue!N34-Expense!N33</f>
        <v>4.6999999999999957</v>
      </c>
      <c r="O27" s="20">
        <f>Revenue!O34-Expense!O33</f>
        <v>56.800000000000011</v>
      </c>
      <c r="P27" s="20">
        <f>Revenue!P34-Expense!P33</f>
        <v>-59.22</v>
      </c>
      <c r="Q27" s="20">
        <f>Revenue!Q34-Expense!Q33</f>
        <v>71.92</v>
      </c>
      <c r="R27" s="20">
        <f>Revenue!R34-Expense!R33</f>
        <v>43.951230553223596</v>
      </c>
      <c r="S27" s="20">
        <f>Revenue!S34-Expense!S33</f>
        <v>143.44346475072851</v>
      </c>
      <c r="T27" s="20">
        <f>Revenue!T34-Expense!T33</f>
        <v>22.437635838168731</v>
      </c>
      <c r="U27" s="20" t="e">
        <f>Revenue!U34-Expense!#REF!</f>
        <v>#REF!</v>
      </c>
      <c r="V27" s="20">
        <f>Revenue!V34-Expense!U33</f>
        <v>32.699871187821394</v>
      </c>
    </row>
    <row r="28" spans="2:22" ht="15.75" customHeight="1" x14ac:dyDescent="0.3"/>
    <row r="29" spans="2:22" ht="15.75" customHeight="1" x14ac:dyDescent="0.3"/>
    <row r="30" spans="2:22" ht="15.75" customHeight="1" x14ac:dyDescent="0.3"/>
    <row r="31" spans="2:22" ht="15.75" customHeight="1" x14ac:dyDescent="0.3"/>
    <row r="32" spans="2:22" ht="15.75" customHeight="1" x14ac:dyDescent="0.3"/>
    <row r="33" spans="7:7" ht="15.75" customHeight="1" x14ac:dyDescent="0.3"/>
    <row r="34" spans="7:7" ht="15.75" customHeight="1" x14ac:dyDescent="0.3"/>
    <row r="35" spans="7:7" ht="15.75" customHeight="1" x14ac:dyDescent="0.3">
      <c r="G35" s="39"/>
    </row>
    <row r="36" spans="7:7" ht="15.75" customHeight="1" x14ac:dyDescent="0.3"/>
    <row r="37" spans="7:7" ht="15.75" customHeight="1" x14ac:dyDescent="0.3"/>
    <row r="38" spans="7:7" ht="15.75" customHeight="1" x14ac:dyDescent="0.3"/>
    <row r="39" spans="7:7" ht="15.75" customHeight="1" x14ac:dyDescent="0.3"/>
    <row r="40" spans="7:7" ht="15.75" customHeight="1" x14ac:dyDescent="0.3"/>
    <row r="41" spans="7:7" ht="15.75" customHeight="1" x14ac:dyDescent="0.3"/>
    <row r="42" spans="7:7" ht="15.75" customHeight="1" x14ac:dyDescent="0.3"/>
    <row r="43" spans="7:7" ht="15.75" customHeight="1" x14ac:dyDescent="0.3"/>
    <row r="44" spans="7:7" ht="15.75" customHeight="1" x14ac:dyDescent="0.3"/>
    <row r="45" spans="7:7" ht="15.75" customHeight="1" x14ac:dyDescent="0.3"/>
    <row r="46" spans="7:7" ht="15.75" customHeight="1" x14ac:dyDescent="0.3"/>
    <row r="47" spans="7:7" ht="15.75" customHeight="1" x14ac:dyDescent="0.3"/>
    <row r="48" spans="7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C7:V27">
    <cfRule type="expression" dxfId="4" priority="1">
      <formula>ISODD(ROW())</formula>
    </cfRule>
  </conditionalFormatting>
  <conditionalFormatting sqref="C7:V27">
    <cfRule type="cellIs" dxfId="3" priority="2" operator="greaterThan">
      <formula>400</formula>
    </cfRule>
  </conditionalFormatting>
  <conditionalFormatting sqref="B7:B25">
    <cfRule type="expression" dxfId="2" priority="3">
      <formula>ISODD(ROW())</formula>
    </cfRule>
  </conditionalFormatting>
  <conditionalFormatting sqref="B26">
    <cfRule type="expression" dxfId="1" priority="4">
      <formula>ISODD(ROW())</formula>
    </cfRule>
  </conditionalFormatting>
  <conditionalFormatting sqref="B27">
    <cfRule type="expression" dxfId="0" priority="5">
      <formula>ISODD(ROW())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2BD5-103E-4F37-892D-00820481815B}">
  <sheetPr>
    <tabColor theme="4"/>
  </sheetPr>
  <dimension ref="A1:AA14"/>
  <sheetViews>
    <sheetView tabSelected="1" zoomScale="70" zoomScaleNormal="70" workbookViewId="0">
      <selection activeCell="C45" sqref="C45"/>
    </sheetView>
  </sheetViews>
  <sheetFormatPr defaultRowHeight="14.4" x14ac:dyDescent="0.3"/>
  <cols>
    <col min="2" max="2" width="16.44140625" customWidth="1"/>
    <col min="3" max="3" width="24.5546875" customWidth="1"/>
    <col min="4" max="4" width="22.88671875" customWidth="1"/>
    <col min="5" max="5" width="22.5546875" customWidth="1"/>
  </cols>
  <sheetData>
    <row r="1" spans="1:27" ht="15" thickBot="1" x14ac:dyDescent="0.35">
      <c r="R1" s="40" t="s">
        <v>115</v>
      </c>
      <c r="S1" s="40" t="s">
        <v>108</v>
      </c>
      <c r="T1" s="40" t="s">
        <v>109</v>
      </c>
      <c r="U1" s="40" t="s">
        <v>110</v>
      </c>
      <c r="V1" s="40" t="s">
        <v>108</v>
      </c>
      <c r="W1" s="40" t="s">
        <v>109</v>
      </c>
      <c r="X1" s="40" t="s">
        <v>110</v>
      </c>
      <c r="Y1" s="40" t="s">
        <v>109</v>
      </c>
      <c r="Z1" s="40" t="s">
        <v>110</v>
      </c>
      <c r="AA1" s="40" t="s">
        <v>108</v>
      </c>
    </row>
    <row r="2" spans="1:27" ht="29.4" thickBot="1" x14ac:dyDescent="0.35">
      <c r="B2" s="61" t="s">
        <v>106</v>
      </c>
      <c r="C2" s="62" t="s">
        <v>107</v>
      </c>
      <c r="D2" s="62" t="s">
        <v>107</v>
      </c>
      <c r="E2" s="62" t="s">
        <v>107</v>
      </c>
      <c r="R2" s="40">
        <v>1</v>
      </c>
      <c r="S2">
        <v>1.024</v>
      </c>
      <c r="T2" s="40">
        <v>1.024</v>
      </c>
      <c r="U2">
        <v>1.024</v>
      </c>
      <c r="V2">
        <f>S2*23863</f>
        <v>24435.712</v>
      </c>
      <c r="W2">
        <f t="shared" ref="W2:X11" si="0">T2*23863</f>
        <v>24435.712</v>
      </c>
      <c r="X2">
        <f t="shared" si="0"/>
        <v>24435.712</v>
      </c>
      <c r="Y2">
        <f>V2*1.02^(-$R2)</f>
        <v>23956.580392156862</v>
      </c>
      <c r="Z2">
        <f t="shared" ref="Z2:AA11" si="1">W2*1.02^(-$R2)</f>
        <v>23956.580392156862</v>
      </c>
      <c r="AA2">
        <f t="shared" si="1"/>
        <v>23956.580392156862</v>
      </c>
    </row>
    <row r="3" spans="1:27" ht="15" thickBot="1" x14ac:dyDescent="0.35">
      <c r="B3" s="56">
        <v>0.01</v>
      </c>
      <c r="C3" s="57">
        <v>27800.73</v>
      </c>
      <c r="D3" s="57">
        <v>30126.74</v>
      </c>
      <c r="E3" s="57">
        <v>26040.18</v>
      </c>
      <c r="R3" s="40">
        <v>2</v>
      </c>
      <c r="S3">
        <v>1.048576</v>
      </c>
      <c r="T3">
        <v>1.048576</v>
      </c>
      <c r="U3">
        <v>1.048576</v>
      </c>
      <c r="V3">
        <f t="shared" ref="V3:V11" si="2">S3*23863</f>
        <v>25022.169087999999</v>
      </c>
      <c r="W3">
        <f t="shared" si="0"/>
        <v>25022.169087999999</v>
      </c>
      <c r="X3">
        <f t="shared" si="0"/>
        <v>25022.169087999999</v>
      </c>
      <c r="Y3">
        <f t="shared" ref="Y3:Y11" si="3">V3*1.02^(-$R3)</f>
        <v>24050.527766243751</v>
      </c>
      <c r="Z3">
        <f t="shared" si="1"/>
        <v>24050.527766243751</v>
      </c>
      <c r="AA3">
        <f t="shared" si="1"/>
        <v>24050.527766243751</v>
      </c>
    </row>
    <row r="4" spans="1:27" ht="15" thickBot="1" x14ac:dyDescent="0.35">
      <c r="B4" s="54">
        <v>0.02</v>
      </c>
      <c r="C4" s="55">
        <v>28946.44</v>
      </c>
      <c r="D4" s="55">
        <v>31475.26</v>
      </c>
      <c r="E4" s="55">
        <v>27327.56</v>
      </c>
      <c r="R4" s="40">
        <v>3</v>
      </c>
      <c r="S4">
        <v>1.073742</v>
      </c>
      <c r="T4">
        <v>1.073742</v>
      </c>
      <c r="U4">
        <v>1.073742</v>
      </c>
      <c r="V4">
        <f t="shared" si="2"/>
        <v>25622.705345999999</v>
      </c>
      <c r="W4">
        <f t="shared" si="0"/>
        <v>25622.705345999999</v>
      </c>
      <c r="X4">
        <f t="shared" si="0"/>
        <v>25622.705345999999</v>
      </c>
      <c r="Y4">
        <f t="shared" si="3"/>
        <v>24144.847519053761</v>
      </c>
      <c r="Z4">
        <f t="shared" si="1"/>
        <v>24144.847519053761</v>
      </c>
      <c r="AA4">
        <f t="shared" si="1"/>
        <v>24144.847519053761</v>
      </c>
    </row>
    <row r="5" spans="1:27" ht="15" thickBot="1" x14ac:dyDescent="0.35">
      <c r="B5" s="54">
        <v>0.03</v>
      </c>
      <c r="C5" s="55">
        <v>30115.88</v>
      </c>
      <c r="D5" s="55">
        <v>32976.870000000003</v>
      </c>
      <c r="E5" s="55">
        <v>28338.95</v>
      </c>
      <c r="R5" s="40">
        <v>4</v>
      </c>
      <c r="S5">
        <v>1.099512</v>
      </c>
      <c r="T5">
        <v>1.099512</v>
      </c>
      <c r="U5">
        <v>1.099512</v>
      </c>
      <c r="V5">
        <f t="shared" si="2"/>
        <v>26237.654856000001</v>
      </c>
      <c r="W5">
        <f t="shared" si="0"/>
        <v>26237.654856000001</v>
      </c>
      <c r="X5">
        <f t="shared" si="0"/>
        <v>26237.654856000001</v>
      </c>
      <c r="Y5">
        <f t="shared" si="3"/>
        <v>24239.53742837796</v>
      </c>
      <c r="Z5">
        <f t="shared" si="1"/>
        <v>24239.53742837796</v>
      </c>
      <c r="AA5">
        <f t="shared" si="1"/>
        <v>24239.53742837796</v>
      </c>
    </row>
    <row r="6" spans="1:27" x14ac:dyDescent="0.3">
      <c r="R6" s="40">
        <v>5</v>
      </c>
      <c r="S6">
        <v>1.1258999999999999</v>
      </c>
      <c r="T6">
        <v>1.1258999999999999</v>
      </c>
      <c r="U6">
        <v>1.1258999999999999</v>
      </c>
      <c r="V6">
        <f t="shared" si="2"/>
        <v>26867.351699999999</v>
      </c>
      <c r="W6">
        <f t="shared" si="0"/>
        <v>26867.351699999999</v>
      </c>
      <c r="X6">
        <f t="shared" si="0"/>
        <v>26867.351699999999</v>
      </c>
      <c r="Y6">
        <f t="shared" si="3"/>
        <v>24334.588213226169</v>
      </c>
      <c r="Z6">
        <f t="shared" si="1"/>
        <v>24334.588213226169</v>
      </c>
      <c r="AA6">
        <f t="shared" si="1"/>
        <v>24334.588213226169</v>
      </c>
    </row>
    <row r="7" spans="1:27" x14ac:dyDescent="0.3">
      <c r="R7" s="40">
        <v>6</v>
      </c>
      <c r="S7">
        <v>1.159395</v>
      </c>
      <c r="T7">
        <v>1.1648559999999999</v>
      </c>
      <c r="U7">
        <v>1.1816880000000001</v>
      </c>
      <c r="V7">
        <f t="shared" si="2"/>
        <v>27666.642884999997</v>
      </c>
      <c r="W7">
        <f t="shared" si="0"/>
        <v>27796.958727999998</v>
      </c>
      <c r="X7">
        <f t="shared" si="0"/>
        <v>28198.620744000003</v>
      </c>
      <c r="Y7">
        <f t="shared" si="3"/>
        <v>24567.187123045223</v>
      </c>
      <c r="Z7">
        <f t="shared" si="1"/>
        <v>24682.903862274692</v>
      </c>
      <c r="AA7">
        <f t="shared" si="1"/>
        <v>25039.568237793908</v>
      </c>
    </row>
    <row r="8" spans="1:27" x14ac:dyDescent="0.3">
      <c r="R8" s="40">
        <v>7</v>
      </c>
      <c r="S8">
        <v>1.1989590000000001</v>
      </c>
      <c r="T8">
        <v>1.2151419999999999</v>
      </c>
      <c r="U8">
        <v>1.2547219999999999</v>
      </c>
      <c r="V8">
        <f t="shared" si="2"/>
        <v>28610.758617000003</v>
      </c>
      <c r="W8">
        <f t="shared" si="0"/>
        <v>28996.933546</v>
      </c>
      <c r="X8">
        <f t="shared" si="0"/>
        <v>29941.431085999997</v>
      </c>
      <c r="Y8">
        <f t="shared" si="3"/>
        <v>24907.387131895099</v>
      </c>
      <c r="Z8">
        <f t="shared" si="1"/>
        <v>25243.575647061552</v>
      </c>
      <c r="AA8">
        <f t="shared" si="1"/>
        <v>26065.817594184351</v>
      </c>
    </row>
    <row r="9" spans="1:27" x14ac:dyDescent="0.3">
      <c r="R9" s="40">
        <v>8</v>
      </c>
      <c r="S9">
        <v>1.246243</v>
      </c>
      <c r="T9">
        <v>1.2755479999999999</v>
      </c>
      <c r="U9">
        <v>1.340428</v>
      </c>
      <c r="V9">
        <f t="shared" si="2"/>
        <v>29739.096709000001</v>
      </c>
      <c r="W9">
        <f t="shared" si="0"/>
        <v>30438.401923999998</v>
      </c>
      <c r="X9">
        <f t="shared" si="0"/>
        <v>31986.633363999998</v>
      </c>
      <c r="Y9">
        <f t="shared" si="3"/>
        <v>25382.032689023039</v>
      </c>
      <c r="Z9">
        <f t="shared" si="1"/>
        <v>25978.882956548565</v>
      </c>
      <c r="AA9">
        <f t="shared" si="1"/>
        <v>27300.283582962365</v>
      </c>
    </row>
    <row r="10" spans="1:27" x14ac:dyDescent="0.3">
      <c r="R10" s="40">
        <v>9</v>
      </c>
      <c r="S10">
        <v>1.3003229999999999</v>
      </c>
      <c r="T10">
        <v>1.3452759999999999</v>
      </c>
      <c r="U10">
        <v>1.4362349999999999</v>
      </c>
      <c r="V10">
        <f t="shared" si="2"/>
        <v>31029.607748999999</v>
      </c>
      <c r="W10">
        <f t="shared" si="0"/>
        <v>32102.321187999998</v>
      </c>
      <c r="X10">
        <f t="shared" si="0"/>
        <v>34272.875804999996</v>
      </c>
      <c r="Y10">
        <f t="shared" si="3"/>
        <v>25964.187681938798</v>
      </c>
      <c r="Z10">
        <f t="shared" si="1"/>
        <v>26861.786300794414</v>
      </c>
      <c r="AA10">
        <f t="shared" si="1"/>
        <v>28678.009306433374</v>
      </c>
    </row>
    <row r="11" spans="1:27" x14ac:dyDescent="0.3">
      <c r="B11" s="40"/>
      <c r="C11" s="40"/>
      <c r="D11" s="40"/>
      <c r="E11" s="40"/>
      <c r="F11" s="40"/>
      <c r="G11" s="40"/>
      <c r="H11" s="40"/>
      <c r="I11" s="40"/>
      <c r="J11" s="40"/>
      <c r="K11" s="40"/>
      <c r="R11" s="40">
        <v>10</v>
      </c>
      <c r="S11">
        <v>1.3611420000000001</v>
      </c>
      <c r="T11">
        <v>1.4245859999999999</v>
      </c>
      <c r="U11">
        <v>1.540783</v>
      </c>
      <c r="V11">
        <f t="shared" si="2"/>
        <v>32480.931546000003</v>
      </c>
      <c r="W11">
        <f t="shared" si="0"/>
        <v>33994.895718</v>
      </c>
      <c r="X11">
        <f>U11*23863</f>
        <v>36767.704728999997</v>
      </c>
      <c r="Y11">
        <f t="shared" si="3"/>
        <v>26645.676972122405</v>
      </c>
      <c r="Z11">
        <f t="shared" si="1"/>
        <v>27887.654906694497</v>
      </c>
      <c r="AA11">
        <f>X11*1.02^(-$R11)</f>
        <v>30162.324064746856</v>
      </c>
    </row>
    <row r="12" spans="1:27" x14ac:dyDescent="0.3">
      <c r="A12" s="40"/>
      <c r="M12" s="40"/>
      <c r="S12" s="40" t="s">
        <v>111</v>
      </c>
      <c r="T12" s="40" t="s">
        <v>111</v>
      </c>
      <c r="U12" s="40" t="s">
        <v>111</v>
      </c>
      <c r="V12" s="40" t="s">
        <v>112</v>
      </c>
      <c r="Y12" s="40" t="s">
        <v>113</v>
      </c>
    </row>
    <row r="14" spans="1:27" x14ac:dyDescent="0.3">
      <c r="T14" s="40" t="s">
        <v>114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Z1000"/>
  <sheetViews>
    <sheetView workbookViewId="0">
      <selection activeCell="C25" sqref="C25"/>
    </sheetView>
  </sheetViews>
  <sheetFormatPr defaultColWidth="14.44140625" defaultRowHeight="15" customHeight="1" x14ac:dyDescent="0.3"/>
  <cols>
    <col min="1" max="1" width="3.6640625" customWidth="1"/>
    <col min="2" max="2" width="27" customWidth="1"/>
    <col min="3" max="3" width="62.33203125" customWidth="1"/>
    <col min="4" max="26" width="8.886718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35">
      <c r="A7" s="1"/>
      <c r="B7" s="2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35">
      <c r="A8" s="1"/>
      <c r="B8" s="2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35">
      <c r="A9" s="1"/>
      <c r="B9" s="2" t="s">
        <v>2</v>
      </c>
      <c r="C9" s="3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5" t="s">
        <v>5</v>
      </c>
      <c r="C13" s="5" t="s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7.6" x14ac:dyDescent="0.3">
      <c r="A14" s="1"/>
      <c r="B14" s="5" t="s">
        <v>4</v>
      </c>
      <c r="C14" s="5" t="s">
        <v>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5" t="s">
        <v>8</v>
      </c>
      <c r="C15" s="5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8" x14ac:dyDescent="0.3">
      <c r="A16" s="1"/>
      <c r="B16" s="5" t="s">
        <v>10</v>
      </c>
      <c r="C16" s="5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3.2" x14ac:dyDescent="0.3">
      <c r="A17" s="1"/>
      <c r="B17" s="5" t="s">
        <v>12</v>
      </c>
      <c r="C17" s="5" t="s">
        <v>13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8" x14ac:dyDescent="0.3">
      <c r="A18" s="1"/>
      <c r="B18" s="5" t="s">
        <v>14</v>
      </c>
      <c r="C18" s="5" t="s">
        <v>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4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5" t="s">
        <v>5</v>
      </c>
      <c r="C21" s="5" t="s">
        <v>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5" t="s">
        <v>16</v>
      </c>
      <c r="C22" s="5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5" t="s">
        <v>18</v>
      </c>
      <c r="C23" s="5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5" t="s">
        <v>20</v>
      </c>
      <c r="C24" s="5" t="s">
        <v>21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5" t="s">
        <v>22</v>
      </c>
      <c r="C25" s="5" t="s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4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5" t="s">
        <v>5</v>
      </c>
      <c r="C28" s="5" t="s">
        <v>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5" t="s">
        <v>25</v>
      </c>
      <c r="C29" s="5" t="s">
        <v>26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4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5" t="s">
        <v>5</v>
      </c>
      <c r="C32" s="5" t="s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5" t="s">
        <v>28</v>
      </c>
      <c r="C33" s="5" t="s">
        <v>29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5" t="s">
        <v>30</v>
      </c>
      <c r="C34" s="5" t="s">
        <v>31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5" t="s">
        <v>32</v>
      </c>
      <c r="C35" s="5" t="s"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5" t="s">
        <v>34</v>
      </c>
      <c r="C36" s="5" t="s">
        <v>35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5" t="s">
        <v>36</v>
      </c>
      <c r="C37" s="5" t="s">
        <v>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Z1000"/>
  <sheetViews>
    <sheetView topLeftCell="A5" zoomScale="70" zoomScaleNormal="70" workbookViewId="0"/>
  </sheetViews>
  <sheetFormatPr defaultColWidth="14.44140625" defaultRowHeight="15" customHeight="1" x14ac:dyDescent="0.3"/>
  <cols>
    <col min="1" max="1" width="3.6640625" customWidth="1"/>
    <col min="2" max="2" width="21.6640625" customWidth="1"/>
    <col min="3" max="6" width="12.6640625" customWidth="1"/>
    <col min="7" max="26" width="8.88671875" customWidth="1"/>
  </cols>
  <sheetData>
    <row r="1" spans="1:26" ht="14.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" x14ac:dyDescent="0.35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" x14ac:dyDescent="0.35">
      <c r="A8" s="7"/>
      <c r="B8" s="2" t="s">
        <v>74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4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4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6.8" x14ac:dyDescent="0.3">
      <c r="A13" s="7"/>
      <c r="B13" s="12" t="s">
        <v>5</v>
      </c>
      <c r="C13" s="14" t="s">
        <v>25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4" x14ac:dyDescent="0.3">
      <c r="A14" s="7"/>
      <c r="B14" s="1" t="s">
        <v>48</v>
      </c>
      <c r="C14" s="35">
        <v>65800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4" x14ac:dyDescent="0.3">
      <c r="A15" s="7"/>
      <c r="B15" s="1" t="s">
        <v>49</v>
      </c>
      <c r="C15" s="35">
        <v>54269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4" x14ac:dyDescent="0.3">
      <c r="A16" s="7"/>
      <c r="B16" s="1" t="s">
        <v>50</v>
      </c>
      <c r="C16" s="35">
        <v>39282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4" x14ac:dyDescent="0.3">
      <c r="A17" s="7"/>
      <c r="B17" s="1" t="s">
        <v>51</v>
      </c>
      <c r="C17" s="35">
        <v>50091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4" x14ac:dyDescent="0.3">
      <c r="A18" s="7"/>
      <c r="B18" s="1" t="s">
        <v>52</v>
      </c>
      <c r="C18" s="35">
        <v>47517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4" x14ac:dyDescent="0.3">
      <c r="A19" s="7"/>
      <c r="B19" s="1" t="s">
        <v>53</v>
      </c>
      <c r="C19" s="35">
        <v>47700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4" x14ac:dyDescent="0.3">
      <c r="A20" s="7"/>
      <c r="B20" s="1" t="s">
        <v>54</v>
      </c>
      <c r="C20" s="35">
        <v>75000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">
      <c r="A21" s="7"/>
      <c r="B21" s="1" t="s">
        <v>55</v>
      </c>
      <c r="C21" s="35">
        <v>47299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">
      <c r="A22" s="7"/>
      <c r="B22" s="1" t="s">
        <v>56</v>
      </c>
      <c r="C22" s="35">
        <v>28276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">
      <c r="A23" s="7"/>
      <c r="B23" s="1" t="s">
        <v>57</v>
      </c>
      <c r="C23" s="35">
        <v>52871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">
      <c r="A24" s="7"/>
      <c r="B24" s="1" t="s">
        <v>58</v>
      </c>
      <c r="C24" s="35">
        <v>81154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">
      <c r="A25" s="7"/>
      <c r="B25" s="1" t="s">
        <v>59</v>
      </c>
      <c r="C25" s="35">
        <v>40564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">
      <c r="A26" s="7"/>
      <c r="B26" s="1" t="s">
        <v>60</v>
      </c>
      <c r="C26" s="35">
        <v>72400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7"/>
      <c r="B27" s="1" t="s">
        <v>61</v>
      </c>
      <c r="C27" s="35">
        <v>61146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">
      <c r="A28" s="7"/>
      <c r="B28" s="1" t="s">
        <v>62</v>
      </c>
      <c r="C28" s="35">
        <v>73956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">
      <c r="A29" s="7"/>
      <c r="B29" s="1" t="s">
        <v>63</v>
      </c>
      <c r="C29" s="35">
        <v>60282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">
      <c r="A30" s="7"/>
      <c r="B30" s="1" t="s">
        <v>64</v>
      </c>
      <c r="C30" s="35">
        <v>28067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">
      <c r="A31" s="7"/>
      <c r="B31" s="1" t="s">
        <v>65</v>
      </c>
      <c r="C31" s="35">
        <v>39777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">
      <c r="A32" s="7"/>
      <c r="B32" s="1" t="s">
        <v>66</v>
      </c>
      <c r="C32" s="35">
        <v>66984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3">
      <c r="A33" s="7"/>
      <c r="B33" s="1" t="s">
        <v>67</v>
      </c>
      <c r="C33" s="35">
        <v>61211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">
      <c r="A34" s="7"/>
      <c r="B34" s="1" t="s">
        <v>68</v>
      </c>
      <c r="C34" s="35">
        <v>57098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">
      <c r="A37" s="7"/>
      <c r="B37" s="7"/>
      <c r="C37" s="7"/>
      <c r="D37" s="7"/>
      <c r="E37" s="3" t="s">
        <v>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B14:C34">
    <cfRule type="expression" dxfId="7" priority="1">
      <formula>ISODD(ROW())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AA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21.6640625" customWidth="1"/>
    <col min="3" max="6" width="12.6640625" customWidth="1"/>
    <col min="7" max="27" width="8.88671875" customWidth="1"/>
  </cols>
  <sheetData>
    <row r="1" spans="1:27" ht="14.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4.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4.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8" x14ac:dyDescent="0.35">
      <c r="A7" s="7"/>
      <c r="B7" s="2" t="s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8" x14ac:dyDescent="0.35">
      <c r="A8" s="7"/>
      <c r="B8" s="2" t="s">
        <v>75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4.4" x14ac:dyDescent="0.3">
      <c r="A9" s="7"/>
      <c r="B9" s="7" t="s">
        <v>76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4.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4.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4.4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6" x14ac:dyDescent="0.3">
      <c r="A13" s="7"/>
      <c r="B13" s="12" t="s">
        <v>5</v>
      </c>
      <c r="C13" s="14" t="s">
        <v>28</v>
      </c>
      <c r="D13" s="14" t="s">
        <v>30</v>
      </c>
      <c r="E13" s="14" t="s">
        <v>32</v>
      </c>
      <c r="F13" s="14" t="s">
        <v>34</v>
      </c>
      <c r="G13" s="14" t="s">
        <v>36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4.4" x14ac:dyDescent="0.3">
      <c r="A14" s="7"/>
      <c r="B14" s="1" t="s">
        <v>48</v>
      </c>
      <c r="C14" s="36">
        <v>27.4</v>
      </c>
      <c r="D14" s="36">
        <v>6.2</v>
      </c>
      <c r="E14" s="36">
        <v>2.2999999999999998</v>
      </c>
      <c r="F14" s="36">
        <v>0.7</v>
      </c>
      <c r="G14" s="36">
        <v>0.8</v>
      </c>
      <c r="H14" s="37">
        <f t="shared" ref="H14:H34" si="0">SUM(C14:G14)</f>
        <v>37.4</v>
      </c>
      <c r="I14" s="23">
        <f t="shared" ref="I14:M14" si="1">C14/(SUM($C14:$G14))</f>
        <v>0.73262032085561501</v>
      </c>
      <c r="J14" s="23">
        <f t="shared" si="1"/>
        <v>0.16577540106951874</v>
      </c>
      <c r="K14" s="23">
        <f t="shared" si="1"/>
        <v>6.1497326203208552E-2</v>
      </c>
      <c r="L14" s="23">
        <f t="shared" si="1"/>
        <v>1.871657754010695E-2</v>
      </c>
      <c r="M14" s="23">
        <f t="shared" si="1"/>
        <v>2.1390374331550804E-2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4.4" x14ac:dyDescent="0.3">
      <c r="A15" s="7"/>
      <c r="B15" s="1" t="s">
        <v>49</v>
      </c>
      <c r="C15" s="36">
        <v>39.9</v>
      </c>
      <c r="D15" s="36">
        <v>22</v>
      </c>
      <c r="E15" s="36">
        <v>8.9</v>
      </c>
      <c r="F15" s="36">
        <v>2.9</v>
      </c>
      <c r="G15" s="36">
        <v>2.2000000000000002</v>
      </c>
      <c r="H15" s="37">
        <f t="shared" si="0"/>
        <v>75.900000000000006</v>
      </c>
      <c r="I15" s="23">
        <f t="shared" ref="I15:I34" si="2">C15/(SUM(C15:G15))</f>
        <v>0.52569169960474305</v>
      </c>
      <c r="J15" s="23">
        <f t="shared" ref="J15:M15" si="3">D15/(SUM($C15:$G15))</f>
        <v>0.28985507246376807</v>
      </c>
      <c r="K15" s="23">
        <f t="shared" si="3"/>
        <v>0.11725955204216074</v>
      </c>
      <c r="L15" s="23">
        <f t="shared" si="3"/>
        <v>3.8208168642951248E-2</v>
      </c>
      <c r="M15" s="23">
        <f t="shared" si="3"/>
        <v>2.8985507246376812E-2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4.4" x14ac:dyDescent="0.3">
      <c r="A16" s="7"/>
      <c r="B16" s="1" t="s">
        <v>50</v>
      </c>
      <c r="C16" s="36">
        <v>3.6</v>
      </c>
      <c r="D16" s="36">
        <v>2.2000000000000002</v>
      </c>
      <c r="E16" s="36">
        <v>2.2999999999999998</v>
      </c>
      <c r="F16" s="36">
        <v>0.4</v>
      </c>
      <c r="G16" s="36">
        <v>0.3</v>
      </c>
      <c r="H16" s="37">
        <f t="shared" si="0"/>
        <v>8.8000000000000025</v>
      </c>
      <c r="I16" s="23">
        <f t="shared" si="2"/>
        <v>0.40909090909090901</v>
      </c>
      <c r="J16" s="23">
        <f t="shared" ref="J16:M16" si="4">D16/(SUM($C16:$G16))</f>
        <v>0.24999999999999994</v>
      </c>
      <c r="K16" s="23">
        <f t="shared" si="4"/>
        <v>0.26136363636363624</v>
      </c>
      <c r="L16" s="23">
        <f t="shared" si="4"/>
        <v>4.5454545454545442E-2</v>
      </c>
      <c r="M16" s="23">
        <f t="shared" si="4"/>
        <v>3.4090909090909081E-2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4.4" x14ac:dyDescent="0.3">
      <c r="A17" s="7"/>
      <c r="B17" s="1" t="s">
        <v>51</v>
      </c>
      <c r="C17" s="36">
        <v>0.8</v>
      </c>
      <c r="D17" s="36">
        <v>0.5</v>
      </c>
      <c r="E17" s="36">
        <v>0.5</v>
      </c>
      <c r="F17" s="36">
        <v>0.1</v>
      </c>
      <c r="G17" s="36">
        <v>0.1</v>
      </c>
      <c r="H17" s="37">
        <f t="shared" si="0"/>
        <v>2</v>
      </c>
      <c r="I17" s="23">
        <f t="shared" si="2"/>
        <v>0.4</v>
      </c>
      <c r="J17" s="23">
        <f t="shared" ref="J17:M17" si="5">D17/(SUM($C17:$G17))</f>
        <v>0.25</v>
      </c>
      <c r="K17" s="23">
        <f t="shared" si="5"/>
        <v>0.25</v>
      </c>
      <c r="L17" s="23">
        <f t="shared" si="5"/>
        <v>0.05</v>
      </c>
      <c r="M17" s="23">
        <f t="shared" si="5"/>
        <v>0.05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4.4" x14ac:dyDescent="0.3">
      <c r="A18" s="7"/>
      <c r="B18" s="1" t="s">
        <v>52</v>
      </c>
      <c r="C18" s="36">
        <v>42</v>
      </c>
      <c r="D18" s="36">
        <v>32.5</v>
      </c>
      <c r="E18" s="36">
        <v>8.5</v>
      </c>
      <c r="F18" s="36">
        <v>2.7</v>
      </c>
      <c r="G18" s="36">
        <v>3.9</v>
      </c>
      <c r="H18" s="37">
        <f t="shared" si="0"/>
        <v>89.600000000000009</v>
      </c>
      <c r="I18" s="23">
        <f t="shared" si="2"/>
        <v>0.46874999999999994</v>
      </c>
      <c r="J18" s="23">
        <f t="shared" ref="J18:M18" si="6">D18/(SUM($C18:$G18))</f>
        <v>0.36272321428571425</v>
      </c>
      <c r="K18" s="23">
        <f t="shared" si="6"/>
        <v>9.4866071428571425E-2</v>
      </c>
      <c r="L18" s="23">
        <f t="shared" si="6"/>
        <v>3.0133928571428572E-2</v>
      </c>
      <c r="M18" s="23">
        <f t="shared" si="6"/>
        <v>4.3526785714285712E-2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4.4" x14ac:dyDescent="0.3">
      <c r="A19" s="7"/>
      <c r="B19" s="1" t="s">
        <v>53</v>
      </c>
      <c r="C19" s="36">
        <v>1</v>
      </c>
      <c r="D19" s="36">
        <v>0.7</v>
      </c>
      <c r="E19" s="36">
        <v>0.7</v>
      </c>
      <c r="F19" s="36">
        <v>0.5</v>
      </c>
      <c r="G19" s="36">
        <v>0.2</v>
      </c>
      <c r="H19" s="37">
        <f t="shared" si="0"/>
        <v>3.1</v>
      </c>
      <c r="I19" s="23">
        <f t="shared" si="2"/>
        <v>0.32258064516129031</v>
      </c>
      <c r="J19" s="23">
        <f t="shared" ref="J19:M19" si="7">D19/(SUM($C19:$G19))</f>
        <v>0.22580645161290319</v>
      </c>
      <c r="K19" s="23">
        <f t="shared" si="7"/>
        <v>0.22580645161290319</v>
      </c>
      <c r="L19" s="23">
        <f t="shared" si="7"/>
        <v>0.16129032258064516</v>
      </c>
      <c r="M19" s="23">
        <f t="shared" si="7"/>
        <v>6.4516129032258063E-2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4.4" x14ac:dyDescent="0.3">
      <c r="A20" s="7"/>
      <c r="B20" s="1" t="s">
        <v>54</v>
      </c>
      <c r="C20" s="36">
        <v>51.4</v>
      </c>
      <c r="D20" s="36">
        <v>24.8</v>
      </c>
      <c r="E20" s="36">
        <v>5.2</v>
      </c>
      <c r="F20" s="36">
        <v>1.9</v>
      </c>
      <c r="G20" s="36">
        <v>3.8</v>
      </c>
      <c r="H20" s="37">
        <f t="shared" si="0"/>
        <v>87.100000000000009</v>
      </c>
      <c r="I20" s="23">
        <f t="shared" si="2"/>
        <v>0.5901262916188289</v>
      </c>
      <c r="J20" s="23">
        <f t="shared" ref="J20:M20" si="8">D20/(SUM($C20:$G20))</f>
        <v>0.28473019517795634</v>
      </c>
      <c r="K20" s="23">
        <f t="shared" si="8"/>
        <v>5.9701492537313432E-2</v>
      </c>
      <c r="L20" s="23">
        <f t="shared" si="8"/>
        <v>2.181400688863375E-2</v>
      </c>
      <c r="M20" s="23">
        <f t="shared" si="8"/>
        <v>4.3628013777267501E-2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3">
      <c r="A21" s="7"/>
      <c r="B21" s="1" t="s">
        <v>55</v>
      </c>
      <c r="C21" s="36">
        <v>4.0999999999999996</v>
      </c>
      <c r="D21" s="36">
        <v>1.8</v>
      </c>
      <c r="E21" s="36">
        <v>1.9</v>
      </c>
      <c r="F21" s="36">
        <v>0.1</v>
      </c>
      <c r="G21" s="36" t="s">
        <v>77</v>
      </c>
      <c r="H21" s="37">
        <f t="shared" si="0"/>
        <v>7.8999999999999986</v>
      </c>
      <c r="I21" s="23">
        <f t="shared" si="2"/>
        <v>0.518987341772152</v>
      </c>
      <c r="J21" s="23">
        <f t="shared" ref="J21:M21" si="9">D21/(SUM($C21:$G21))</f>
        <v>0.22784810126582283</v>
      </c>
      <c r="K21" s="23">
        <f t="shared" si="9"/>
        <v>0.24050632911392408</v>
      </c>
      <c r="L21" s="23">
        <f t="shared" si="9"/>
        <v>1.2658227848101269E-2</v>
      </c>
      <c r="M21" s="23" t="e">
        <f t="shared" si="9"/>
        <v>#VALUE!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3">
      <c r="A22" s="7"/>
      <c r="B22" s="1" t="s">
        <v>56</v>
      </c>
      <c r="C22" s="36">
        <v>4.5999999999999996</v>
      </c>
      <c r="D22" s="36">
        <v>2.6</v>
      </c>
      <c r="E22" s="36">
        <v>1.7</v>
      </c>
      <c r="F22" s="36">
        <v>0.2</v>
      </c>
      <c r="G22" s="36">
        <v>0.3</v>
      </c>
      <c r="H22" s="37">
        <f t="shared" si="0"/>
        <v>9.3999999999999986</v>
      </c>
      <c r="I22" s="23">
        <f t="shared" si="2"/>
        <v>0.48936170212765961</v>
      </c>
      <c r="J22" s="23">
        <f t="shared" ref="J22:M22" si="10">D22/(SUM($C22:$G22))</f>
        <v>0.27659574468085113</v>
      </c>
      <c r="K22" s="23">
        <f t="shared" si="10"/>
        <v>0.18085106382978725</v>
      </c>
      <c r="L22" s="23">
        <f t="shared" si="10"/>
        <v>2.1276595744680854E-2</v>
      </c>
      <c r="M22" s="23">
        <f t="shared" si="10"/>
        <v>3.1914893617021281E-2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3">
      <c r="A23" s="7"/>
      <c r="B23" s="1" t="s">
        <v>57</v>
      </c>
      <c r="C23" s="36">
        <v>37.1</v>
      </c>
      <c r="D23" s="36">
        <v>29.4</v>
      </c>
      <c r="E23" s="36">
        <v>16.2</v>
      </c>
      <c r="F23" s="36">
        <v>5.4</v>
      </c>
      <c r="G23" s="36">
        <v>3.6</v>
      </c>
      <c r="H23" s="37">
        <f t="shared" si="0"/>
        <v>91.7</v>
      </c>
      <c r="I23" s="23">
        <f t="shared" si="2"/>
        <v>0.40458015267175573</v>
      </c>
      <c r="J23" s="23">
        <f t="shared" ref="J23:M23" si="11">D23/(SUM($C23:$G23))</f>
        <v>0.32061068702290074</v>
      </c>
      <c r="K23" s="23">
        <f t="shared" si="11"/>
        <v>0.17666303162486366</v>
      </c>
      <c r="L23" s="23">
        <f t="shared" si="11"/>
        <v>5.88876772082879E-2</v>
      </c>
      <c r="M23" s="23">
        <f t="shared" si="11"/>
        <v>3.9258451472191931E-2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3">
      <c r="A24" s="7"/>
      <c r="B24" s="1" t="s">
        <v>58</v>
      </c>
      <c r="C24" s="36">
        <v>15.1</v>
      </c>
      <c r="D24" s="36">
        <v>12.1</v>
      </c>
      <c r="E24" s="36">
        <v>3.7</v>
      </c>
      <c r="F24" s="36">
        <v>0.7</v>
      </c>
      <c r="G24" s="36">
        <v>1.4</v>
      </c>
      <c r="H24" s="37">
        <f t="shared" si="0"/>
        <v>33</v>
      </c>
      <c r="I24" s="23">
        <f t="shared" si="2"/>
        <v>0.45757575757575758</v>
      </c>
      <c r="J24" s="23">
        <f t="shared" ref="J24:M24" si="12">D24/(SUM($C24:$G24))</f>
        <v>0.36666666666666664</v>
      </c>
      <c r="K24" s="23">
        <f t="shared" si="12"/>
        <v>0.11212121212121212</v>
      </c>
      <c r="L24" s="23">
        <f t="shared" si="12"/>
        <v>2.121212121212121E-2</v>
      </c>
      <c r="M24" s="23">
        <f t="shared" si="12"/>
        <v>4.242424242424242E-2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3">
      <c r="A25" s="7"/>
      <c r="B25" s="1" t="s">
        <v>59</v>
      </c>
      <c r="C25" s="36">
        <v>48.6</v>
      </c>
      <c r="D25" s="36">
        <v>24.8</v>
      </c>
      <c r="E25" s="36">
        <v>15.8</v>
      </c>
      <c r="F25" s="36">
        <v>2.5</v>
      </c>
      <c r="G25" s="36">
        <v>1.5</v>
      </c>
      <c r="H25" s="37">
        <f t="shared" si="0"/>
        <v>93.2</v>
      </c>
      <c r="I25" s="23">
        <f t="shared" si="2"/>
        <v>0.52145922746781115</v>
      </c>
      <c r="J25" s="23">
        <f t="shared" ref="J25:M25" si="13">D25/(SUM($C25:$G25))</f>
        <v>0.26609442060085836</v>
      </c>
      <c r="K25" s="23">
        <f t="shared" si="13"/>
        <v>0.16952789699570817</v>
      </c>
      <c r="L25" s="23">
        <f t="shared" si="13"/>
        <v>2.6824034334763949E-2</v>
      </c>
      <c r="M25" s="23">
        <f t="shared" si="13"/>
        <v>1.6094420600858368E-2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3">
      <c r="A26" s="7"/>
      <c r="B26" s="1" t="s">
        <v>60</v>
      </c>
      <c r="C26" s="36">
        <v>103.2</v>
      </c>
      <c r="D26" s="36">
        <v>92.5</v>
      </c>
      <c r="E26" s="36">
        <v>35</v>
      </c>
      <c r="F26" s="36">
        <v>10.7</v>
      </c>
      <c r="G26" s="36">
        <v>6.6</v>
      </c>
      <c r="H26" s="37">
        <f t="shared" si="0"/>
        <v>247.99999999999997</v>
      </c>
      <c r="I26" s="23">
        <f t="shared" si="2"/>
        <v>0.41612903225806458</v>
      </c>
      <c r="J26" s="23">
        <f t="shared" ref="J26:M26" si="14">D26/(SUM($C26:$G26))</f>
        <v>0.37298387096774199</v>
      </c>
      <c r="K26" s="23">
        <f t="shared" si="14"/>
        <v>0.14112903225806453</v>
      </c>
      <c r="L26" s="23">
        <f t="shared" si="14"/>
        <v>4.314516129032258E-2</v>
      </c>
      <c r="M26" s="23">
        <f t="shared" si="14"/>
        <v>2.6612903225806454E-2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3">
      <c r="A27" s="7"/>
      <c r="B27" s="1" t="s">
        <v>61</v>
      </c>
      <c r="C27" s="36">
        <v>19.600000000000001</v>
      </c>
      <c r="D27" s="36">
        <v>9.6</v>
      </c>
      <c r="E27" s="36">
        <v>5.4</v>
      </c>
      <c r="F27" s="36">
        <v>1.6</v>
      </c>
      <c r="G27" s="36">
        <v>1.4</v>
      </c>
      <c r="H27" s="37">
        <f t="shared" si="0"/>
        <v>37.6</v>
      </c>
      <c r="I27" s="23">
        <f t="shared" si="2"/>
        <v>0.52127659574468088</v>
      </c>
      <c r="J27" s="23">
        <f t="shared" ref="J27:M27" si="15">D27/(SUM($C27:$G27))</f>
        <v>0.25531914893617019</v>
      </c>
      <c r="K27" s="23">
        <f t="shared" si="15"/>
        <v>0.14361702127659576</v>
      </c>
      <c r="L27" s="23">
        <f t="shared" si="15"/>
        <v>4.2553191489361701E-2</v>
      </c>
      <c r="M27" s="23">
        <f t="shared" si="15"/>
        <v>3.7234042553191488E-2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3">
      <c r="A28" s="7"/>
      <c r="B28" s="1" t="s">
        <v>62</v>
      </c>
      <c r="C28" s="36">
        <v>73.400000000000006</v>
      </c>
      <c r="D28" s="36">
        <v>38.5</v>
      </c>
      <c r="E28" s="36">
        <v>24.1</v>
      </c>
      <c r="F28" s="36">
        <v>3.6</v>
      </c>
      <c r="G28" s="36">
        <v>1.2</v>
      </c>
      <c r="H28" s="37">
        <f t="shared" si="0"/>
        <v>140.79999999999998</v>
      </c>
      <c r="I28" s="23">
        <f t="shared" si="2"/>
        <v>0.52130681818181823</v>
      </c>
      <c r="J28" s="23">
        <f t="shared" ref="J28:M28" si="16">D28/(SUM($C28:$G28))</f>
        <v>0.27343750000000006</v>
      </c>
      <c r="K28" s="23">
        <f t="shared" si="16"/>
        <v>0.17116477272727276</v>
      </c>
      <c r="L28" s="23">
        <f t="shared" si="16"/>
        <v>2.5568181818181823E-2</v>
      </c>
      <c r="M28" s="23">
        <f t="shared" si="16"/>
        <v>8.5227272727272738E-3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3">
      <c r="A29" s="7"/>
      <c r="B29" s="1" t="s">
        <v>63</v>
      </c>
      <c r="C29" s="36">
        <v>37.9</v>
      </c>
      <c r="D29" s="36">
        <v>18.8</v>
      </c>
      <c r="E29" s="36">
        <v>16.8</v>
      </c>
      <c r="F29" s="36">
        <v>2.2000000000000002</v>
      </c>
      <c r="G29" s="36">
        <v>0.7</v>
      </c>
      <c r="H29" s="37">
        <f t="shared" si="0"/>
        <v>76.400000000000006</v>
      </c>
      <c r="I29" s="23">
        <f t="shared" si="2"/>
        <v>0.4960732984293193</v>
      </c>
      <c r="J29" s="23">
        <f t="shared" ref="J29:M29" si="17">D29/(SUM($C29:$G29))</f>
        <v>0.24607329842931935</v>
      </c>
      <c r="K29" s="23">
        <f t="shared" si="17"/>
        <v>0.21989528795811517</v>
      </c>
      <c r="L29" s="23">
        <f t="shared" si="17"/>
        <v>2.8795811518324606E-2</v>
      </c>
      <c r="M29" s="23">
        <f t="shared" si="17"/>
        <v>9.1623036649214652E-3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3">
      <c r="A30" s="7"/>
      <c r="B30" s="1" t="s">
        <v>64</v>
      </c>
      <c r="C30" s="36">
        <v>17</v>
      </c>
      <c r="D30" s="36">
        <v>11.8</v>
      </c>
      <c r="E30" s="36">
        <v>5</v>
      </c>
      <c r="F30" s="36">
        <v>1.1000000000000001</v>
      </c>
      <c r="G30" s="36">
        <v>1</v>
      </c>
      <c r="H30" s="37">
        <f t="shared" si="0"/>
        <v>35.9</v>
      </c>
      <c r="I30" s="23">
        <f t="shared" si="2"/>
        <v>0.47353760445682452</v>
      </c>
      <c r="J30" s="23">
        <f t="shared" ref="J30:M30" si="18">D30/(SUM($C30:$G30))</f>
        <v>0.32869080779944293</v>
      </c>
      <c r="K30" s="23">
        <f t="shared" si="18"/>
        <v>0.1392757660167131</v>
      </c>
      <c r="L30" s="23">
        <f t="shared" si="18"/>
        <v>3.0640668523676882E-2</v>
      </c>
      <c r="M30" s="23">
        <f t="shared" si="18"/>
        <v>2.7855153203342621E-2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3">
      <c r="A31" s="7"/>
      <c r="B31" s="1" t="s">
        <v>65</v>
      </c>
      <c r="C31" s="36">
        <v>43.5</v>
      </c>
      <c r="D31" s="36">
        <v>45.6</v>
      </c>
      <c r="E31" s="36">
        <v>8.6999999999999993</v>
      </c>
      <c r="F31" s="36">
        <v>3.1</v>
      </c>
      <c r="G31" s="36">
        <v>2</v>
      </c>
      <c r="H31" s="37">
        <f t="shared" si="0"/>
        <v>102.89999999999999</v>
      </c>
      <c r="I31" s="23">
        <f t="shared" si="2"/>
        <v>0.42274052478134116</v>
      </c>
      <c r="J31" s="23">
        <f t="shared" ref="J31:M31" si="19">D31/(SUM($C31:$G31))</f>
        <v>0.44314868804664725</v>
      </c>
      <c r="K31" s="23">
        <f t="shared" si="19"/>
        <v>8.4548104956268216E-2</v>
      </c>
      <c r="L31" s="23">
        <f t="shared" si="19"/>
        <v>3.0126336248785232E-2</v>
      </c>
      <c r="M31" s="23">
        <f t="shared" si="19"/>
        <v>1.9436345966958212E-2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3">
      <c r="A32" s="7"/>
      <c r="B32" s="1" t="s">
        <v>66</v>
      </c>
      <c r="C32" s="36">
        <v>110.9</v>
      </c>
      <c r="D32" s="36">
        <v>94.5</v>
      </c>
      <c r="E32" s="36">
        <v>35.700000000000003</v>
      </c>
      <c r="F32" s="36">
        <v>6.2</v>
      </c>
      <c r="G32" s="36">
        <v>4.2</v>
      </c>
      <c r="H32" s="37">
        <f t="shared" si="0"/>
        <v>251.5</v>
      </c>
      <c r="I32" s="23">
        <f t="shared" si="2"/>
        <v>0.44095427435387674</v>
      </c>
      <c r="J32" s="23">
        <f t="shared" ref="J32:M32" si="20">D32/(SUM($C32:$G32))</f>
        <v>0.37574552683896623</v>
      </c>
      <c r="K32" s="23">
        <f t="shared" si="20"/>
        <v>0.14194831013916503</v>
      </c>
      <c r="L32" s="23">
        <f t="shared" si="20"/>
        <v>2.4652087475149107E-2</v>
      </c>
      <c r="M32" s="23">
        <f t="shared" si="20"/>
        <v>1.6699801192842943E-2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3">
      <c r="A33" s="7"/>
      <c r="B33" s="1" t="s">
        <v>67</v>
      </c>
      <c r="C33" s="36">
        <v>2.9</v>
      </c>
      <c r="D33" s="36">
        <v>0.9</v>
      </c>
      <c r="E33" s="36">
        <v>0.7</v>
      </c>
      <c r="F33" s="36">
        <v>0.1</v>
      </c>
      <c r="G33" s="36">
        <v>0.1</v>
      </c>
      <c r="H33" s="37">
        <f t="shared" si="0"/>
        <v>4.6999999999999993</v>
      </c>
      <c r="I33" s="23">
        <f t="shared" si="2"/>
        <v>0.61702127659574479</v>
      </c>
      <c r="J33" s="23">
        <f t="shared" ref="J33:M33" si="21">D33/(SUM($C33:$G33))</f>
        <v>0.19148936170212769</v>
      </c>
      <c r="K33" s="23">
        <f t="shared" si="21"/>
        <v>0.14893617021276598</v>
      </c>
      <c r="L33" s="23">
        <f t="shared" si="21"/>
        <v>2.1276595744680854E-2</v>
      </c>
      <c r="M33" s="23">
        <f t="shared" si="21"/>
        <v>2.1276595744680854E-2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3">
      <c r="A34" s="7"/>
      <c r="B34" s="1" t="s">
        <v>68</v>
      </c>
      <c r="C34" s="36">
        <v>13.7</v>
      </c>
      <c r="D34" s="36">
        <v>10.8</v>
      </c>
      <c r="E34" s="36">
        <v>4.8</v>
      </c>
      <c r="F34" s="36">
        <v>0.3</v>
      </c>
      <c r="G34" s="36">
        <v>2</v>
      </c>
      <c r="H34" s="37">
        <f t="shared" si="0"/>
        <v>31.6</v>
      </c>
      <c r="I34" s="23">
        <f t="shared" si="2"/>
        <v>0.43354430379746833</v>
      </c>
      <c r="J34" s="23">
        <f t="shared" ref="J34:M34" si="22">D34/(SUM($C34:$G34))</f>
        <v>0.34177215189873417</v>
      </c>
      <c r="K34" s="23">
        <f t="shared" si="22"/>
        <v>0.15189873417721517</v>
      </c>
      <c r="L34" s="23">
        <f t="shared" si="22"/>
        <v>9.4936708860759479E-3</v>
      </c>
      <c r="M34" s="23">
        <f t="shared" si="22"/>
        <v>6.3291139240506319E-2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3">
      <c r="A37" s="7"/>
      <c r="B37" s="7"/>
      <c r="C37" s="7"/>
      <c r="D37" s="7"/>
      <c r="E37" s="7"/>
      <c r="F37" s="7"/>
      <c r="G37" s="3" t="s">
        <v>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B14:F34">
    <cfRule type="expression" dxfId="6" priority="1">
      <formula>ISODD(ROW())</formula>
    </cfRule>
  </conditionalFormatting>
  <conditionalFormatting sqref="G14:G34">
    <cfRule type="expression" dxfId="5" priority="2">
      <formula>ISODD(ROW())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Revenue and Expenses projection</vt:lpstr>
      <vt:lpstr>Expense</vt:lpstr>
      <vt:lpstr>Revenue</vt:lpstr>
      <vt:lpstr>Profit</vt:lpstr>
      <vt:lpstr>GDP Projections</vt:lpstr>
      <vt:lpstr>Data Dictionary</vt:lpstr>
      <vt:lpstr>Attendance</vt:lpstr>
      <vt:lpstr>Social 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Eszter</dc:creator>
  <cp:lastModifiedBy>William Ho</cp:lastModifiedBy>
  <dcterms:created xsi:type="dcterms:W3CDTF">2021-11-19T13:35:13Z</dcterms:created>
  <dcterms:modified xsi:type="dcterms:W3CDTF">2022-03-25T15:51:27Z</dcterms:modified>
</cp:coreProperties>
</file>