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run/Downloads/"/>
    </mc:Choice>
  </mc:AlternateContent>
  <xr:revisionPtr revIDLastSave="0" documentId="13_ncr:1_{248AD7CC-CBEE-BF41-862F-DE2CEE9C8C93}" xr6:coauthVersionLast="46" xr6:coauthVersionMax="46" xr10:uidLastSave="{00000000-0000-0000-0000-000000000000}"/>
  <bookViews>
    <workbookView xWindow="7440" yWindow="880" windowWidth="29800" windowHeight="20720" tabRatio="991" activeTab="2" xr2:uid="{00000000-000D-0000-FFFF-FFFF00000000}"/>
  </bookViews>
  <sheets>
    <sheet name="start here" sheetId="1" r:id="rId1"/>
    <sheet name="3D experiments" sheetId="2" r:id="rId2"/>
    <sheet name="15N R1rho　dispersion" sheetId="3" r:id="rId3"/>
    <sheet name="15N R2 dispersion" sheetId="4" r:id="rId4"/>
    <sheet name="1HN R2 dispersion" sheetId="5" r:id="rId5"/>
    <sheet name="CLEANEX-PM" sheetId="6" r:id="rId6"/>
    <sheet name="15N CEST" sheetId="7" r:id="rId7"/>
    <sheet name="T1T2NOE" sheetId="8" r:id="rId8"/>
  </sheets>
  <definedNames>
    <definedName name="_xlnm._FilterDatabase" localSheetId="2">'15N R1rho　dispersion'!$A$19:$D$219</definedName>
    <definedName name="Excel_BuiltIn__FilterDatabase_2" localSheetId="2">'15N R1rho　dispersion'!$B$19:$D$219</definedName>
    <definedName name="Excel_BuiltIn__FilterDatabase_2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9" i="3" l="1"/>
  <c r="N108" i="3"/>
  <c r="N105" i="3"/>
  <c r="N104" i="3"/>
  <c r="N99" i="3"/>
  <c r="N98" i="3"/>
  <c r="N93" i="3"/>
  <c r="N92" i="3"/>
  <c r="N87" i="3"/>
  <c r="N86" i="3"/>
  <c r="N79" i="3"/>
  <c r="N78" i="3"/>
  <c r="N71" i="3"/>
  <c r="N70" i="3"/>
  <c r="N63" i="3"/>
  <c r="N62" i="3"/>
  <c r="N55" i="3"/>
  <c r="N54" i="3"/>
  <c r="N47" i="3"/>
  <c r="N46" i="3"/>
  <c r="N39" i="3"/>
  <c r="N38" i="3"/>
  <c r="N31" i="3"/>
  <c r="N30" i="3"/>
  <c r="D7" i="8"/>
  <c r="B7" i="8"/>
  <c r="B5" i="8"/>
  <c r="D2" i="8"/>
  <c r="B2" i="8"/>
  <c r="B14" i="7"/>
  <c r="B45" i="7" s="1"/>
  <c r="B9" i="7"/>
  <c r="D8" i="7"/>
  <c r="B8" i="7"/>
  <c r="B6" i="7"/>
  <c r="D2" i="7"/>
  <c r="B2" i="7"/>
  <c r="D4" i="7" s="1"/>
  <c r="B9" i="6"/>
  <c r="D8" i="6"/>
  <c r="B8" i="6"/>
  <c r="B6" i="6"/>
  <c r="D2" i="6"/>
  <c r="B2" i="6"/>
  <c r="L33" i="5"/>
  <c r="M33" i="5" s="1"/>
  <c r="I33" i="5"/>
  <c r="J33" i="5" s="1"/>
  <c r="F33" i="5"/>
  <c r="G33" i="5" s="1"/>
  <c r="D33" i="5"/>
  <c r="C33" i="5"/>
  <c r="L32" i="5"/>
  <c r="M32" i="5" s="1"/>
  <c r="I32" i="5"/>
  <c r="J32" i="5" s="1"/>
  <c r="F32" i="5"/>
  <c r="G32" i="5" s="1"/>
  <c r="C32" i="5"/>
  <c r="D32" i="5" s="1"/>
  <c r="L31" i="5"/>
  <c r="M31" i="5" s="1"/>
  <c r="I31" i="5"/>
  <c r="J31" i="5" s="1"/>
  <c r="F31" i="5"/>
  <c r="G31" i="5" s="1"/>
  <c r="C31" i="5"/>
  <c r="D31" i="5" s="1"/>
  <c r="L30" i="5"/>
  <c r="M30" i="5" s="1"/>
  <c r="I30" i="5"/>
  <c r="J30" i="5" s="1"/>
  <c r="F30" i="5"/>
  <c r="G30" i="5" s="1"/>
  <c r="C30" i="5"/>
  <c r="D30" i="5" s="1"/>
  <c r="L29" i="5"/>
  <c r="M29" i="5" s="1"/>
  <c r="I29" i="5"/>
  <c r="J29" i="5" s="1"/>
  <c r="F29" i="5"/>
  <c r="G29" i="5" s="1"/>
  <c r="C29" i="5"/>
  <c r="D29" i="5" s="1"/>
  <c r="L28" i="5"/>
  <c r="M28" i="5" s="1"/>
  <c r="I28" i="5"/>
  <c r="J28" i="5" s="1"/>
  <c r="F28" i="5"/>
  <c r="G28" i="5" s="1"/>
  <c r="C28" i="5"/>
  <c r="D28" i="5" s="1"/>
  <c r="L27" i="5"/>
  <c r="M27" i="5" s="1"/>
  <c r="I27" i="5"/>
  <c r="J27" i="5" s="1"/>
  <c r="F27" i="5"/>
  <c r="G27" i="5" s="1"/>
  <c r="C27" i="5"/>
  <c r="D27" i="5" s="1"/>
  <c r="L26" i="5"/>
  <c r="M26" i="5" s="1"/>
  <c r="I26" i="5"/>
  <c r="J26" i="5" s="1"/>
  <c r="F26" i="5"/>
  <c r="G26" i="5" s="1"/>
  <c r="C26" i="5"/>
  <c r="D26" i="5" s="1"/>
  <c r="L25" i="5"/>
  <c r="M25" i="5" s="1"/>
  <c r="I25" i="5"/>
  <c r="J25" i="5" s="1"/>
  <c r="F25" i="5"/>
  <c r="G25" i="5" s="1"/>
  <c r="C25" i="5"/>
  <c r="D25" i="5" s="1"/>
  <c r="L24" i="5"/>
  <c r="M24" i="5" s="1"/>
  <c r="I24" i="5"/>
  <c r="J24" i="5" s="1"/>
  <c r="F24" i="5"/>
  <c r="G24" i="5" s="1"/>
  <c r="C24" i="5"/>
  <c r="D24" i="5" s="1"/>
  <c r="L23" i="5"/>
  <c r="M23" i="5" s="1"/>
  <c r="I23" i="5"/>
  <c r="J23" i="5" s="1"/>
  <c r="F23" i="5"/>
  <c r="G23" i="5" s="1"/>
  <c r="C23" i="5"/>
  <c r="D23" i="5" s="1"/>
  <c r="L22" i="5"/>
  <c r="M22" i="5" s="1"/>
  <c r="I22" i="5"/>
  <c r="J22" i="5" s="1"/>
  <c r="F22" i="5"/>
  <c r="G22" i="5" s="1"/>
  <c r="C22" i="5"/>
  <c r="D22" i="5" s="1"/>
  <c r="L21" i="5"/>
  <c r="M21" i="5" s="1"/>
  <c r="I21" i="5"/>
  <c r="J21" i="5" s="1"/>
  <c r="F21" i="5"/>
  <c r="G21" i="5" s="1"/>
  <c r="C21" i="5"/>
  <c r="D21" i="5" s="1"/>
  <c r="L20" i="5"/>
  <c r="M20" i="5" s="1"/>
  <c r="I20" i="5"/>
  <c r="J20" i="5" s="1"/>
  <c r="F20" i="5"/>
  <c r="G20" i="5" s="1"/>
  <c r="C20" i="5"/>
  <c r="D20" i="5" s="1"/>
  <c r="L19" i="5"/>
  <c r="M19" i="5" s="1"/>
  <c r="I19" i="5"/>
  <c r="J19" i="5" s="1"/>
  <c r="F19" i="5"/>
  <c r="G19" i="5" s="1"/>
  <c r="C19" i="5"/>
  <c r="D19" i="5" s="1"/>
  <c r="L18" i="5"/>
  <c r="M18" i="5" s="1"/>
  <c r="I18" i="5"/>
  <c r="J18" i="5" s="1"/>
  <c r="F18" i="5"/>
  <c r="G18" i="5" s="1"/>
  <c r="C18" i="5"/>
  <c r="D18" i="5" s="1"/>
  <c r="L17" i="5"/>
  <c r="M17" i="5" s="1"/>
  <c r="I17" i="5"/>
  <c r="J17" i="5" s="1"/>
  <c r="F17" i="5"/>
  <c r="G17" i="5" s="1"/>
  <c r="D17" i="5"/>
  <c r="C17" i="5"/>
  <c r="L16" i="5"/>
  <c r="M16" i="5" s="1"/>
  <c r="I16" i="5"/>
  <c r="J16" i="5" s="1"/>
  <c r="F16" i="5"/>
  <c r="G16" i="5" s="1"/>
  <c r="C16" i="5"/>
  <c r="D16" i="5" s="1"/>
  <c r="L15" i="5"/>
  <c r="M15" i="5" s="1"/>
  <c r="I15" i="5"/>
  <c r="J15" i="5" s="1"/>
  <c r="F15" i="5"/>
  <c r="G15" i="5" s="1"/>
  <c r="C15" i="5"/>
  <c r="D15" i="5" s="1"/>
  <c r="D8" i="5"/>
  <c r="B8" i="5"/>
  <c r="B6" i="5"/>
  <c r="D2" i="5"/>
  <c r="B2" i="5"/>
  <c r="L33" i="4"/>
  <c r="M33" i="4" s="1"/>
  <c r="I33" i="4"/>
  <c r="J33" i="4" s="1"/>
  <c r="F33" i="4"/>
  <c r="G33" i="4" s="1"/>
  <c r="C33" i="4"/>
  <c r="D33" i="4" s="1"/>
  <c r="L32" i="4"/>
  <c r="M32" i="4" s="1"/>
  <c r="I32" i="4"/>
  <c r="J32" i="4" s="1"/>
  <c r="F32" i="4"/>
  <c r="G32" i="4" s="1"/>
  <c r="C32" i="4"/>
  <c r="D32" i="4" s="1"/>
  <c r="L31" i="4"/>
  <c r="M31" i="4" s="1"/>
  <c r="I31" i="4"/>
  <c r="J31" i="4" s="1"/>
  <c r="F31" i="4"/>
  <c r="G31" i="4" s="1"/>
  <c r="C31" i="4"/>
  <c r="D31" i="4" s="1"/>
  <c r="L30" i="4"/>
  <c r="M30" i="4" s="1"/>
  <c r="I30" i="4"/>
  <c r="J30" i="4" s="1"/>
  <c r="F30" i="4"/>
  <c r="G30" i="4" s="1"/>
  <c r="C30" i="4"/>
  <c r="D30" i="4" s="1"/>
  <c r="L29" i="4"/>
  <c r="M29" i="4" s="1"/>
  <c r="I29" i="4"/>
  <c r="J29" i="4" s="1"/>
  <c r="F29" i="4"/>
  <c r="G29" i="4" s="1"/>
  <c r="C29" i="4"/>
  <c r="D29" i="4" s="1"/>
  <c r="L28" i="4"/>
  <c r="M28" i="4" s="1"/>
  <c r="I28" i="4"/>
  <c r="J28" i="4" s="1"/>
  <c r="F28" i="4"/>
  <c r="G28" i="4" s="1"/>
  <c r="C28" i="4"/>
  <c r="D28" i="4" s="1"/>
  <c r="L27" i="4"/>
  <c r="M27" i="4" s="1"/>
  <c r="I27" i="4"/>
  <c r="J27" i="4" s="1"/>
  <c r="F27" i="4"/>
  <c r="G27" i="4" s="1"/>
  <c r="C27" i="4"/>
  <c r="D27" i="4" s="1"/>
  <c r="L26" i="4"/>
  <c r="M26" i="4" s="1"/>
  <c r="I26" i="4"/>
  <c r="J26" i="4" s="1"/>
  <c r="F26" i="4"/>
  <c r="G26" i="4" s="1"/>
  <c r="C26" i="4"/>
  <c r="D26" i="4" s="1"/>
  <c r="L25" i="4"/>
  <c r="M25" i="4" s="1"/>
  <c r="I25" i="4"/>
  <c r="J25" i="4" s="1"/>
  <c r="F25" i="4"/>
  <c r="G25" i="4" s="1"/>
  <c r="C25" i="4"/>
  <c r="D25" i="4" s="1"/>
  <c r="L24" i="4"/>
  <c r="M24" i="4" s="1"/>
  <c r="I24" i="4"/>
  <c r="J24" i="4" s="1"/>
  <c r="F24" i="4"/>
  <c r="G24" i="4" s="1"/>
  <c r="C24" i="4"/>
  <c r="D24" i="4" s="1"/>
  <c r="L23" i="4"/>
  <c r="M23" i="4" s="1"/>
  <c r="I23" i="4"/>
  <c r="J23" i="4" s="1"/>
  <c r="F23" i="4"/>
  <c r="G23" i="4" s="1"/>
  <c r="C23" i="4"/>
  <c r="D23" i="4" s="1"/>
  <c r="L22" i="4"/>
  <c r="M22" i="4" s="1"/>
  <c r="I22" i="4"/>
  <c r="J22" i="4" s="1"/>
  <c r="F22" i="4"/>
  <c r="G22" i="4" s="1"/>
  <c r="C22" i="4"/>
  <c r="D22" i="4" s="1"/>
  <c r="L21" i="4"/>
  <c r="M21" i="4" s="1"/>
  <c r="I21" i="4"/>
  <c r="J21" i="4" s="1"/>
  <c r="F21" i="4"/>
  <c r="G21" i="4" s="1"/>
  <c r="C21" i="4"/>
  <c r="D21" i="4" s="1"/>
  <c r="L20" i="4"/>
  <c r="M20" i="4" s="1"/>
  <c r="I20" i="4"/>
  <c r="J20" i="4" s="1"/>
  <c r="F20" i="4"/>
  <c r="G20" i="4" s="1"/>
  <c r="C20" i="4"/>
  <c r="D20" i="4" s="1"/>
  <c r="L19" i="4"/>
  <c r="M19" i="4" s="1"/>
  <c r="I19" i="4"/>
  <c r="J19" i="4" s="1"/>
  <c r="F19" i="4"/>
  <c r="G19" i="4" s="1"/>
  <c r="C19" i="4"/>
  <c r="D19" i="4" s="1"/>
  <c r="L18" i="4"/>
  <c r="M18" i="4" s="1"/>
  <c r="I18" i="4"/>
  <c r="J18" i="4" s="1"/>
  <c r="F18" i="4"/>
  <c r="G18" i="4" s="1"/>
  <c r="C18" i="4"/>
  <c r="D18" i="4" s="1"/>
  <c r="L17" i="4"/>
  <c r="M17" i="4" s="1"/>
  <c r="I17" i="4"/>
  <c r="J17" i="4" s="1"/>
  <c r="F17" i="4"/>
  <c r="G17" i="4" s="1"/>
  <c r="C17" i="4"/>
  <c r="D17" i="4" s="1"/>
  <c r="L16" i="4"/>
  <c r="M16" i="4" s="1"/>
  <c r="I16" i="4"/>
  <c r="J16" i="4" s="1"/>
  <c r="F16" i="4"/>
  <c r="G16" i="4" s="1"/>
  <c r="C16" i="4"/>
  <c r="D16" i="4" s="1"/>
  <c r="L15" i="4"/>
  <c r="M15" i="4" s="1"/>
  <c r="I15" i="4"/>
  <c r="J15" i="4" s="1"/>
  <c r="F15" i="4"/>
  <c r="G15" i="4" s="1"/>
  <c r="C15" i="4"/>
  <c r="D15" i="4" s="1"/>
  <c r="D8" i="4"/>
  <c r="B8" i="4"/>
  <c r="B6" i="4"/>
  <c r="D2" i="4"/>
  <c r="B2" i="4"/>
  <c r="N375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H79" i="3"/>
  <c r="D79" i="3"/>
  <c r="H78" i="3"/>
  <c r="D78" i="3"/>
  <c r="H77" i="3"/>
  <c r="D77" i="3"/>
  <c r="H76" i="3"/>
  <c r="D7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H62" i="3"/>
  <c r="H61" i="3"/>
  <c r="H59" i="3"/>
  <c r="H56" i="3"/>
  <c r="H50" i="3"/>
  <c r="N21" i="3"/>
  <c r="N19" i="3"/>
  <c r="H19" i="3"/>
  <c r="B11" i="3"/>
  <c r="B10" i="3"/>
  <c r="D9" i="3"/>
  <c r="B9" i="3"/>
  <c r="M197" i="3" s="1"/>
  <c r="B7" i="3"/>
  <c r="D2" i="3"/>
  <c r="B2" i="3"/>
  <c r="D48" i="3" s="1"/>
  <c r="B23" i="1"/>
  <c r="B9" i="4" s="1"/>
  <c r="D20" i="1"/>
  <c r="B19" i="1"/>
  <c r="D19" i="1" s="1"/>
  <c r="B18" i="1"/>
  <c r="D18" i="1" s="1"/>
  <c r="A18" i="1"/>
  <c r="D17" i="1"/>
  <c r="D16" i="1"/>
  <c r="D15" i="1"/>
  <c r="D14" i="1"/>
  <c r="D11" i="1"/>
  <c r="D10" i="1"/>
  <c r="D9" i="1"/>
  <c r="D8" i="1"/>
  <c r="D7" i="1"/>
  <c r="B4" i="1"/>
  <c r="B3" i="1"/>
  <c r="D4" i="6" l="1"/>
  <c r="D3" i="8"/>
  <c r="H23" i="3"/>
  <c r="H38" i="3"/>
  <c r="H53" i="3"/>
  <c r="M66" i="3"/>
  <c r="M69" i="3"/>
  <c r="M85" i="3"/>
  <c r="M91" i="3"/>
  <c r="M108" i="3"/>
  <c r="M144" i="3"/>
  <c r="B37" i="7"/>
  <c r="D10" i="3"/>
  <c r="H28" i="3"/>
  <c r="M42" i="3"/>
  <c r="M63" i="3"/>
  <c r="M103" i="3"/>
  <c r="M177" i="3"/>
  <c r="M195" i="3"/>
  <c r="M185" i="3"/>
  <c r="M180" i="3"/>
  <c r="M176" i="3"/>
  <c r="M163" i="3"/>
  <c r="M159" i="3"/>
  <c r="M153" i="3"/>
  <c r="M148" i="3"/>
  <c r="M130" i="3"/>
  <c r="M120" i="3"/>
  <c r="N111" i="3"/>
  <c r="M106" i="3"/>
  <c r="M102" i="3"/>
  <c r="M98" i="3"/>
  <c r="M89" i="3"/>
  <c r="M65" i="3"/>
  <c r="M56" i="3"/>
  <c r="M49" i="3"/>
  <c r="H42" i="3"/>
  <c r="M34" i="3"/>
  <c r="M27" i="3"/>
  <c r="M20" i="3"/>
  <c r="M171" i="3"/>
  <c r="M167" i="3"/>
  <c r="M143" i="3"/>
  <c r="M138" i="3"/>
  <c r="M115" i="3"/>
  <c r="M93" i="3"/>
  <c r="M84" i="3"/>
  <c r="M79" i="3"/>
  <c r="M73" i="3"/>
  <c r="M70" i="3"/>
  <c r="M61" i="3"/>
  <c r="M48" i="3"/>
  <c r="M41" i="3"/>
  <c r="H34" i="3"/>
  <c r="M25" i="3"/>
  <c r="N199" i="3"/>
  <c r="M194" i="3"/>
  <c r="M184" i="3"/>
  <c r="M179" i="3"/>
  <c r="M175" i="3"/>
  <c r="M162" i="3"/>
  <c r="M147" i="3"/>
  <c r="M133" i="3"/>
  <c r="M129" i="3"/>
  <c r="M123" i="3"/>
  <c r="M119" i="3"/>
  <c r="M105" i="3"/>
  <c r="M101" i="3"/>
  <c r="M67" i="3"/>
  <c r="M54" i="3"/>
  <c r="M40" i="3"/>
  <c r="M32" i="3"/>
  <c r="M24" i="3"/>
  <c r="M188" i="3"/>
  <c r="M170" i="3"/>
  <c r="M151" i="3"/>
  <c r="M137" i="3"/>
  <c r="M109" i="3"/>
  <c r="M96" i="3"/>
  <c r="M92" i="3"/>
  <c r="M87" i="3"/>
  <c r="M75" i="3"/>
  <c r="M64" i="3"/>
  <c r="M60" i="3"/>
  <c r="M53" i="3"/>
  <c r="M47" i="3"/>
  <c r="H39" i="3"/>
  <c r="H31" i="3"/>
  <c r="M23" i="3"/>
  <c r="N374" i="3"/>
  <c r="M178" i="3"/>
  <c r="M165" i="3"/>
  <c r="M156" i="3"/>
  <c r="M146" i="3"/>
  <c r="M141" i="3"/>
  <c r="M132" i="3"/>
  <c r="H22" i="3"/>
  <c r="M37" i="3"/>
  <c r="M51" i="3"/>
  <c r="M72" i="3"/>
  <c r="M113" i="3"/>
  <c r="M131" i="3"/>
  <c r="M164" i="3"/>
  <c r="B67" i="7"/>
  <c r="B69" i="7"/>
  <c r="B36" i="7"/>
  <c r="B61" i="7"/>
  <c r="B32" i="7"/>
  <c r="B60" i="7"/>
  <c r="B26" i="7"/>
  <c r="B58" i="7"/>
  <c r="B24" i="7"/>
  <c r="B50" i="7"/>
  <c r="B20" i="7"/>
  <c r="M28" i="3"/>
  <c r="M81" i="3"/>
  <c r="H44" i="3"/>
  <c r="M57" i="3"/>
  <c r="M86" i="3"/>
  <c r="M121" i="3"/>
  <c r="M127" i="3"/>
  <c r="M172" i="3"/>
  <c r="M191" i="3"/>
  <c r="B48" i="7"/>
  <c r="M29" i="3"/>
  <c r="M58" i="3"/>
  <c r="M99" i="3"/>
  <c r="M104" i="3"/>
  <c r="M116" i="3"/>
  <c r="M140" i="3"/>
  <c r="M161" i="3"/>
  <c r="B72" i="7"/>
  <c r="M30" i="3"/>
  <c r="M46" i="3"/>
  <c r="M74" i="3"/>
  <c r="M82" i="3"/>
  <c r="M94" i="3"/>
  <c r="M135" i="3"/>
  <c r="M168" i="3"/>
  <c r="M173" i="3"/>
  <c r="B74" i="7"/>
  <c r="M21" i="3"/>
  <c r="M68" i="3"/>
  <c r="M100" i="3"/>
  <c r="M112" i="3"/>
  <c r="M117" i="3"/>
  <c r="M187" i="3"/>
  <c r="M45" i="3"/>
  <c r="M35" i="3"/>
  <c r="M59" i="3"/>
  <c r="M78" i="3"/>
  <c r="M36" i="3"/>
  <c r="M50" i="3"/>
  <c r="M95" i="3"/>
  <c r="M136" i="3"/>
  <c r="M149" i="3"/>
  <c r="M169" i="3"/>
  <c r="M181" i="3"/>
  <c r="D4" i="5"/>
  <c r="D9" i="6"/>
  <c r="D9" i="4"/>
  <c r="D23" i="1"/>
  <c r="B9" i="5"/>
  <c r="D9" i="5" s="1"/>
  <c r="B8" i="8"/>
  <c r="D6" i="5"/>
  <c r="D5" i="8"/>
  <c r="D6" i="6"/>
  <c r="D6" i="7"/>
  <c r="D6" i="4"/>
  <c r="D63" i="3"/>
  <c r="D31" i="3"/>
  <c r="D3" i="3"/>
  <c r="D58" i="3"/>
  <c r="D53" i="3"/>
  <c r="D46" i="3"/>
  <c r="D34" i="3"/>
  <c r="D29" i="3"/>
  <c r="D61" i="3"/>
  <c r="D50" i="3"/>
  <c r="D42" i="3"/>
  <c r="D39" i="3"/>
  <c r="D36" i="3"/>
  <c r="D60" i="3"/>
  <c r="D44" i="3"/>
  <c r="D41" i="3"/>
  <c r="D38" i="3"/>
  <c r="D22" i="3"/>
  <c r="D5" i="3"/>
  <c r="D54" i="3"/>
  <c r="D35" i="3"/>
  <c r="D27" i="3"/>
  <c r="D24" i="3"/>
  <c r="D62" i="3"/>
  <c r="D57" i="3"/>
  <c r="D49" i="3"/>
  <c r="D43" i="3"/>
  <c r="D4" i="3"/>
  <c r="D51" i="3"/>
  <c r="D37" i="3"/>
  <c r="D32" i="3"/>
  <c r="D26" i="3"/>
  <c r="D23" i="3"/>
  <c r="D28" i="3"/>
  <c r="D33" i="3"/>
  <c r="N269" i="3"/>
  <c r="N195" i="3"/>
  <c r="N187" i="3"/>
  <c r="N179" i="3"/>
  <c r="N171" i="3"/>
  <c r="N163" i="3"/>
  <c r="N155" i="3"/>
  <c r="N147" i="3"/>
  <c r="N139" i="3"/>
  <c r="N131" i="3"/>
  <c r="N123" i="3"/>
  <c r="N115" i="3"/>
  <c r="N183" i="3"/>
  <c r="N177" i="3"/>
  <c r="N151" i="3"/>
  <c r="N145" i="3"/>
  <c r="N119" i="3"/>
  <c r="N113" i="3"/>
  <c r="N173" i="3"/>
  <c r="N133" i="3"/>
  <c r="N127" i="3"/>
  <c r="N117" i="3"/>
  <c r="N185" i="3"/>
  <c r="N141" i="3"/>
  <c r="N197" i="3"/>
  <c r="N191" i="3"/>
  <c r="N175" i="3"/>
  <c r="N169" i="3"/>
  <c r="N157" i="3"/>
  <c r="N135" i="3"/>
  <c r="N129" i="3"/>
  <c r="N181" i="3"/>
  <c r="N153" i="3"/>
  <c r="N143" i="3"/>
  <c r="N137" i="3"/>
  <c r="N125" i="3"/>
  <c r="N205" i="3"/>
  <c r="D55" i="3"/>
  <c r="N159" i="3"/>
  <c r="D4" i="4"/>
  <c r="D3" i="4"/>
  <c r="D45" i="3"/>
  <c r="N279" i="3"/>
  <c r="N271" i="3"/>
  <c r="N263" i="3"/>
  <c r="N255" i="3"/>
  <c r="N247" i="3"/>
  <c r="N239" i="3"/>
  <c r="N231" i="3"/>
  <c r="N281" i="3"/>
  <c r="N273" i="3"/>
  <c r="N265" i="3"/>
  <c r="N257" i="3"/>
  <c r="N249" i="3"/>
  <c r="N241" i="3"/>
  <c r="N233" i="3"/>
  <c r="N225" i="3"/>
  <c r="N285" i="3"/>
  <c r="N275" i="3"/>
  <c r="N253" i="3"/>
  <c r="N243" i="3"/>
  <c r="N207" i="3"/>
  <c r="N267" i="3"/>
  <c r="N229" i="3"/>
  <c r="N219" i="3"/>
  <c r="N209" i="3"/>
  <c r="N251" i="3"/>
  <c r="N227" i="3"/>
  <c r="N203" i="3"/>
  <c r="N261" i="3"/>
  <c r="N237" i="3"/>
  <c r="N217" i="3"/>
  <c r="N283" i="3"/>
  <c r="N259" i="3"/>
  <c r="N235" i="3"/>
  <c r="N223" i="3"/>
  <c r="N211" i="3"/>
  <c r="N201" i="3"/>
  <c r="N245" i="3"/>
  <c r="D7" i="3"/>
  <c r="D40" i="3"/>
  <c r="D21" i="3"/>
  <c r="D25" i="3"/>
  <c r="D30" i="3"/>
  <c r="D56" i="3"/>
  <c r="N221" i="3"/>
  <c r="N149" i="3"/>
  <c r="N165" i="3"/>
  <c r="N110" i="3"/>
  <c r="H27" i="3"/>
  <c r="H51" i="3"/>
  <c r="H32" i="3"/>
  <c r="H26" i="3"/>
  <c r="N286" i="3"/>
  <c r="H57" i="3"/>
  <c r="H49" i="3"/>
  <c r="H46" i="3"/>
  <c r="H43" i="3"/>
  <c r="H29" i="3"/>
  <c r="N23" i="3"/>
  <c r="D11" i="3"/>
  <c r="H45" i="3"/>
  <c r="H40" i="3"/>
  <c r="H21" i="3"/>
  <c r="D47" i="3"/>
  <c r="D8" i="8"/>
  <c r="D20" i="3"/>
  <c r="D59" i="3"/>
  <c r="D52" i="3"/>
  <c r="N167" i="3"/>
  <c r="N215" i="3"/>
  <c r="D9" i="7"/>
  <c r="B27" i="7"/>
  <c r="B38" i="7"/>
  <c r="B51" i="7"/>
  <c r="B62" i="7"/>
  <c r="B75" i="7"/>
  <c r="D3" i="5"/>
  <c r="B18" i="7"/>
  <c r="B29" i="7"/>
  <c r="B42" i="7"/>
  <c r="B53" i="7"/>
  <c r="B71" i="7"/>
  <c r="B63" i="7"/>
  <c r="B55" i="7"/>
  <c r="B47" i="7"/>
  <c r="B39" i="7"/>
  <c r="B31" i="7"/>
  <c r="B23" i="7"/>
  <c r="B73" i="7"/>
  <c r="B65" i="7"/>
  <c r="B57" i="7"/>
  <c r="B49" i="7"/>
  <c r="B41" i="7"/>
  <c r="B33" i="7"/>
  <c r="B25" i="7"/>
  <c r="B17" i="7"/>
  <c r="B76" i="7"/>
  <c r="B66" i="7"/>
  <c r="B54" i="7"/>
  <c r="B44" i="7"/>
  <c r="B34" i="7"/>
  <c r="B22" i="7"/>
  <c r="B28" i="7"/>
  <c r="B40" i="7"/>
  <c r="B52" i="7"/>
  <c r="B64" i="7"/>
  <c r="D3" i="6"/>
  <c r="D3" i="7"/>
  <c r="B19" i="7"/>
  <c r="B30" i="7"/>
  <c r="B43" i="7"/>
  <c r="B56" i="7"/>
  <c r="B68" i="7"/>
  <c r="N287" i="3"/>
  <c r="N198" i="3"/>
  <c r="M190" i="3"/>
  <c r="M182" i="3"/>
  <c r="M174" i="3"/>
  <c r="M166" i="3"/>
  <c r="M158" i="3"/>
  <c r="M150" i="3"/>
  <c r="M142" i="3"/>
  <c r="M134" i="3"/>
  <c r="M126" i="3"/>
  <c r="M118" i="3"/>
  <c r="M110" i="3"/>
  <c r="M80" i="3"/>
  <c r="M71" i="3"/>
  <c r="H54" i="3"/>
  <c r="H52" i="3"/>
  <c r="H48" i="3"/>
  <c r="M39" i="3"/>
  <c r="H37" i="3"/>
  <c r="H35" i="3"/>
  <c r="H33" i="3"/>
  <c r="N22" i="3"/>
  <c r="N20" i="3"/>
  <c r="M192" i="3"/>
  <c r="M189" i="3"/>
  <c r="M186" i="3"/>
  <c r="M160" i="3"/>
  <c r="M157" i="3"/>
  <c r="M154" i="3"/>
  <c r="M128" i="3"/>
  <c r="M125" i="3"/>
  <c r="M122" i="3"/>
  <c r="M107" i="3"/>
  <c r="M97" i="3"/>
  <c r="M88" i="3"/>
  <c r="M76" i="3"/>
  <c r="M62" i="3"/>
  <c r="H60" i="3"/>
  <c r="M55" i="3"/>
  <c r="M43" i="3"/>
  <c r="H41" i="3"/>
  <c r="M38" i="3"/>
  <c r="H36" i="3"/>
  <c r="M31" i="3"/>
  <c r="M26" i="3"/>
  <c r="H24" i="3"/>
  <c r="H20" i="3"/>
  <c r="M22" i="3"/>
  <c r="H25" i="3"/>
  <c r="H30" i="3"/>
  <c r="M33" i="3"/>
  <c r="M44" i="3"/>
  <c r="H47" i="3"/>
  <c r="M52" i="3"/>
  <c r="H55" i="3"/>
  <c r="H58" i="3"/>
  <c r="M77" i="3"/>
  <c r="M83" i="3"/>
  <c r="M90" i="3"/>
  <c r="M111" i="3"/>
  <c r="M114" i="3"/>
  <c r="M124" i="3"/>
  <c r="M139" i="3"/>
  <c r="M145" i="3"/>
  <c r="M152" i="3"/>
  <c r="M155" i="3"/>
  <c r="M183" i="3"/>
  <c r="M193" i="3"/>
  <c r="M196" i="3"/>
  <c r="B21" i="7"/>
  <c r="B35" i="7"/>
  <c r="B46" i="7"/>
  <c r="B59" i="7"/>
  <c r="B70" i="7"/>
  <c r="N213" i="3" l="1"/>
  <c r="N277" i="3"/>
  <c r="N189" i="3"/>
  <c r="N193" i="3"/>
  <c r="N161" i="3"/>
  <c r="N121" i="3"/>
  <c r="N180" i="3"/>
  <c r="N148" i="3"/>
  <c r="N116" i="3"/>
  <c r="N186" i="3"/>
  <c r="N176" i="3"/>
  <c r="N170" i="3"/>
  <c r="N142" i="3"/>
  <c r="N136" i="3"/>
  <c r="N130" i="3"/>
  <c r="N192" i="3"/>
  <c r="N182" i="3"/>
  <c r="N154" i="3"/>
  <c r="N144" i="3"/>
  <c r="N138" i="3"/>
  <c r="N194" i="3"/>
  <c r="N160" i="3"/>
  <c r="N150" i="3"/>
  <c r="N122" i="3"/>
  <c r="N112" i="3"/>
  <c r="N188" i="3"/>
  <c r="N178" i="3"/>
  <c r="N172" i="3"/>
  <c r="N132" i="3"/>
  <c r="N126" i="3"/>
  <c r="N166" i="3"/>
  <c r="N184" i="3"/>
  <c r="N156" i="3"/>
  <c r="N146" i="3"/>
  <c r="N140" i="3"/>
  <c r="N134" i="3"/>
  <c r="N128" i="3"/>
  <c r="N196" i="3"/>
  <c r="N174" i="3"/>
  <c r="N124" i="3"/>
  <c r="N120" i="3"/>
  <c r="N162" i="3"/>
  <c r="N168" i="3"/>
  <c r="N152" i="3"/>
  <c r="N118" i="3"/>
  <c r="N114" i="3"/>
  <c r="N190" i="3"/>
  <c r="N164" i="3"/>
  <c r="N158" i="3"/>
  <c r="N218" i="3"/>
  <c r="N214" i="3"/>
  <c r="N210" i="3"/>
  <c r="N206" i="3"/>
  <c r="N202" i="3"/>
  <c r="N264" i="3"/>
  <c r="N232" i="3"/>
  <c r="N222" i="3"/>
  <c r="N216" i="3"/>
  <c r="N278" i="3"/>
  <c r="N254" i="3"/>
  <c r="N242" i="3"/>
  <c r="N204" i="3"/>
  <c r="N276" i="3"/>
  <c r="N262" i="3"/>
  <c r="N238" i="3"/>
  <c r="N208" i="3"/>
  <c r="N284" i="3"/>
  <c r="N260" i="3"/>
  <c r="N236" i="3"/>
  <c r="N274" i="3"/>
  <c r="N250" i="3"/>
  <c r="N226" i="3"/>
  <c r="N212" i="3"/>
  <c r="N272" i="3"/>
  <c r="N248" i="3"/>
  <c r="N224" i="3"/>
  <c r="N270" i="3"/>
  <c r="N246" i="3"/>
  <c r="N266" i="3"/>
  <c r="N230" i="3"/>
  <c r="N258" i="3"/>
  <c r="N228" i="3"/>
  <c r="N244" i="3"/>
  <c r="N268" i="3"/>
  <c r="N256" i="3"/>
  <c r="N200" i="3"/>
  <c r="N282" i="3"/>
  <c r="N252" i="3"/>
  <c r="N220" i="3"/>
  <c r="N280" i="3"/>
  <c r="N240" i="3"/>
  <c r="N234" i="3"/>
  <c r="N367" i="3"/>
  <c r="N359" i="3"/>
  <c r="N351" i="3"/>
  <c r="N343" i="3"/>
  <c r="N335" i="3"/>
  <c r="N327" i="3"/>
  <c r="N319" i="3"/>
  <c r="N311" i="3"/>
  <c r="N303" i="3"/>
  <c r="N295" i="3"/>
  <c r="N369" i="3"/>
  <c r="N361" i="3"/>
  <c r="N353" i="3"/>
  <c r="N345" i="3"/>
  <c r="N337" i="3"/>
  <c r="N329" i="3"/>
  <c r="N321" i="3"/>
  <c r="N313" i="3"/>
  <c r="N305" i="3"/>
  <c r="N297" i="3"/>
  <c r="N289" i="3"/>
  <c r="N371" i="3"/>
  <c r="N349" i="3"/>
  <c r="N339" i="3"/>
  <c r="N317" i="3"/>
  <c r="N307" i="3"/>
  <c r="N315" i="3"/>
  <c r="N291" i="3"/>
  <c r="N373" i="3"/>
  <c r="N309" i="3"/>
  <c r="N347" i="3"/>
  <c r="N323" i="3"/>
  <c r="N299" i="3"/>
  <c r="N357" i="3"/>
  <c r="N333" i="3"/>
  <c r="N363" i="3"/>
  <c r="N293" i="3"/>
  <c r="N355" i="3"/>
  <c r="N325" i="3"/>
  <c r="N341" i="3"/>
  <c r="N301" i="3"/>
  <c r="N331" i="3"/>
  <c r="N365" i="3"/>
  <c r="N60" i="3"/>
  <c r="N58" i="3"/>
  <c r="N56" i="3"/>
  <c r="N28" i="3"/>
  <c r="N26" i="3"/>
  <c r="N24" i="3"/>
  <c r="N94" i="3"/>
  <c r="N84" i="3"/>
  <c r="N50" i="3"/>
  <c r="N48" i="3"/>
  <c r="N80" i="3"/>
  <c r="N72" i="3"/>
  <c r="N106" i="3"/>
  <c r="N82" i="3"/>
  <c r="N32" i="3"/>
  <c r="N34" i="3"/>
  <c r="N102" i="3"/>
  <c r="N76" i="3"/>
  <c r="N40" i="3"/>
  <c r="N88" i="3"/>
  <c r="N68" i="3"/>
  <c r="N66" i="3"/>
  <c r="N64" i="3"/>
  <c r="N42" i="3"/>
  <c r="N74" i="3"/>
  <c r="N36" i="3"/>
  <c r="N100" i="3"/>
  <c r="N96" i="3"/>
  <c r="N52" i="3"/>
  <c r="N44" i="3"/>
  <c r="N90" i="3"/>
  <c r="N360" i="3"/>
  <c r="N328" i="3"/>
  <c r="N296" i="3"/>
  <c r="N364" i="3"/>
  <c r="N352" i="3"/>
  <c r="N340" i="3"/>
  <c r="N326" i="3"/>
  <c r="N302" i="3"/>
  <c r="N362" i="3"/>
  <c r="N348" i="3"/>
  <c r="N336" i="3"/>
  <c r="N324" i="3"/>
  <c r="N312" i="3"/>
  <c r="N300" i="3"/>
  <c r="N288" i="3"/>
  <c r="N370" i="3"/>
  <c r="N346" i="3"/>
  <c r="N322" i="3"/>
  <c r="N372" i="3"/>
  <c r="N358" i="3"/>
  <c r="N334" i="3"/>
  <c r="N310" i="3"/>
  <c r="N298" i="3"/>
  <c r="N368" i="3"/>
  <c r="N356" i="3"/>
  <c r="N344" i="3"/>
  <c r="N332" i="3"/>
  <c r="N320" i="3"/>
  <c r="N308" i="3"/>
  <c r="N294" i="3"/>
  <c r="N330" i="3"/>
  <c r="N292" i="3"/>
  <c r="N314" i="3"/>
  <c r="N354" i="3"/>
  <c r="N318" i="3"/>
  <c r="N290" i="3"/>
  <c r="N342" i="3"/>
  <c r="N306" i="3"/>
  <c r="N350" i="3"/>
  <c r="N316" i="3"/>
  <c r="N366" i="3"/>
  <c r="N338" i="3"/>
  <c r="N304" i="3"/>
  <c r="N103" i="3"/>
  <c r="N97" i="3"/>
  <c r="N91" i="3"/>
  <c r="N85" i="3"/>
  <c r="N77" i="3"/>
  <c r="N75" i="3"/>
  <c r="N73" i="3"/>
  <c r="N45" i="3"/>
  <c r="N43" i="3"/>
  <c r="N41" i="3"/>
  <c r="N107" i="3"/>
  <c r="N27" i="3"/>
  <c r="N89" i="3"/>
  <c r="N51" i="3"/>
  <c r="N29" i="3"/>
  <c r="N53" i="3"/>
  <c r="N59" i="3"/>
  <c r="N37" i="3"/>
  <c r="N95" i="3"/>
  <c r="N81" i="3"/>
  <c r="N61" i="3"/>
  <c r="N25" i="3"/>
  <c r="N35" i="3"/>
  <c r="N49" i="3"/>
  <c r="N65" i="3"/>
  <c r="N101" i="3"/>
  <c r="N83" i="3"/>
  <c r="N33" i="3"/>
  <c r="N67" i="3"/>
  <c r="N57" i="3"/>
  <c r="N69" i="3"/>
</calcChain>
</file>

<file path=xl/sharedStrings.xml><?xml version="1.0" encoding="utf-8"?>
<sst xmlns="http://schemas.openxmlformats.org/spreadsheetml/2006/main" count="511" uniqueCount="214">
  <si>
    <t>TopSpin version</t>
  </si>
  <si>
    <t>3.x</t>
  </si>
  <si>
    <t>bf1</t>
  </si>
  <si>
    <t>MHz</t>
  </si>
  <si>
    <t>bf2</t>
  </si>
  <si>
    <t>bf3</t>
  </si>
  <si>
    <t>1H</t>
  </si>
  <si>
    <t>90 pulse</t>
  </si>
  <si>
    <t>μs (p1)</t>
  </si>
  <si>
    <t>dB (pl1)</t>
  </si>
  <si>
    <t>TOCSY mixing</t>
  </si>
  <si>
    <t>μs (p6)</t>
  </si>
  <si>
    <t>dB (pl10)</t>
  </si>
  <si>
    <t>decouple</t>
  </si>
  <si>
    <t>μs (p26,pcpd1)</t>
  </si>
  <si>
    <t>dB (pl19)</t>
  </si>
  <si>
    <t>Squa100.1000</t>
  </si>
  <si>
    <t>μs (p11)</t>
  </si>
  <si>
    <t>dB (pl11)</t>
  </si>
  <si>
    <t>Sinc1.1000</t>
  </si>
  <si>
    <t>dB (sp1)</t>
  </si>
  <si>
    <t>Eburp1.100</t>
  </si>
  <si>
    <t>13C</t>
  </si>
  <si>
    <t>μs (p3)</t>
  </si>
  <si>
    <t>dB (pl2)</t>
  </si>
  <si>
    <t>μs (pcpd2)</t>
  </si>
  <si>
    <t>dB (pl12)</t>
  </si>
  <si>
    <t>μs (p9)</t>
  </si>
  <si>
    <t>dB (pl15)</t>
  </si>
  <si>
    <t>Crp60,0.5,20.1</t>
  </si>
  <si>
    <t>μs (p8,p14)</t>
  </si>
  <si>
    <t>dB (sp13,sp3)</t>
  </si>
  <si>
    <t>Crp60comp.4</t>
  </si>
  <si>
    <t>μs (p24)</t>
  </si>
  <si>
    <t>dB (sp7)</t>
  </si>
  <si>
    <t>μs (p13)</t>
  </si>
  <si>
    <t>dB (sp2,sp8)</t>
  </si>
  <si>
    <t>Q3.1000</t>
  </si>
  <si>
    <t>μs (p14)</t>
  </si>
  <si>
    <t>dB (sp3,sp5,sp7)</t>
  </si>
  <si>
    <t>dB (sp9)</t>
  </si>
  <si>
    <t>15N</t>
  </si>
  <si>
    <t>μs (p21)</t>
  </si>
  <si>
    <t>dB (pl3)</t>
  </si>
  <si>
    <t>μs (pcpd3)</t>
  </si>
  <si>
    <t>dB (pl16)</t>
  </si>
  <si>
    <t>19F</t>
  </si>
  <si>
    <t>ppm</t>
  </si>
  <si>
    <t>ppm (sw)</t>
  </si>
  <si>
    <t>13C aliphatic</t>
  </si>
  <si>
    <t>13C aliphatic (aliased)</t>
  </si>
  <si>
    <t>13C aromatic</t>
  </si>
  <si>
    <t>13Cα</t>
  </si>
  <si>
    <t>ppm (cnst22)</t>
  </si>
  <si>
    <t>13Cα+13Cβ</t>
  </si>
  <si>
    <t>ppm (cnst23)</t>
  </si>
  <si>
    <t>13CO</t>
  </si>
  <si>
    <t>ppm (cnst21)</t>
  </si>
  <si>
    <t>assign3d</t>
  </si>
  <si>
    <t>experiment name</t>
  </si>
  <si>
    <t>pulse program</t>
  </si>
  <si>
    <t>TD</t>
  </si>
  <si>
    <t>ns</t>
  </si>
  <si>
    <t>o2p</t>
  </si>
  <si>
    <t>cnst21 [CO]</t>
  </si>
  <si>
    <t>cnst22 [CA]</t>
  </si>
  <si>
    <t>cnst23 [(CA+AB)/2]</t>
  </si>
  <si>
    <t>cnst24 [CB]</t>
  </si>
  <si>
    <t>cnst30 [aromatic]</t>
  </si>
  <si>
    <t>backbone</t>
  </si>
  <si>
    <t>excitation sculpting</t>
  </si>
  <si>
    <t>zgesgp</t>
  </si>
  <si>
    <t>8k</t>
  </si>
  <si>
    <t>1H-15N HSQC</t>
  </si>
  <si>
    <t>ks_hsqcetfpf3gpsi2</t>
  </si>
  <si>
    <t>1k x 256</t>
  </si>
  <si>
    <t>HNCO</t>
  </si>
  <si>
    <t>ks_hncogp3d</t>
  </si>
  <si>
    <t>1k x 48 x 48</t>
  </si>
  <si>
    <t>= o2p</t>
  </si>
  <si>
    <t>~54 ppm</t>
  </si>
  <si>
    <t>HN(CA)CO</t>
  </si>
  <si>
    <t>ks_hncacogp3d</t>
  </si>
  <si>
    <t>HN(CO)CA</t>
  </si>
  <si>
    <t>ks_hncocagp3d</t>
  </si>
  <si>
    <t>1k x 48 x 64</t>
  </si>
  <si>
    <t>~174 ppm</t>
  </si>
  <si>
    <t>HNCA</t>
  </si>
  <si>
    <t>ks_hncagp3d</t>
  </si>
  <si>
    <t>CBCA(CO)NH</t>
  </si>
  <si>
    <t>ks_cbcaconhgp3d</t>
  </si>
  <si>
    <t>1k x 48 x 80</t>
  </si>
  <si>
    <t>HNCACB</t>
  </si>
  <si>
    <t>ks_hncacbgp3d</t>
  </si>
  <si>
    <t>(H)CC(CO)NH</t>
  </si>
  <si>
    <t>ks_hccconhgp3d3</t>
  </si>
  <si>
    <t>1H-15N NOESY-HSQC</t>
  </si>
  <si>
    <t>ks_noesyhsqcf3gpsi3d</t>
  </si>
  <si>
    <t>1k x 48 x 128</t>
  </si>
  <si>
    <t>aliphatic</t>
  </si>
  <si>
    <t>1H-13C CT-HSQC (aliphatic)</t>
  </si>
  <si>
    <t>ks_hsqcctetgpsp</t>
  </si>
  <si>
    <t>~38 ppm</t>
  </si>
  <si>
    <t>1H-13C CT-HSQC (aliphatic) aliasing</t>
  </si>
  <si>
    <t>1k x 128</t>
  </si>
  <si>
    <t>~25 ppm</t>
  </si>
  <si>
    <t>1H-13C HSQC (aliphatic) for a large protein</t>
  </si>
  <si>
    <t>ks_hsqcetgp.2</t>
  </si>
  <si>
    <t>1H-13C HSQC (aliphatic) aliasing for a large protein</t>
  </si>
  <si>
    <t>ks_hsqcetgpsp.2</t>
  </si>
  <si>
    <t>H(CC)(CO)NH</t>
  </si>
  <si>
    <t>ks_hccconhgp3d2</t>
  </si>
  <si>
    <t>HBHA(CO)NH</t>
  </si>
  <si>
    <t>ks_hbhaconhgp3d</t>
  </si>
  <si>
    <t>HBHANH</t>
  </si>
  <si>
    <t>ks_hbhanhgp3d</t>
  </si>
  <si>
    <t>HCCH-COSY (aliphatic)</t>
  </si>
  <si>
    <t>ks_hcchcogp3d</t>
  </si>
  <si>
    <t>1k x 80 x 64</t>
  </si>
  <si>
    <t>HCCH-TOCSY (aliphatic)</t>
  </si>
  <si>
    <t>ks_hcchdigp3d</t>
  </si>
  <si>
    <t>1H-13C NOESY-HSQC (aliphatic) aliasing</t>
  </si>
  <si>
    <t>noesyhsqcetgp3d</t>
  </si>
  <si>
    <t>1k x 64 x 128</t>
  </si>
  <si>
    <t>aromatic</t>
  </si>
  <si>
    <t>1H-13CCT- HSQC (aromatic)</t>
  </si>
  <si>
    <t>ks_hsqcctetgpsp.2</t>
  </si>
  <si>
    <t>1k x 64</t>
  </si>
  <si>
    <t>1H-13C HSQC (aromatic)</t>
  </si>
  <si>
    <t>hsqcetgpsisp2</t>
  </si>
  <si>
    <t>(HB)CB(CGCD)HD</t>
  </si>
  <si>
    <t>hbcbcgcdhdgp</t>
  </si>
  <si>
    <t>1k x 32</t>
  </si>
  <si>
    <t>~125 ppm</t>
  </si>
  <si>
    <t>(HB)CB(CGCDCE)HE</t>
  </si>
  <si>
    <t>hbcbcgcdcehegp</t>
  </si>
  <si>
    <t>HCCH-COSY (aromatic)</t>
  </si>
  <si>
    <t>hcchcogp3d</t>
  </si>
  <si>
    <t>0 ppm</t>
  </si>
  <si>
    <t>HCCH-TOCSY (aromatic)</t>
  </si>
  <si>
    <t>hcchdigp3d</t>
  </si>
  <si>
    <t>1H-13C NOESY-HSQC (aromatic)</t>
  </si>
  <si>
    <t>others</t>
  </si>
  <si>
    <t>3J HNCO (reference)</t>
  </si>
  <si>
    <t>ks_hncogphb3d</t>
  </si>
  <si>
    <t>3J HNCO</t>
  </si>
  <si>
    <t>CP</t>
  </si>
  <si>
    <t>Hz</t>
  </si>
  <si>
    <t>μs</t>
  </si>
  <si>
    <t>μs (p8)</t>
  </si>
  <si>
    <t>dB (sp13)</t>
  </si>
  <si>
    <t>dB (pl22)</t>
  </si>
  <si>
    <t>0 power</t>
  </si>
  <si>
    <t>max power</t>
  </si>
  <si>
    <t>on-resonance</t>
  </si>
  <si>
    <t>off-resonance</t>
  </si>
  <si>
    <t>X degree 1H pulse</t>
  </si>
  <si>
    <t>15N spin lock</t>
  </si>
  <si>
    <t>1H / ppm</t>
  </si>
  <si>
    <t>15N / ppm</t>
  </si>
  <si>
    <t>1H pulse / μs</t>
  </si>
  <si>
    <t>#</t>
  </si>
  <si>
    <t>power / Hz</t>
  </si>
  <si>
    <t>15N power / dB</t>
  </si>
  <si>
    <t>offset / Hz</t>
  </si>
  <si>
    <t>15N pulse / μs</t>
  </si>
  <si>
    <t>cnst1,fq1list</t>
  </si>
  <si>
    <t>o3p,fq2list</t>
  </si>
  <si>
    <t>p5,vplist</t>
  </si>
  <si>
    <t>pl25,valist</t>
  </si>
  <si>
    <t>cnst25,fq3list</t>
  </si>
  <si>
    <t>p23,vdlist</t>
  </si>
  <si>
    <t>ppm bf</t>
  </si>
  <si>
    <t>hz sfo</t>
  </si>
  <si>
    <t>μs (p26)</t>
  </si>
  <si>
    <t>TCPMG</t>
  </si>
  <si>
    <t>ms (d20)</t>
  </si>
  <si>
    <t>CPMG loop</t>
  </si>
  <si>
    <t>τCP</t>
  </si>
  <si>
    <t>1/τCP</t>
  </si>
  <si>
    <t>l2,vclist</t>
  </si>
  <si>
    <t>ms</t>
  </si>
  <si>
    <t>s-1</t>
  </si>
  <si>
    <t>Reburp.1000</t>
  </si>
  <si>
    <t>μs (p12)</t>
  </si>
  <si>
    <t>dB (sp12)</t>
  </si>
  <si>
    <t>CLEANEX-PM</t>
  </si>
  <si>
    <t>μs (p10)</t>
  </si>
  <si>
    <t>dB (pl27)</t>
  </si>
  <si>
    <t>Gaus1_180r.1000</t>
  </si>
  <si>
    <t>μs (p7)</t>
  </si>
  <si>
    <t>dB (sp21)</t>
  </si>
  <si>
    <t>μs (pcpd1)</t>
  </si>
  <si>
    <t>Bip720,50,20.1</t>
  </si>
  <si>
    <t>μs (p44)</t>
  </si>
  <si>
    <t>dB (sp30)</t>
  </si>
  <si>
    <t>15N irradiation</t>
  </si>
  <si>
    <t>15N SW / Hz</t>
  </si>
  <si>
    <t>N points</t>
  </si>
  <si>
    <t>increment / Hz/point</t>
  </si>
  <si>
    <t>fq3list</t>
  </si>
  <si>
    <t>(CA+CO)/2</t>
  </si>
  <si>
    <t xml:space="preserve"> ~113 ppm</t>
  </si>
  <si>
    <t>CO</t>
  </si>
  <si>
    <t xml:space="preserve"> ~174 ppm</t>
  </si>
  <si>
    <t>CA</t>
  </si>
  <si>
    <t xml:space="preserve"> ~54 ppm</t>
  </si>
  <si>
    <t>(CA+CB)/2</t>
  </si>
  <si>
    <t xml:space="preserve"> ~41 ppm</t>
  </si>
  <si>
    <t xml:space="preserve"> 125 ppm</t>
  </si>
  <si>
    <t>CB</t>
  </si>
  <si>
    <t xml:space="preserve"> ~36 ppm</t>
  </si>
  <si>
    <t>aliased aliphatic</t>
    <phoneticPr fontId="20"/>
  </si>
  <si>
    <t>aliphatic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</si>
</sst>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\ "/>
    <numFmt numFmtId="165" formatCode="0.0000000\ "/>
    <numFmt numFmtId="166" formatCode="0.0\ "/>
    <numFmt numFmtId="167" formatCode="0\ "/>
    <numFmt numFmtId="168" formatCode="0\ ;[Red]\(0\)"/>
    <numFmt numFmtId="169" formatCode="0.000\ "/>
    <numFmt numFmtId="170" formatCode="#.####"/>
    <numFmt numFmtId="171" formatCode="#.###"/>
    <numFmt numFmtId="172" formatCode="0.0000\ "/>
    <numFmt numFmtId="173" formatCode="0.00000\ "/>
    <numFmt numFmtId="174" formatCode="0.000_ "/>
    <numFmt numFmtId="175" formatCode="0_ "/>
  </numFmts>
  <fonts count="23">
    <font>
      <sz val="10"/>
      <name val="ＭＳ Ｐゴシック"/>
      <family val="2"/>
      <charset val="1"/>
    </font>
    <font>
      <sz val="12"/>
      <name val="ＭＳ Ｐゴシック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4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ＭＳ Ｐゴシック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ＭＳ Ｐゴシック"/>
      <family val="2"/>
      <charset val="1"/>
    </font>
    <font>
      <sz val="18"/>
      <color rgb="FF000000"/>
      <name val="Arial"/>
      <family val="2"/>
      <charset val="1"/>
    </font>
    <font>
      <sz val="14"/>
      <name val="Arial"/>
      <family val="2"/>
      <charset val="1"/>
    </font>
    <font>
      <sz val="14"/>
      <name val="ＭＳ Ｐゴシック"/>
      <family val="2"/>
      <charset val="1"/>
    </font>
    <font>
      <sz val="14"/>
      <color rgb="FF000000"/>
      <name val="Arial"/>
      <family val="2"/>
      <charset val="1"/>
    </font>
    <font>
      <b/>
      <sz val="12"/>
      <name val="ＭＳ Ｐゴシック"/>
      <family val="2"/>
      <charset val="1"/>
    </font>
    <font>
      <sz val="12"/>
      <color rgb="FF7030A0"/>
      <name val="Arial"/>
      <family val="2"/>
      <charset val="1"/>
    </font>
    <font>
      <sz val="12"/>
      <color rgb="FFFF40FF"/>
      <name val="Arial"/>
      <family val="2"/>
      <charset val="1"/>
    </font>
    <font>
      <sz val="12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sz val="14"/>
      <color rgb="FF0000FF"/>
      <name val="Arial"/>
      <family val="2"/>
      <charset val="1"/>
    </font>
    <font>
      <sz val="14"/>
      <color rgb="FF000000"/>
      <name val="ＭＳ Ｐゴシック"/>
      <family val="2"/>
      <charset val="1"/>
    </font>
    <font>
      <sz val="6"/>
      <name val="Kozuka Gothic Pr6N B"/>
      <family val="3"/>
      <charset val="128"/>
    </font>
    <font>
      <sz val="12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FE0"/>
        <bgColor rgb="FFFFF2CC"/>
      </patternFill>
    </fill>
    <fill>
      <patternFill patternType="solid">
        <fgColor rgb="FFDCE6F2"/>
        <bgColor rgb="FFDEEBF7"/>
      </patternFill>
    </fill>
    <fill>
      <patternFill patternType="solid">
        <fgColor rgb="FFD9D9D9"/>
        <bgColor rgb="FFDCE6F2"/>
      </patternFill>
    </fill>
    <fill>
      <patternFill patternType="solid">
        <fgColor rgb="FFFFFFD2"/>
        <bgColor rgb="FFFFFFDA"/>
      </patternFill>
    </fill>
    <fill>
      <patternFill patternType="solid">
        <fgColor rgb="FFFFFFDA"/>
        <bgColor rgb="FFFFFFE0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CE6F2"/>
      </patternFill>
    </fill>
    <fill>
      <patternFill patternType="solid">
        <fgColor rgb="FFFFF2CC"/>
        <bgColor rgb="FFFFFFD2"/>
      </patternFill>
    </fill>
    <fill>
      <patternFill patternType="solid">
        <fgColor rgb="FFFFFFE0"/>
        <bgColor rgb="FFFFFFDA"/>
      </patternFill>
    </fill>
    <fill>
      <patternFill patternType="solid">
        <fgColor rgb="FF000000"/>
        <bgColor rgb="FF003300"/>
      </patternFill>
    </fill>
  </fills>
  <borders count="86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DashDotDot">
        <color auto="1"/>
      </bottom>
      <diagonal/>
    </border>
    <border>
      <left/>
      <right style="hair">
        <color auto="1"/>
      </right>
      <top/>
      <bottom style="mediumDashDotDot">
        <color auto="1"/>
      </bottom>
      <diagonal/>
    </border>
    <border>
      <left style="hair">
        <color auto="1"/>
      </left>
      <right style="hair">
        <color auto="1"/>
      </right>
      <top/>
      <bottom style="mediumDashDotDot">
        <color auto="1"/>
      </bottom>
      <diagonal/>
    </border>
    <border>
      <left/>
      <right style="medium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mediumDashDotDot">
        <color auto="1"/>
      </top>
      <bottom/>
      <diagonal/>
    </border>
    <border>
      <left/>
      <right style="hair">
        <color auto="1"/>
      </right>
      <top style="mediumDashDotDot">
        <color auto="1"/>
      </top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mediumDashDotDot">
        <color auto="1"/>
      </top>
      <bottom/>
      <diagonal/>
    </border>
    <border>
      <left/>
      <right style="medium">
        <color auto="1"/>
      </right>
      <top style="mediumDashDotDot">
        <color auto="1"/>
      </top>
      <bottom/>
      <diagonal/>
    </border>
    <border>
      <left style="medium">
        <color auto="1"/>
      </left>
      <right style="double">
        <color auto="1"/>
      </right>
      <top/>
      <bottom style="mediumDashed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DashDotDot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Dashed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2" fillId="0" borderId="1" xfId="0" applyFont="1" applyBorder="1" applyAlignment="1" applyProtection="1"/>
    <xf numFmtId="0" fontId="3" fillId="2" borderId="2" xfId="0" applyFont="1" applyFill="1" applyBorder="1" applyAlignment="1" applyProtection="1">
      <alignment horizontal="right"/>
    </xf>
    <xf numFmtId="0" fontId="1" fillId="0" borderId="3" xfId="0" applyFont="1" applyBorder="1" applyAlignment="1" applyProtection="1"/>
    <xf numFmtId="0" fontId="1" fillId="0" borderId="2" xfId="0" applyFont="1" applyBorder="1" applyAlignment="1" applyProtection="1"/>
    <xf numFmtId="0" fontId="1" fillId="0" borderId="4" xfId="0" applyFont="1" applyBorder="1" applyAlignment="1" applyProtection="1">
      <alignment horizontal="left"/>
    </xf>
    <xf numFmtId="0" fontId="0" fillId="0" borderId="0" xfId="0" applyFont="1"/>
    <xf numFmtId="0" fontId="2" fillId="0" borderId="5" xfId="0" applyFont="1" applyBorder="1" applyAlignment="1" applyProtection="1">
      <alignment vertical="center"/>
    </xf>
    <xf numFmtId="164" fontId="3" fillId="2" borderId="6" xfId="0" applyNumberFormat="1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left"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horizontal="left" vertical="center"/>
    </xf>
    <xf numFmtId="0" fontId="0" fillId="0" borderId="0" xfId="0" applyFont="1" applyProtection="1"/>
    <xf numFmtId="0" fontId="2" fillId="0" borderId="10" xfId="0" applyFont="1" applyBorder="1" applyAlignment="1" applyProtection="1">
      <alignment vertical="center"/>
    </xf>
    <xf numFmtId="165" fontId="3" fillId="3" borderId="0" xfId="0" applyNumberFormat="1" applyFont="1" applyFill="1" applyBorder="1" applyAlignment="1" applyProtection="1">
      <alignment vertical="center"/>
    </xf>
    <xf numFmtId="0" fontId="3" fillId="0" borderId="11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0" fontId="1" fillId="0" borderId="12" xfId="0" applyFont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vertical="center"/>
    </xf>
    <xf numFmtId="166" fontId="1" fillId="4" borderId="8" xfId="0" applyNumberFormat="1" applyFont="1" applyFill="1" applyBorder="1" applyAlignment="1" applyProtection="1">
      <alignment vertical="center"/>
    </xf>
    <xf numFmtId="0" fontId="1" fillId="4" borderId="7" xfId="0" applyFont="1" applyFill="1" applyBorder="1" applyAlignment="1" applyProtection="1">
      <alignment horizontal="left" vertical="center"/>
    </xf>
    <xf numFmtId="0" fontId="1" fillId="4" borderId="8" xfId="0" applyFont="1" applyFill="1" applyBorder="1" applyAlignment="1" applyProtection="1">
      <alignment vertical="center"/>
    </xf>
    <xf numFmtId="0" fontId="1" fillId="4" borderId="9" xfId="0" applyFont="1" applyFill="1" applyBorder="1" applyAlignment="1" applyProtection="1">
      <alignment horizontal="left" vertical="center"/>
    </xf>
    <xf numFmtId="0" fontId="3" fillId="0" borderId="10" xfId="0" applyFont="1" applyBorder="1" applyAlignment="1" applyProtection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left" vertical="center"/>
    </xf>
    <xf numFmtId="167" fontId="3" fillId="5" borderId="0" xfId="0" applyNumberFormat="1" applyFont="1" applyFill="1" applyBorder="1" applyAlignment="1" applyProtection="1">
      <alignment vertical="center"/>
      <protection locked="0"/>
    </xf>
    <xf numFmtId="164" fontId="3" fillId="3" borderId="0" xfId="0" applyNumberFormat="1" applyFont="1" applyFill="1" applyBorder="1" applyAlignment="1" applyProtection="1">
      <alignment vertical="center"/>
    </xf>
    <xf numFmtId="168" fontId="3" fillId="5" borderId="0" xfId="0" applyNumberFormat="1" applyFont="1" applyFill="1" applyBorder="1" applyAlignment="1" applyProtection="1">
      <alignment vertical="center"/>
      <protection locked="0"/>
    </xf>
    <xf numFmtId="168" fontId="3" fillId="6" borderId="0" xfId="0" applyNumberFormat="1" applyFont="1" applyFill="1" applyBorder="1" applyAlignment="1" applyProtection="1">
      <alignment vertical="center"/>
      <protection locked="0"/>
    </xf>
    <xf numFmtId="167" fontId="3" fillId="6" borderId="0" xfId="0" applyNumberFormat="1" applyFont="1" applyFill="1" applyBorder="1" applyAlignment="1" applyProtection="1">
      <alignment vertical="center"/>
    </xf>
    <xf numFmtId="0" fontId="1" fillId="0" borderId="0" xfId="0" applyFont="1" applyBorder="1" applyProtection="1"/>
    <xf numFmtId="0" fontId="1" fillId="0" borderId="0" xfId="0" applyFont="1" applyAlignment="1" applyProtection="1">
      <alignment vertical="center"/>
    </xf>
    <xf numFmtId="164" fontId="1" fillId="4" borderId="8" xfId="0" applyNumberFormat="1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167" fontId="3" fillId="3" borderId="0" xfId="0" applyNumberFormat="1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5" fillId="0" borderId="11" xfId="0" applyFont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left" vertical="center"/>
    </xf>
    <xf numFmtId="0" fontId="0" fillId="0" borderId="0" xfId="0"/>
    <xf numFmtId="0" fontId="3" fillId="3" borderId="10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167" fontId="3" fillId="3" borderId="14" xfId="0" applyNumberFormat="1" applyFont="1" applyFill="1" applyBorder="1" applyAlignment="1" applyProtection="1">
      <alignment vertical="center"/>
    </xf>
    <xf numFmtId="0" fontId="5" fillId="0" borderId="15" xfId="0" applyFont="1" applyBorder="1" applyAlignment="1" applyProtection="1">
      <alignment horizontal="left" vertical="center"/>
    </xf>
    <xf numFmtId="164" fontId="3" fillId="3" borderId="14" xfId="0" applyNumberFormat="1" applyFont="1" applyFill="1" applyBorder="1" applyAlignment="1" applyProtection="1">
      <alignment vertical="center"/>
    </xf>
    <xf numFmtId="0" fontId="5" fillId="0" borderId="16" xfId="0" applyFont="1" applyBorder="1" applyAlignment="1" applyProtection="1">
      <alignment horizontal="left" vertical="center"/>
    </xf>
    <xf numFmtId="0" fontId="3" fillId="0" borderId="17" xfId="0" applyFont="1" applyBorder="1" applyAlignment="1" applyProtection="1">
      <alignment vertical="center"/>
    </xf>
    <xf numFmtId="164" fontId="3" fillId="2" borderId="18" xfId="0" applyNumberFormat="1" applyFont="1" applyFill="1" applyBorder="1" applyAlignment="1" applyProtection="1">
      <alignment vertical="center"/>
      <protection locked="0"/>
    </xf>
    <xf numFmtId="0" fontId="5" fillId="0" borderId="19" xfId="0" applyFont="1" applyBorder="1" applyAlignment="1" applyProtection="1">
      <alignment horizontal="left" vertical="center"/>
    </xf>
    <xf numFmtId="0" fontId="5" fillId="0" borderId="20" xfId="0" applyFont="1" applyBorder="1" applyAlignment="1" applyProtection="1">
      <alignment horizontal="left" vertical="center"/>
    </xf>
    <xf numFmtId="0" fontId="2" fillId="0" borderId="21" xfId="0" applyFont="1" applyBorder="1" applyAlignment="1" applyProtection="1">
      <alignment horizontal="left" vertical="center"/>
    </xf>
    <xf numFmtId="169" fontId="3" fillId="6" borderId="22" xfId="0" applyNumberFormat="1" applyFont="1" applyFill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horizontal="left" vertical="center"/>
    </xf>
    <xf numFmtId="166" fontId="3" fillId="6" borderId="22" xfId="0" applyNumberFormat="1" applyFont="1" applyFill="1" applyBorder="1" applyAlignment="1" applyProtection="1">
      <alignment vertical="center"/>
      <protection locked="0"/>
    </xf>
    <xf numFmtId="0" fontId="3" fillId="0" borderId="24" xfId="0" applyFont="1" applyBorder="1" applyAlignment="1" applyProtection="1">
      <alignment horizontal="left" vertical="center"/>
    </xf>
    <xf numFmtId="0" fontId="2" fillId="0" borderId="10" xfId="0" applyFont="1" applyBorder="1" applyAlignment="1" applyProtection="1">
      <alignment horizontal="left" vertical="center"/>
    </xf>
    <xf numFmtId="166" fontId="3" fillId="6" borderId="0" xfId="0" applyNumberFormat="1" applyFont="1" applyFill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2" fillId="0" borderId="10" xfId="0" applyFont="1" applyBorder="1" applyAlignment="1">
      <alignment horizontal="left" vertical="center"/>
    </xf>
    <xf numFmtId="166" fontId="3" fillId="6" borderId="0" xfId="0" applyNumberFormat="1" applyFont="1" applyFill="1" applyAlignment="1" applyProtection="1">
      <alignment vertical="center"/>
      <protection locked="0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" fillId="0" borderId="0" xfId="0" applyFont="1"/>
    <xf numFmtId="0" fontId="2" fillId="0" borderId="17" xfId="0" applyFont="1" applyBorder="1" applyAlignment="1" applyProtection="1">
      <alignment horizontal="left" vertical="center"/>
    </xf>
    <xf numFmtId="166" fontId="3" fillId="6" borderId="18" xfId="0" applyNumberFormat="1" applyFont="1" applyFill="1" applyBorder="1" applyAlignment="1" applyProtection="1">
      <alignment vertical="center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0" fontId="1" fillId="0" borderId="0" xfId="0" applyFont="1" applyAlignment="1"/>
    <xf numFmtId="0" fontId="6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/>
    <xf numFmtId="0" fontId="4" fillId="4" borderId="21" xfId="0" applyFont="1" applyFill="1" applyBorder="1" applyAlignment="1" applyProtection="1">
      <alignment vertical="center"/>
    </xf>
    <xf numFmtId="166" fontId="1" fillId="4" borderId="22" xfId="0" applyNumberFormat="1" applyFont="1" applyFill="1" applyBorder="1" applyAlignment="1" applyProtection="1">
      <alignment vertical="center"/>
    </xf>
    <xf numFmtId="0" fontId="1" fillId="4" borderId="23" xfId="0" applyFont="1" applyFill="1" applyBorder="1" applyAlignment="1" applyProtection="1">
      <alignment horizontal="left" vertical="center"/>
    </xf>
    <xf numFmtId="0" fontId="1" fillId="4" borderId="22" xfId="0" applyFont="1" applyFill="1" applyBorder="1" applyAlignment="1" applyProtection="1">
      <alignment vertical="center"/>
    </xf>
    <xf numFmtId="0" fontId="1" fillId="4" borderId="24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167" fontId="3" fillId="10" borderId="0" xfId="0" applyNumberFormat="1" applyFont="1" applyFill="1" applyBorder="1" applyAlignment="1" applyProtection="1">
      <alignment vertical="center"/>
    </xf>
    <xf numFmtId="0" fontId="7" fillId="0" borderId="11" xfId="0" applyFont="1" applyBorder="1" applyAlignment="1" applyProtection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11" xfId="0" applyFont="1" applyBorder="1"/>
    <xf numFmtId="0" fontId="3" fillId="2" borderId="0" xfId="0" applyFont="1" applyFill="1" applyBorder="1"/>
    <xf numFmtId="0" fontId="1" fillId="0" borderId="12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8" xfId="0" applyFont="1" applyBorder="1"/>
    <xf numFmtId="0" fontId="3" fillId="2" borderId="29" xfId="0" applyFont="1" applyFill="1" applyBorder="1"/>
    <xf numFmtId="0" fontId="1" fillId="0" borderId="20" xfId="0" applyFont="1" applyBorder="1"/>
    <xf numFmtId="0" fontId="3" fillId="0" borderId="0" xfId="0" applyFont="1" applyBorder="1" applyAlignment="1" applyProtection="1">
      <alignment vertical="center"/>
    </xf>
    <xf numFmtId="0" fontId="3" fillId="0" borderId="0" xfId="0" applyFont="1" applyBorder="1"/>
    <xf numFmtId="0" fontId="1" fillId="0" borderId="0" xfId="0" applyFont="1" applyAlignment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167" fontId="1" fillId="0" borderId="0" xfId="0" applyNumberFormat="1" applyFont="1" applyBorder="1" applyAlignment="1" applyProtection="1">
      <alignment vertical="center"/>
    </xf>
    <xf numFmtId="0" fontId="3" fillId="11" borderId="1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 vertical="center"/>
    </xf>
    <xf numFmtId="0" fontId="3" fillId="3" borderId="31" xfId="0" applyFont="1" applyFill="1" applyBorder="1" applyAlignment="1" applyProtection="1">
      <alignment horizontal="right" vertical="center"/>
    </xf>
    <xf numFmtId="0" fontId="3" fillId="11" borderId="12" xfId="0" applyFont="1" applyFill="1" applyBorder="1" applyAlignment="1" applyProtection="1">
      <alignment vertical="center"/>
    </xf>
    <xf numFmtId="0" fontId="1" fillId="11" borderId="39" xfId="0" applyFont="1" applyFill="1" applyBorder="1" applyAlignment="1" applyProtection="1">
      <alignment vertical="center"/>
    </xf>
    <xf numFmtId="0" fontId="1" fillId="11" borderId="40" xfId="0" applyFont="1" applyFill="1" applyBorder="1" applyAlignment="1" applyProtection="1">
      <alignment vertical="center"/>
    </xf>
    <xf numFmtId="0" fontId="3" fillId="3" borderId="41" xfId="0" applyFont="1" applyFill="1" applyBorder="1" applyAlignment="1" applyProtection="1">
      <alignment horizontal="right" vertical="center"/>
    </xf>
    <xf numFmtId="0" fontId="6" fillId="11" borderId="21" xfId="0" applyFont="1" applyFill="1" applyBorder="1" applyAlignment="1" applyProtection="1">
      <alignment horizontal="center" vertical="center"/>
    </xf>
    <xf numFmtId="0" fontId="1" fillId="11" borderId="42" xfId="0" applyFont="1" applyFill="1" applyBorder="1" applyAlignment="1" applyProtection="1">
      <alignment vertical="center"/>
    </xf>
    <xf numFmtId="0" fontId="3" fillId="3" borderId="43" xfId="0" applyFont="1" applyFill="1" applyBorder="1" applyAlignment="1" applyProtection="1">
      <alignment horizontal="right" vertical="center"/>
    </xf>
    <xf numFmtId="167" fontId="1" fillId="11" borderId="24" xfId="0" applyNumberFormat="1" applyFont="1" applyFill="1" applyBorder="1" applyAlignment="1" applyProtection="1">
      <alignment vertical="center"/>
    </xf>
    <xf numFmtId="0" fontId="2" fillId="3" borderId="44" xfId="0" applyFont="1" applyFill="1" applyBorder="1" applyAlignment="1" applyProtection="1">
      <alignment horizontal="right" vertical="center"/>
    </xf>
    <xf numFmtId="0" fontId="13" fillId="11" borderId="24" xfId="0" applyFont="1" applyFill="1" applyBorder="1" applyAlignment="1" applyProtection="1">
      <alignment horizontal="center" vertical="center"/>
    </xf>
    <xf numFmtId="170" fontId="3" fillId="2" borderId="0" xfId="0" applyNumberFormat="1" applyFont="1" applyFill="1" applyBorder="1" applyAlignment="1" applyProtection="1">
      <alignment vertical="center"/>
      <protection locked="0"/>
    </xf>
    <xf numFmtId="171" fontId="3" fillId="2" borderId="31" xfId="0" applyNumberFormat="1" applyFont="1" applyFill="1" applyBorder="1" applyAlignment="1" applyProtection="1">
      <alignment vertical="center"/>
      <protection locked="0"/>
    </xf>
    <xf numFmtId="164" fontId="3" fillId="3" borderId="12" xfId="0" applyNumberFormat="1" applyFont="1" applyFill="1" applyBorder="1" applyAlignment="1" applyProtection="1">
      <alignment vertical="center"/>
    </xf>
    <xf numFmtId="172" fontId="3" fillId="3" borderId="47" xfId="0" applyNumberFormat="1" applyFont="1" applyFill="1" applyBorder="1" applyAlignment="1" applyProtection="1">
      <alignment vertical="center"/>
    </xf>
    <xf numFmtId="167" fontId="7" fillId="0" borderId="48" xfId="0" applyNumberFormat="1" applyFont="1" applyBorder="1" applyAlignment="1" applyProtection="1">
      <alignment horizontal="center"/>
      <protection locked="0"/>
    </xf>
    <xf numFmtId="167" fontId="7" fillId="10" borderId="49" xfId="0" applyNumberFormat="1" applyFont="1" applyFill="1" applyBorder="1" applyAlignment="1" applyProtection="1">
      <alignment horizontal="right" vertical="top"/>
      <protection locked="0"/>
    </xf>
    <xf numFmtId="0" fontId="3" fillId="10" borderId="50" xfId="0" applyFont="1" applyFill="1" applyBorder="1" applyAlignment="1" applyProtection="1">
      <alignment horizontal="right" vertical="center"/>
    </xf>
    <xf numFmtId="164" fontId="3" fillId="3" borderId="12" xfId="0" applyNumberFormat="1" applyFont="1" applyFill="1" applyBorder="1" applyAlignment="1" applyProtection="1">
      <alignment vertical="center"/>
      <protection locked="0"/>
    </xf>
    <xf numFmtId="172" fontId="2" fillId="3" borderId="10" xfId="0" applyNumberFormat="1" applyFont="1" applyFill="1" applyBorder="1" applyAlignment="1" applyProtection="1">
      <alignment vertical="center"/>
    </xf>
    <xf numFmtId="164" fontId="3" fillId="0" borderId="0" xfId="0" applyNumberFormat="1" applyFont="1" applyBorder="1" applyAlignment="1" applyProtection="1">
      <alignment vertical="center"/>
      <protection locked="0"/>
    </xf>
    <xf numFmtId="172" fontId="3" fillId="3" borderId="52" xfId="0" applyNumberFormat="1" applyFont="1" applyFill="1" applyBorder="1" applyAlignment="1" applyProtection="1">
      <alignment vertical="center"/>
    </xf>
    <xf numFmtId="167" fontId="7" fillId="0" borderId="53" xfId="0" applyNumberFormat="1" applyFont="1" applyBorder="1" applyAlignment="1" applyProtection="1">
      <alignment horizontal="center"/>
      <protection locked="0"/>
    </xf>
    <xf numFmtId="0" fontId="3" fillId="10" borderId="55" xfId="0" applyFont="1" applyFill="1" applyBorder="1" applyAlignment="1" applyProtection="1">
      <alignment vertical="center"/>
      <protection locked="0"/>
    </xf>
    <xf numFmtId="164" fontId="3" fillId="3" borderId="56" xfId="0" applyNumberFormat="1" applyFont="1" applyFill="1" applyBorder="1" applyAlignment="1" applyProtection="1">
      <alignment vertical="center"/>
      <protection locked="0"/>
    </xf>
    <xf numFmtId="172" fontId="2" fillId="3" borderId="57" xfId="0" applyNumberFormat="1" applyFont="1" applyFill="1" applyBorder="1" applyAlignment="1" applyProtection="1">
      <alignment vertical="center"/>
    </xf>
    <xf numFmtId="167" fontId="7" fillId="0" borderId="10" xfId="0" applyNumberFormat="1" applyFont="1" applyBorder="1" applyAlignment="1" applyProtection="1">
      <alignment horizontal="center"/>
      <protection locked="0"/>
    </xf>
    <xf numFmtId="0" fontId="3" fillId="10" borderId="31" xfId="0" applyFont="1" applyFill="1" applyBorder="1" applyAlignment="1" applyProtection="1">
      <alignment vertical="center"/>
      <protection locked="0"/>
    </xf>
    <xf numFmtId="172" fontId="2" fillId="3" borderId="61" xfId="0" applyNumberFormat="1" applyFont="1" applyFill="1" applyBorder="1" applyAlignment="1" applyProtection="1">
      <alignment vertical="center"/>
    </xf>
    <xf numFmtId="172" fontId="2" fillId="3" borderId="45" xfId="0" applyNumberFormat="1" applyFont="1" applyFill="1" applyBorder="1" applyAlignment="1" applyProtection="1">
      <alignment vertical="center"/>
    </xf>
    <xf numFmtId="0" fontId="3" fillId="10" borderId="50" xfId="0" applyFont="1" applyFill="1" applyBorder="1" applyAlignment="1" applyProtection="1">
      <alignment vertical="center"/>
      <protection locked="0"/>
    </xf>
    <xf numFmtId="164" fontId="3" fillId="3" borderId="63" xfId="0" applyNumberFormat="1" applyFont="1" applyFill="1" applyBorder="1" applyAlignment="1" applyProtection="1">
      <alignment vertical="center"/>
      <protection locked="0"/>
    </xf>
    <xf numFmtId="172" fontId="3" fillId="3" borderId="66" xfId="0" applyNumberFormat="1" applyFont="1" applyFill="1" applyBorder="1" applyAlignment="1" applyProtection="1">
      <alignment vertical="center"/>
    </xf>
    <xf numFmtId="167" fontId="7" fillId="0" borderId="17" xfId="0" applyNumberFormat="1" applyFont="1" applyBorder="1" applyAlignment="1" applyProtection="1">
      <alignment horizontal="center"/>
      <protection locked="0"/>
    </xf>
    <xf numFmtId="167" fontId="7" fillId="10" borderId="68" xfId="0" applyNumberFormat="1" applyFont="1" applyFill="1" applyBorder="1" applyAlignment="1" applyProtection="1">
      <alignment horizontal="right" vertical="top"/>
      <protection locked="0"/>
    </xf>
    <xf numFmtId="0" fontId="1" fillId="10" borderId="38" xfId="0" applyFont="1" applyFill="1" applyBorder="1" applyAlignment="1" applyProtection="1"/>
    <xf numFmtId="164" fontId="3" fillId="3" borderId="20" xfId="0" applyNumberFormat="1" applyFont="1" applyFill="1" applyBorder="1" applyAlignment="1" applyProtection="1">
      <alignment vertical="center"/>
      <protection locked="0"/>
    </xf>
    <xf numFmtId="167" fontId="7" fillId="0" borderId="0" xfId="0" applyNumberFormat="1" applyFont="1" applyBorder="1" applyAlignment="1" applyProtection="1">
      <alignment horizontal="center"/>
      <protection locked="0"/>
    </xf>
    <xf numFmtId="167" fontId="14" fillId="0" borderId="0" xfId="0" applyNumberFormat="1" applyFont="1" applyBorder="1" applyAlignment="1" applyProtection="1">
      <protection locked="0"/>
    </xf>
    <xf numFmtId="0" fontId="3" fillId="0" borderId="17" xfId="0" applyFont="1" applyBorder="1" applyAlignment="1" applyProtection="1">
      <alignment horizontal="center" vertical="center"/>
    </xf>
    <xf numFmtId="170" fontId="3" fillId="2" borderId="18" xfId="0" applyNumberFormat="1" applyFont="1" applyFill="1" applyBorder="1" applyAlignment="1" applyProtection="1">
      <alignment vertical="center"/>
      <protection locked="0"/>
    </xf>
    <xf numFmtId="171" fontId="3" fillId="2" borderId="38" xfId="0" applyNumberFormat="1" applyFont="1" applyFill="1" applyBorder="1" applyAlignment="1" applyProtection="1">
      <alignment vertical="center"/>
      <protection locked="0"/>
    </xf>
    <xf numFmtId="164" fontId="3" fillId="3" borderId="20" xfId="0" applyNumberFormat="1" applyFont="1" applyFill="1" applyBorder="1" applyAlignment="1" applyProtection="1">
      <alignment vertical="center"/>
    </xf>
    <xf numFmtId="167" fontId="15" fillId="0" borderId="0" xfId="0" applyNumberFormat="1" applyFont="1" applyBorder="1" applyAlignment="1" applyProtection="1">
      <protection locked="0"/>
    </xf>
    <xf numFmtId="167" fontId="16" fillId="0" borderId="0" xfId="0" applyNumberFormat="1" applyFont="1" applyBorder="1" applyAlignment="1" applyProtection="1">
      <protection locked="0"/>
    </xf>
    <xf numFmtId="172" fontId="7" fillId="0" borderId="0" xfId="0" applyNumberFormat="1" applyFont="1" applyBorder="1" applyAlignment="1">
      <alignment horizontal="center" vertical="center"/>
    </xf>
    <xf numFmtId="172" fontId="3" fillId="0" borderId="0" xfId="0" applyNumberFormat="1" applyFont="1" applyBorder="1" applyAlignment="1">
      <alignment vertical="center"/>
    </xf>
    <xf numFmtId="0" fontId="6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72" fontId="2" fillId="3" borderId="17" xfId="0" applyNumberFormat="1" applyFont="1" applyFill="1" applyBorder="1" applyAlignment="1" applyProtection="1">
      <alignment vertical="center"/>
    </xf>
    <xf numFmtId="166" fontId="11" fillId="4" borderId="22" xfId="0" applyNumberFormat="1" applyFont="1" applyFill="1" applyBorder="1" applyAlignment="1" applyProtection="1">
      <alignment vertical="center"/>
    </xf>
    <xf numFmtId="0" fontId="11" fillId="4" borderId="23" xfId="0" applyFont="1" applyFill="1" applyBorder="1" applyAlignment="1" applyProtection="1">
      <alignment horizontal="left" vertical="center"/>
    </xf>
    <xf numFmtId="0" fontId="11" fillId="4" borderId="22" xfId="0" applyFont="1" applyFill="1" applyBorder="1" applyAlignment="1" applyProtection="1">
      <alignment vertical="center"/>
    </xf>
    <xf numFmtId="0" fontId="11" fillId="4" borderId="24" xfId="0" applyFont="1" applyFill="1" applyBorder="1" applyAlignment="1" applyProtection="1">
      <alignment horizontal="left" vertical="center"/>
    </xf>
    <xf numFmtId="0" fontId="11" fillId="0" borderId="0" xfId="0" applyFont="1" applyProtection="1"/>
    <xf numFmtId="0" fontId="11" fillId="4" borderId="8" xfId="0" applyFont="1" applyFill="1" applyBorder="1" applyAlignment="1" applyProtection="1">
      <alignment vertical="center"/>
    </xf>
    <xf numFmtId="0" fontId="11" fillId="4" borderId="7" xfId="0" applyFont="1" applyFill="1" applyBorder="1" applyAlignment="1" applyProtection="1">
      <alignment horizontal="left" vertical="center"/>
    </xf>
    <xf numFmtId="164" fontId="11" fillId="4" borderId="8" xfId="0" applyNumberFormat="1" applyFont="1" applyFill="1" applyBorder="1" applyAlignment="1" applyProtection="1">
      <alignment vertical="center"/>
    </xf>
    <xf numFmtId="0" fontId="11" fillId="4" borderId="9" xfId="0" applyFont="1" applyFill="1" applyBorder="1" applyAlignment="1" applyProtection="1">
      <alignment horizontal="left" vertical="center"/>
    </xf>
    <xf numFmtId="167" fontId="3" fillId="3" borderId="18" xfId="0" applyNumberFormat="1" applyFont="1" applyFill="1" applyBorder="1" applyAlignment="1" applyProtection="1">
      <alignment vertical="center"/>
    </xf>
    <xf numFmtId="164" fontId="3" fillId="3" borderId="18" xfId="0" applyNumberFormat="1" applyFont="1" applyFill="1" applyBorder="1" applyAlignment="1" applyProtection="1">
      <alignment vertical="center"/>
    </xf>
    <xf numFmtId="167" fontId="1" fillId="0" borderId="0" xfId="0" applyNumberFormat="1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vertical="center"/>
    </xf>
    <xf numFmtId="167" fontId="1" fillId="0" borderId="0" xfId="0" applyNumberFormat="1" applyFont="1" applyBorder="1" applyAlignment="1" applyProtection="1">
      <alignment horizontal="right" vertical="center"/>
    </xf>
    <xf numFmtId="0" fontId="10" fillId="0" borderId="21" xfId="0" applyFont="1" applyBorder="1" applyAlignment="1" applyProtection="1">
      <alignment horizontal="center" vertical="center"/>
    </xf>
    <xf numFmtId="167" fontId="17" fillId="0" borderId="22" xfId="0" applyNumberFormat="1" applyFont="1" applyBorder="1" applyAlignment="1" applyProtection="1">
      <alignment horizontal="right" vertical="center"/>
      <protection locked="0"/>
    </xf>
    <xf numFmtId="0" fontId="18" fillId="0" borderId="22" xfId="0" applyFont="1" applyBorder="1" applyAlignment="1" applyProtection="1">
      <alignment vertical="center"/>
    </xf>
    <xf numFmtId="0" fontId="0" fillId="0" borderId="24" xfId="0" applyFont="1" applyBorder="1" applyProtection="1"/>
    <xf numFmtId="167" fontId="17" fillId="0" borderId="69" xfId="0" applyNumberFormat="1" applyFont="1" applyBorder="1" applyAlignment="1" applyProtection="1">
      <alignment horizontal="right"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70" xfId="0" applyFont="1" applyBorder="1" applyAlignment="1" applyProtection="1">
      <alignment horizontal="center" vertical="center"/>
    </xf>
    <xf numFmtId="0" fontId="5" fillId="0" borderId="71" xfId="0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vertical="center"/>
    </xf>
    <xf numFmtId="0" fontId="3" fillId="0" borderId="72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6" borderId="40" xfId="0" applyFont="1" applyFill="1" applyBorder="1" applyAlignment="1" applyProtection="1">
      <alignment vertical="center"/>
      <protection locked="0"/>
    </xf>
    <xf numFmtId="173" fontId="3" fillId="0" borderId="31" xfId="0" applyNumberFormat="1" applyFont="1" applyBorder="1" applyAlignment="1" applyProtection="1">
      <alignment vertical="center"/>
    </xf>
    <xf numFmtId="167" fontId="3" fillId="0" borderId="70" xfId="0" applyNumberFormat="1" applyFont="1" applyBorder="1" applyAlignment="1" applyProtection="1">
      <alignment vertical="center"/>
    </xf>
    <xf numFmtId="0" fontId="3" fillId="6" borderId="73" xfId="0" applyFont="1" applyFill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horizontal="center"/>
    </xf>
    <xf numFmtId="0" fontId="3" fillId="6" borderId="68" xfId="0" applyFont="1" applyFill="1" applyBorder="1" applyAlignment="1" applyProtection="1">
      <alignment vertical="center"/>
      <protection locked="0"/>
    </xf>
    <xf numFmtId="173" fontId="3" fillId="0" borderId="38" xfId="0" applyNumberFormat="1" applyFont="1" applyBorder="1" applyAlignment="1" applyProtection="1">
      <alignment vertical="center"/>
    </xf>
    <xf numFmtId="167" fontId="3" fillId="0" borderId="66" xfId="0" applyNumberFormat="1" applyFont="1" applyBorder="1" applyAlignment="1" applyProtection="1">
      <alignment vertical="center"/>
    </xf>
    <xf numFmtId="0" fontId="3" fillId="6" borderId="74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/>
    <xf numFmtId="0" fontId="11" fillId="4" borderId="22" xfId="0" applyFont="1" applyFill="1" applyBorder="1" applyAlignment="1" applyProtection="1">
      <alignment horizontal="left" vertical="center"/>
    </xf>
    <xf numFmtId="0" fontId="11" fillId="4" borderId="23" xfId="0" applyFont="1" applyFill="1" applyBorder="1" applyAlignment="1" applyProtection="1">
      <alignment vertical="center"/>
    </xf>
    <xf numFmtId="0" fontId="11" fillId="4" borderId="24" xfId="0" applyFont="1" applyFill="1" applyBorder="1" applyAlignment="1" applyProtection="1">
      <alignment vertical="center"/>
    </xf>
    <xf numFmtId="0" fontId="11" fillId="0" borderId="0" xfId="0" applyFont="1"/>
    <xf numFmtId="0" fontId="19" fillId="0" borderId="0" xfId="0" applyFont="1" applyBorder="1" applyAlignment="1" applyProtection="1"/>
    <xf numFmtId="0" fontId="11" fillId="4" borderId="8" xfId="0" applyFont="1" applyFill="1" applyBorder="1" applyAlignment="1" applyProtection="1">
      <alignment horizontal="left" vertical="center"/>
    </xf>
    <xf numFmtId="164" fontId="11" fillId="4" borderId="7" xfId="0" applyNumberFormat="1" applyFont="1" applyFill="1" applyBorder="1" applyAlignment="1" applyProtection="1">
      <alignment vertical="center"/>
    </xf>
    <xf numFmtId="0" fontId="11" fillId="4" borderId="9" xfId="0" applyFont="1" applyFill="1" applyBorder="1" applyAlignment="1" applyProtection="1">
      <alignment vertical="center"/>
    </xf>
    <xf numFmtId="0" fontId="11" fillId="0" borderId="0" xfId="0" applyFont="1" applyBorder="1" applyAlignment="1" applyProtection="1"/>
    <xf numFmtId="1" fontId="3" fillId="3" borderId="0" xfId="0" applyNumberFormat="1" applyFont="1" applyFill="1" applyBorder="1" applyAlignment="1" applyProtection="1">
      <alignment vertical="center"/>
    </xf>
    <xf numFmtId="0" fontId="10" fillId="4" borderId="75" xfId="0" applyFont="1" applyFill="1" applyBorder="1" applyAlignment="1" applyProtection="1">
      <alignment vertical="center"/>
    </xf>
    <xf numFmtId="0" fontId="10" fillId="4" borderId="76" xfId="0" applyFont="1" applyFill="1" applyBorder="1" applyAlignment="1" applyProtection="1">
      <alignment vertical="center"/>
    </xf>
    <xf numFmtId="0" fontId="3" fillId="0" borderId="77" xfId="0" applyFont="1" applyBorder="1" applyAlignment="1" applyProtection="1"/>
    <xf numFmtId="174" fontId="3" fillId="2" borderId="78" xfId="0" applyNumberFormat="1" applyFont="1" applyFill="1" applyBorder="1" applyAlignment="1" applyProtection="1"/>
    <xf numFmtId="0" fontId="3" fillId="0" borderId="79" xfId="0" applyFont="1" applyBorder="1" applyAlignment="1" applyProtection="1"/>
    <xf numFmtId="175" fontId="3" fillId="2" borderId="80" xfId="0" applyNumberFormat="1" applyFont="1" applyFill="1" applyBorder="1" applyAlignment="1" applyProtection="1"/>
    <xf numFmtId="0" fontId="3" fillId="0" borderId="81" xfId="0" applyFont="1" applyBorder="1" applyAlignment="1" applyProtection="1"/>
    <xf numFmtId="174" fontId="3" fillId="2" borderId="82" xfId="0" applyNumberFormat="1" applyFont="1" applyFill="1" applyBorder="1" applyAlignment="1" applyProtection="1"/>
    <xf numFmtId="0" fontId="1" fillId="11" borderId="83" xfId="0" applyFont="1" applyFill="1" applyBorder="1"/>
    <xf numFmtId="0" fontId="5" fillId="0" borderId="84" xfId="0" applyFont="1" applyBorder="1"/>
    <xf numFmtId="0" fontId="3" fillId="0" borderId="10" xfId="0" applyFont="1" applyBorder="1" applyAlignment="1">
      <alignment horizontal="center"/>
    </xf>
    <xf numFmtId="0" fontId="3" fillId="3" borderId="12" xfId="0" applyFont="1" applyFill="1" applyBorder="1" applyAlignment="1" applyProtection="1"/>
    <xf numFmtId="174" fontId="3" fillId="3" borderId="12" xfId="0" applyNumberFormat="1" applyFont="1" applyFill="1" applyBorder="1" applyAlignment="1" applyProtection="1"/>
    <xf numFmtId="174" fontId="3" fillId="3" borderId="20" xfId="0" applyNumberFormat="1" applyFont="1" applyFill="1" applyBorder="1" applyAlignment="1" applyProtection="1"/>
    <xf numFmtId="0" fontId="21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/>
    <xf numFmtId="49" fontId="21" fillId="3" borderId="0" xfId="0" applyNumberFormat="1" applyFont="1" applyFill="1" applyAlignment="1">
      <alignment horizontal="center" vertical="center"/>
    </xf>
    <xf numFmtId="49" fontId="21" fillId="2" borderId="26" xfId="0" applyNumberFormat="1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49" fontId="21" fillId="0" borderId="8" xfId="0" applyNumberFormat="1" applyFont="1" applyBorder="1" applyAlignment="1">
      <alignment horizontal="center" vertical="center"/>
    </xf>
    <xf numFmtId="0" fontId="21" fillId="8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horizontal="center"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vertical="center"/>
    </xf>
    <xf numFmtId="49" fontId="21" fillId="0" borderId="14" xfId="0" applyNumberFormat="1" applyFont="1" applyBorder="1" applyAlignment="1">
      <alignment horizontal="center" vertical="center"/>
    </xf>
    <xf numFmtId="0" fontId="21" fillId="9" borderId="8" xfId="0" applyFont="1" applyFill="1" applyBorder="1" applyAlignment="1">
      <alignment vertical="center"/>
    </xf>
    <xf numFmtId="0" fontId="21" fillId="9" borderId="0" xfId="0" applyFont="1" applyFill="1" applyBorder="1" applyAlignment="1">
      <alignment vertical="center"/>
    </xf>
    <xf numFmtId="0" fontId="21" fillId="9" borderId="14" xfId="0" applyFont="1" applyFill="1" applyBorder="1" applyAlignment="1">
      <alignment vertical="center"/>
    </xf>
    <xf numFmtId="0" fontId="21" fillId="2" borderId="8" xfId="0" applyFont="1" applyFill="1" applyBorder="1" applyAlignment="1">
      <alignment vertical="center"/>
    </xf>
    <xf numFmtId="49" fontId="21" fillId="3" borderId="28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vertical="center"/>
    </xf>
    <xf numFmtId="49" fontId="21" fillId="3" borderId="85" xfId="0" applyNumberFormat="1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 wrapText="1"/>
    </xf>
    <xf numFmtId="0" fontId="21" fillId="9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168" fontId="2" fillId="0" borderId="20" xfId="0" applyNumberFormat="1" applyFont="1" applyBorder="1" applyAlignment="1">
      <alignment horizontal="center" vertical="center"/>
    </xf>
    <xf numFmtId="168" fontId="2" fillId="0" borderId="62" xfId="0" applyNumberFormat="1" applyFont="1" applyBorder="1" applyAlignment="1">
      <alignment horizontal="center" vertical="center"/>
    </xf>
    <xf numFmtId="168" fontId="2" fillId="0" borderId="67" xfId="0" applyNumberFormat="1" applyFont="1" applyBorder="1" applyAlignment="1">
      <alignment horizontal="center" vertical="center"/>
    </xf>
    <xf numFmtId="168" fontId="2" fillId="0" borderId="60" xfId="0" applyNumberFormat="1" applyFont="1" applyBorder="1" applyAlignment="1">
      <alignment horizontal="center" vertical="center"/>
    </xf>
    <xf numFmtId="167" fontId="7" fillId="10" borderId="49" xfId="0" applyNumberFormat="1" applyFont="1" applyFill="1" applyBorder="1" applyAlignment="1" applyProtection="1">
      <alignment horizontal="right" vertical="top"/>
      <protection locked="0"/>
    </xf>
    <xf numFmtId="168" fontId="3" fillId="0" borderId="58" xfId="0" applyNumberFormat="1" applyFont="1" applyBorder="1" applyAlignment="1">
      <alignment horizontal="center" vertical="center"/>
    </xf>
    <xf numFmtId="0" fontId="1" fillId="10" borderId="59" xfId="0" applyFont="1" applyFill="1" applyBorder="1" applyAlignment="1" applyProtection="1">
      <alignment horizontal="right"/>
      <protection locked="0"/>
    </xf>
    <xf numFmtId="168" fontId="3" fillId="0" borderId="64" xfId="0" applyNumberFormat="1" applyFont="1" applyBorder="1" applyAlignment="1">
      <alignment horizontal="center" vertical="center"/>
    </xf>
    <xf numFmtId="0" fontId="1" fillId="10" borderId="65" xfId="0" applyFont="1" applyFill="1" applyBorder="1" applyAlignment="1" applyProtection="1">
      <alignment horizontal="right"/>
      <protection locked="0"/>
    </xf>
    <xf numFmtId="168" fontId="3" fillId="0" borderId="58" xfId="0" applyNumberFormat="1" applyFont="1" applyBorder="1" applyAlignment="1" applyProtection="1">
      <alignment horizontal="center" vertical="center"/>
    </xf>
    <xf numFmtId="167" fontId="3" fillId="10" borderId="59" xfId="0" applyNumberFormat="1" applyFont="1" applyFill="1" applyBorder="1" applyAlignment="1" applyProtection="1">
      <alignment horizontal="right"/>
      <protection locked="0"/>
    </xf>
    <xf numFmtId="168" fontId="2" fillId="0" borderId="62" xfId="0" applyNumberFormat="1" applyFont="1" applyBorder="1" applyAlignment="1" applyProtection="1">
      <alignment horizontal="center" vertical="center"/>
    </xf>
    <xf numFmtId="167" fontId="7" fillId="10" borderId="54" xfId="0" applyNumberFormat="1" applyFont="1" applyFill="1" applyBorder="1" applyAlignment="1" applyProtection="1">
      <alignment horizontal="right" vertical="top"/>
      <protection locked="0"/>
    </xf>
    <xf numFmtId="168" fontId="3" fillId="0" borderId="45" xfId="0" applyNumberFormat="1" applyFont="1" applyBorder="1" applyAlignment="1" applyProtection="1">
      <alignment horizontal="center" vertical="center"/>
    </xf>
    <xf numFmtId="167" fontId="3" fillId="10" borderId="46" xfId="0" applyNumberFormat="1" applyFont="1" applyFill="1" applyBorder="1" applyAlignment="1" applyProtection="1">
      <alignment horizontal="right"/>
      <protection locked="0"/>
    </xf>
    <xf numFmtId="168" fontId="2" fillId="0" borderId="51" xfId="0" applyNumberFormat="1" applyFont="1" applyBorder="1" applyAlignment="1" applyProtection="1">
      <alignment horizontal="center" vertical="center"/>
    </xf>
    <xf numFmtId="168" fontId="2" fillId="0" borderId="60" xfId="0" applyNumberFormat="1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10" fillId="4" borderId="30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E0"/>
      <rgbColor rgb="FFFF0000"/>
      <rgbColor rgb="FF00FF00"/>
      <rgbColor rgb="FF0000FF"/>
      <rgbColor rgb="FFFFFF00"/>
      <rgbColor rgb="FFFF4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D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2F0D9"/>
      <rgbColor rgb="FFFFF2CC"/>
      <rgbColor rgb="FFFFFFDA"/>
      <rgbColor rgb="FFFF99CC"/>
      <rgbColor rgb="FFCC99FF"/>
      <rgbColor rgb="FFFFDFE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"/>
  <sheetViews>
    <sheetView zoomScaleNormal="100" workbookViewId="0">
      <selection activeCell="D23" sqref="D23"/>
    </sheetView>
  </sheetViews>
  <sheetFormatPr baseColWidth="10" defaultColWidth="9" defaultRowHeight="15"/>
  <cols>
    <col min="1" max="1" width="26.59765625" style="1"/>
    <col min="2" max="2" width="16.19921875" style="1"/>
    <col min="3" max="3" width="17.3984375" style="1"/>
    <col min="4" max="4" width="9" style="1"/>
    <col min="5" max="5" width="19.3984375" style="2"/>
    <col min="6" max="1025" width="8.796875" style="1"/>
  </cols>
  <sheetData>
    <row r="1" spans="1:1024" ht="16">
      <c r="A1" s="3" t="s">
        <v>0</v>
      </c>
      <c r="B1" s="4" t="s">
        <v>1</v>
      </c>
      <c r="C1" s="5"/>
      <c r="D1" s="6"/>
      <c r="E1" s="7"/>
      <c r="F1"/>
      <c r="G1"/>
      <c r="H1"/>
      <c r="I1"/>
      <c r="J1"/>
      <c r="K1"/>
      <c r="L1"/>
      <c r="M1" s="8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6">
      <c r="A2" s="9" t="s">
        <v>2</v>
      </c>
      <c r="B2" s="10">
        <v>700.18</v>
      </c>
      <c r="C2" s="11" t="s">
        <v>3</v>
      </c>
      <c r="D2" s="12"/>
      <c r="E2" s="13"/>
      <c r="F2"/>
      <c r="G2"/>
      <c r="H2"/>
      <c r="I2"/>
      <c r="J2"/>
      <c r="K2"/>
      <c r="L2"/>
      <c r="M2" s="14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6">
      <c r="A3" s="15" t="s">
        <v>4</v>
      </c>
      <c r="B3" s="16">
        <f>CHOOSE(MATCH(B2,{800.13,700.18,600.13,600.03,400.13},0),201.217994,176.060401,150.902749,150.8776635,100.612769)</f>
        <v>176.06040100000001</v>
      </c>
      <c r="C3" s="17" t="s">
        <v>3</v>
      </c>
      <c r="D3" s="18"/>
      <c r="E3" s="19"/>
      <c r="F3"/>
      <c r="G3"/>
      <c r="H3"/>
      <c r="I3"/>
      <c r="J3"/>
      <c r="K3"/>
      <c r="L3"/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">
      <c r="A4" s="15" t="s">
        <v>5</v>
      </c>
      <c r="B4" s="16">
        <f>CHOOSE(MATCH(B2,{800.13,700.18,600.13,600.03,400.13},0),81.086602,70.948623,60.810663,60.8005119,40.544821)</f>
        <v>70.948622999999998</v>
      </c>
      <c r="C4" s="17" t="s">
        <v>3</v>
      </c>
      <c r="D4" s="18"/>
      <c r="E4" s="19"/>
      <c r="F4"/>
      <c r="G4"/>
      <c r="H4"/>
      <c r="I4"/>
      <c r="J4"/>
      <c r="K4"/>
      <c r="L4"/>
      <c r="M4" s="1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8">
      <c r="A5" s="20" t="s">
        <v>6</v>
      </c>
      <c r="B5" s="21"/>
      <c r="C5" s="22"/>
      <c r="D5" s="23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25" t="s">
        <v>7</v>
      </c>
      <c r="B6" s="26">
        <v>10.88</v>
      </c>
      <c r="C6" s="27" t="s">
        <v>8</v>
      </c>
      <c r="D6" s="26">
        <v>-8.3000000000000007</v>
      </c>
      <c r="E6" s="28" t="s">
        <v>9</v>
      </c>
      <c r="F6"/>
      <c r="G6"/>
      <c r="H6"/>
      <c r="I6"/>
      <c r="J6"/>
      <c r="K6"/>
      <c r="L6"/>
      <c r="M6" s="1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6">
      <c r="A7" s="25" t="s">
        <v>10</v>
      </c>
      <c r="B7" s="29">
        <v>25</v>
      </c>
      <c r="C7" s="27" t="s">
        <v>11</v>
      </c>
      <c r="D7" s="30">
        <f>20*LOG(B7/$B$6)+$D$6</f>
        <v>-1.0737777338024701</v>
      </c>
      <c r="E7" s="28" t="s">
        <v>12</v>
      </c>
      <c r="F7"/>
      <c r="G7"/>
      <c r="H7"/>
      <c r="I7"/>
      <c r="J7"/>
      <c r="K7"/>
      <c r="L7"/>
      <c r="M7" s="1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">
      <c r="A8" s="25" t="s">
        <v>13</v>
      </c>
      <c r="B8" s="31">
        <v>35</v>
      </c>
      <c r="C8" s="27" t="s">
        <v>14</v>
      </c>
      <c r="D8" s="30">
        <f>20*LOG(B8/$B$6)+$D$6</f>
        <v>1.848782979762289</v>
      </c>
      <c r="E8" s="28" t="s">
        <v>15</v>
      </c>
      <c r="F8"/>
      <c r="G8"/>
      <c r="H8"/>
      <c r="I8"/>
      <c r="J8"/>
      <c r="K8"/>
      <c r="L8"/>
      <c r="M8" s="1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">
      <c r="A9" s="25" t="s">
        <v>16</v>
      </c>
      <c r="B9" s="32">
        <v>1000</v>
      </c>
      <c r="C9" s="27" t="s">
        <v>17</v>
      </c>
      <c r="D9" s="30">
        <f>20*LOG(B9/$B$6)+$D$6</f>
        <v>30.967422092756774</v>
      </c>
      <c r="E9" s="28" t="s">
        <v>18</v>
      </c>
      <c r="F9"/>
      <c r="G9"/>
      <c r="H9"/>
      <c r="I9"/>
      <c r="J9"/>
      <c r="K9"/>
      <c r="L9"/>
      <c r="M9" s="14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">
      <c r="A10" s="25" t="s">
        <v>19</v>
      </c>
      <c r="B10" s="32">
        <v>1000</v>
      </c>
      <c r="C10" s="27" t="s">
        <v>17</v>
      </c>
      <c r="D10" s="30">
        <f>20*LOG(B10*0.5889/$B$6)+$D$6</f>
        <v>26.368253179150148</v>
      </c>
      <c r="E10" s="28" t="s">
        <v>20</v>
      </c>
      <c r="F10"/>
      <c r="G10"/>
      <c r="H10"/>
      <c r="I10"/>
      <c r="J10"/>
      <c r="K10"/>
      <c r="L10"/>
      <c r="M10" s="14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35" customFormat="1" ht="16">
      <c r="A11" s="25" t="s">
        <v>21</v>
      </c>
      <c r="B11" s="33">
        <v>5000</v>
      </c>
      <c r="C11" s="27" t="s">
        <v>17</v>
      </c>
      <c r="D11" s="30">
        <f>20*LOG(B11*0.06709369/$B$6)+$D$6</f>
        <v>21.480455734260659</v>
      </c>
      <c r="E11" s="28" t="s">
        <v>20</v>
      </c>
      <c r="F11" s="34"/>
      <c r="G11" s="18"/>
    </row>
    <row r="12" spans="1:1024" ht="18">
      <c r="A12" s="20" t="s">
        <v>22</v>
      </c>
      <c r="B12" s="23"/>
      <c r="C12" s="22"/>
      <c r="D12" s="36"/>
      <c r="E12" s="24"/>
      <c r="F12"/>
      <c r="G12"/>
      <c r="H12"/>
      <c r="I12"/>
      <c r="J12"/>
      <c r="K12"/>
      <c r="L12"/>
      <c r="M12" s="14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">
      <c r="A13" s="37" t="s">
        <v>7</v>
      </c>
      <c r="B13" s="26">
        <v>15</v>
      </c>
      <c r="C13" s="27" t="s">
        <v>23</v>
      </c>
      <c r="D13" s="26">
        <v>-18.8</v>
      </c>
      <c r="E13" s="28" t="s">
        <v>24</v>
      </c>
      <c r="F13"/>
      <c r="G13"/>
      <c r="H13"/>
      <c r="I13"/>
      <c r="J13"/>
      <c r="K13"/>
      <c r="L13"/>
      <c r="M13" s="35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">
      <c r="A14" s="37" t="s">
        <v>13</v>
      </c>
      <c r="B14" s="38">
        <v>55</v>
      </c>
      <c r="C14" s="27" t="s">
        <v>25</v>
      </c>
      <c r="D14" s="30">
        <f>20*LOG(B14/$B$13)+$D$13</f>
        <v>-7.5145713912287491</v>
      </c>
      <c r="E14" s="28" t="s">
        <v>26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">
      <c r="A15" s="37" t="s">
        <v>10</v>
      </c>
      <c r="B15" s="38">
        <v>25</v>
      </c>
      <c r="C15" s="27" t="s">
        <v>27</v>
      </c>
      <c r="D15" s="30">
        <f>20*LOG(B15/$B$13)+$D$13</f>
        <v>-14.363025007672872</v>
      </c>
      <c r="E15" s="28" t="s">
        <v>28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42" customFormat="1" ht="16">
      <c r="A16" s="39" t="s">
        <v>29</v>
      </c>
      <c r="B16" s="38">
        <v>500</v>
      </c>
      <c r="C16" s="40" t="s">
        <v>30</v>
      </c>
      <c r="D16" s="30">
        <f>20*LOG(B16/2*0.1023327/$B$13)+$D$13</f>
        <v>-14.162736349008975</v>
      </c>
      <c r="E16" s="41" t="s">
        <v>31</v>
      </c>
    </row>
    <row r="17" spans="1:1024" ht="16">
      <c r="A17" s="37" t="s">
        <v>32</v>
      </c>
      <c r="B17" s="38">
        <v>2000</v>
      </c>
      <c r="C17" s="27" t="s">
        <v>33</v>
      </c>
      <c r="D17" s="30">
        <f>20*LOG(B17/2*0.02558317/$B$13)+$D$13</f>
        <v>-14.162738046587656</v>
      </c>
      <c r="E17" s="28" t="s">
        <v>34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">
      <c r="A18" s="43" t="str">
        <f>IF(OR(B2=800.13,B2=700.18),"G4.256","Q5.1000")</f>
        <v>G4.256</v>
      </c>
      <c r="B18" s="38">
        <f>IF(B2=800.13,308,IF(B2=700.18,352,320))</f>
        <v>352</v>
      </c>
      <c r="C18" s="27" t="s">
        <v>35</v>
      </c>
      <c r="D18" s="30">
        <f>IF(OR(B2=600.13,B2=600.03),20*LOG(B18*0.05450995/$B$13)+$D$13,20*LOG(B18*0.0535693/$B$13)+$D$13)</f>
        <v>-16.812652483486602</v>
      </c>
      <c r="E18" s="28" t="s">
        <v>36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">
      <c r="A19" s="43" t="s">
        <v>37</v>
      </c>
      <c r="B19" s="38">
        <f>IF(B2=800.13,210,IF(B2=700.18,220,256))</f>
        <v>220</v>
      </c>
      <c r="C19" s="27" t="s">
        <v>38</v>
      </c>
      <c r="D19" s="30">
        <f>20*LOG(B19/2*0.1514799/$B$13)+$D$13</f>
        <v>-17.886871282992697</v>
      </c>
      <c r="E19" s="28" t="s">
        <v>39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6">
      <c r="A20" s="43" t="s">
        <v>37</v>
      </c>
      <c r="B20" s="38">
        <v>1000</v>
      </c>
      <c r="C20" s="27" t="s">
        <v>33</v>
      </c>
      <c r="D20" s="30">
        <f>20*LOG(B20/2*0.1514799/$B$13)+$D$13</f>
        <v>-4.7353248994368222</v>
      </c>
      <c r="E20" s="28" t="s">
        <v>40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8">
      <c r="A21" s="20" t="s">
        <v>41</v>
      </c>
      <c r="B21" s="23"/>
      <c r="C21" s="22"/>
      <c r="D21" s="36"/>
      <c r="E21" s="24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6">
      <c r="A22" s="37" t="s">
        <v>7</v>
      </c>
      <c r="B22" s="26">
        <v>46</v>
      </c>
      <c r="C22" s="27" t="s">
        <v>42</v>
      </c>
      <c r="D22" s="26">
        <v>-18.8</v>
      </c>
      <c r="E22" s="28" t="s">
        <v>43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6">
      <c r="A23" s="44" t="s">
        <v>13</v>
      </c>
      <c r="B23" s="45">
        <f>IF(OR(B2=800.13,B2=700.18),170,200)</f>
        <v>170</v>
      </c>
      <c r="C23" s="46" t="s">
        <v>44</v>
      </c>
      <c r="D23" s="47">
        <f>20*LOG(B23/$B$22)+$D$22</f>
        <v>-7.4461782060660031</v>
      </c>
      <c r="E23" s="48" t="s">
        <v>45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8">
      <c r="A24" s="20" t="s">
        <v>46</v>
      </c>
      <c r="B24" s="23"/>
      <c r="C24" s="22"/>
      <c r="D24" s="36"/>
      <c r="E24" s="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6">
      <c r="A25" s="49" t="s">
        <v>7</v>
      </c>
      <c r="B25" s="50">
        <v>10</v>
      </c>
      <c r="C25" s="51" t="s">
        <v>8</v>
      </c>
      <c r="D25" s="50">
        <v>-10</v>
      </c>
      <c r="E25" s="52" t="s">
        <v>9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8"/>
      <c r="B26" s="8"/>
      <c r="C26" s="8"/>
      <c r="D26" s="8"/>
      <c r="E26" s="8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6">
      <c r="A27" s="53" t="s">
        <v>6</v>
      </c>
      <c r="B27" s="54">
        <v>4.7</v>
      </c>
      <c r="C27" s="55" t="s">
        <v>47</v>
      </c>
      <c r="D27" s="56">
        <v>12</v>
      </c>
      <c r="E27" s="57" t="s">
        <v>48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6">
      <c r="A28" s="58" t="s">
        <v>49</v>
      </c>
      <c r="B28" s="59">
        <v>38</v>
      </c>
      <c r="C28" s="17" t="s">
        <v>47</v>
      </c>
      <c r="D28" s="59">
        <v>70</v>
      </c>
      <c r="E28" s="60" t="s">
        <v>48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65" customFormat="1" ht="16">
      <c r="A29" s="61" t="s">
        <v>50</v>
      </c>
      <c r="B29" s="62">
        <v>25</v>
      </c>
      <c r="C29" s="63" t="s">
        <v>47</v>
      </c>
      <c r="D29" s="62">
        <v>42</v>
      </c>
      <c r="E29" s="64" t="s">
        <v>48</v>
      </c>
    </row>
    <row r="30" spans="1:1024" ht="16">
      <c r="A30" s="58" t="s">
        <v>51</v>
      </c>
      <c r="B30" s="59">
        <v>125</v>
      </c>
      <c r="C30" s="17" t="s">
        <v>47</v>
      </c>
      <c r="D30" s="59">
        <v>24</v>
      </c>
      <c r="E30" s="60" t="s">
        <v>48</v>
      </c>
    </row>
    <row r="31" spans="1:1024" ht="16">
      <c r="A31" s="58" t="s">
        <v>52</v>
      </c>
      <c r="B31" s="59">
        <v>53.5</v>
      </c>
      <c r="C31" s="27" t="s">
        <v>53</v>
      </c>
      <c r="D31" s="59">
        <v>28</v>
      </c>
      <c r="E31" s="60" t="s">
        <v>48</v>
      </c>
    </row>
    <row r="32" spans="1:1024" ht="16">
      <c r="A32" s="58" t="s">
        <v>54</v>
      </c>
      <c r="B32" s="59">
        <v>41</v>
      </c>
      <c r="C32" s="27" t="s">
        <v>55</v>
      </c>
      <c r="D32" s="59">
        <v>64</v>
      </c>
      <c r="E32" s="60" t="s">
        <v>48</v>
      </c>
    </row>
    <row r="33" spans="1:5" ht="16">
      <c r="A33" s="58" t="s">
        <v>56</v>
      </c>
      <c r="B33" s="59">
        <v>174.5</v>
      </c>
      <c r="C33" s="27" t="s">
        <v>57</v>
      </c>
      <c r="D33" s="59">
        <v>10</v>
      </c>
      <c r="E33" s="60" t="s">
        <v>48</v>
      </c>
    </row>
    <row r="34" spans="1:5" ht="16">
      <c r="A34" s="58" t="s">
        <v>41</v>
      </c>
      <c r="B34" s="59">
        <v>118</v>
      </c>
      <c r="C34" s="17" t="s">
        <v>47</v>
      </c>
      <c r="D34" s="59">
        <v>34</v>
      </c>
      <c r="E34" s="60" t="s">
        <v>48</v>
      </c>
    </row>
    <row r="35" spans="1:5" ht="16">
      <c r="A35" s="66" t="s">
        <v>46</v>
      </c>
      <c r="B35" s="67">
        <v>-45</v>
      </c>
      <c r="C35" s="68" t="s">
        <v>47</v>
      </c>
      <c r="D35" s="67">
        <v>20</v>
      </c>
      <c r="E35" s="69" t="s">
        <v>48</v>
      </c>
    </row>
  </sheetData>
  <phoneticPr fontId="20"/>
  <dataValidations count="2">
    <dataValidation type="list" operator="equal" allowBlank="1" showInputMessage="1" showErrorMessage="1" sqref="B1" xr:uid="{00000000-0002-0000-0000-000000000000}">
      <formula1>"1.x,2.x,3.x"</formula1>
      <formula2>0</formula2>
    </dataValidation>
    <dataValidation type="list" operator="equal" allowBlank="1" showErrorMessage="1" sqref="B2" xr:uid="{00000000-0002-0000-0000-000001000000}">
      <formula1>"800.13,700.18,600.13,600.03,500.13,400.13"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L30"/>
  <sheetViews>
    <sheetView zoomScaleNormal="100" workbookViewId="0">
      <selection activeCell="J39" sqref="J39"/>
    </sheetView>
  </sheetViews>
  <sheetFormatPr baseColWidth="10" defaultColWidth="9" defaultRowHeight="16"/>
  <cols>
    <col min="1" max="1" width="13.19921875" style="236" bestFit="1" customWidth="1"/>
    <col min="2" max="2" width="12.796875" style="236" bestFit="1" customWidth="1"/>
    <col min="3" max="3" width="65.3984375" style="236" bestFit="1" customWidth="1"/>
    <col min="4" max="4" width="29.3984375" style="236" bestFit="1" customWidth="1"/>
    <col min="5" max="5" width="17.3984375" style="236" bestFit="1" customWidth="1"/>
    <col min="6" max="6" width="5.19921875" style="236" bestFit="1" customWidth="1"/>
    <col min="7" max="7" width="21.19921875" style="241" bestFit="1" customWidth="1"/>
    <col min="8" max="8" width="14.19921875" style="241" bestFit="1" customWidth="1"/>
    <col min="9" max="9" width="15.19921875" style="236" bestFit="1" customWidth="1"/>
    <col min="10" max="10" width="15" style="236" bestFit="1" customWidth="1"/>
    <col min="11" max="11" width="24.3984375" style="236" bestFit="1" customWidth="1"/>
    <col min="12" max="12" width="15" style="236" bestFit="1" customWidth="1"/>
    <col min="13" max="13" width="21.796875" style="236" bestFit="1" customWidth="1"/>
    <col min="14" max="1026" width="8.796875" style="236"/>
    <col min="1027" max="16384" width="9" style="235"/>
  </cols>
  <sheetData>
    <row r="1" spans="1:1025" s="232" customFormat="1" ht="17" thickBot="1">
      <c r="A1" s="230"/>
      <c r="B1" s="231" t="s">
        <v>58</v>
      </c>
      <c r="C1" s="231" t="s">
        <v>59</v>
      </c>
      <c r="D1" s="231" t="s">
        <v>60</v>
      </c>
      <c r="E1" s="231" t="s">
        <v>61</v>
      </c>
      <c r="F1" s="231" t="s">
        <v>62</v>
      </c>
      <c r="G1" s="259" t="s">
        <v>63</v>
      </c>
      <c r="H1" s="259"/>
      <c r="I1" s="230" t="s">
        <v>64</v>
      </c>
      <c r="J1" s="230" t="s">
        <v>65</v>
      </c>
      <c r="K1" s="230" t="s">
        <v>66</v>
      </c>
      <c r="L1" s="230" t="s">
        <v>67</v>
      </c>
      <c r="M1" s="230" t="s">
        <v>68</v>
      </c>
    </row>
    <row r="2" spans="1:1025" ht="17" thickTop="1">
      <c r="A2" s="255" t="s">
        <v>69</v>
      </c>
      <c r="B2" s="233">
        <v>1</v>
      </c>
      <c r="C2" s="233" t="s">
        <v>70</v>
      </c>
      <c r="D2" s="233" t="s">
        <v>71</v>
      </c>
      <c r="E2" s="233" t="s">
        <v>72</v>
      </c>
      <c r="F2" s="233">
        <v>8</v>
      </c>
      <c r="G2" s="234"/>
      <c r="H2" s="234"/>
      <c r="I2" s="234"/>
      <c r="J2" s="234"/>
      <c r="K2" s="234"/>
      <c r="L2" s="234"/>
      <c r="M2" s="234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  <c r="CS2" s="235"/>
      <c r="CT2" s="235"/>
      <c r="CU2" s="235"/>
      <c r="CV2" s="235"/>
      <c r="CW2" s="235"/>
      <c r="CX2" s="235"/>
      <c r="CY2" s="235"/>
      <c r="CZ2" s="235"/>
      <c r="DA2" s="235"/>
      <c r="DB2" s="235"/>
      <c r="DC2" s="235"/>
      <c r="DD2" s="235"/>
      <c r="DE2" s="235"/>
      <c r="DF2" s="235"/>
      <c r="DG2" s="235"/>
      <c r="DH2" s="235"/>
      <c r="DI2" s="235"/>
      <c r="DJ2" s="235"/>
      <c r="DK2" s="235"/>
      <c r="DL2" s="235"/>
      <c r="DM2" s="235"/>
      <c r="DN2" s="235"/>
      <c r="DO2" s="235"/>
      <c r="DP2" s="235"/>
      <c r="DQ2" s="235"/>
      <c r="DR2" s="235"/>
      <c r="DS2" s="235"/>
      <c r="DT2" s="235"/>
      <c r="DU2" s="235"/>
      <c r="DV2" s="235"/>
      <c r="DW2" s="235"/>
      <c r="DX2" s="235"/>
      <c r="DY2" s="235"/>
      <c r="DZ2" s="235"/>
      <c r="EA2" s="235"/>
      <c r="EB2" s="235"/>
      <c r="EC2" s="235"/>
      <c r="ED2" s="235"/>
      <c r="EE2" s="235"/>
      <c r="EF2" s="235"/>
      <c r="EG2" s="235"/>
      <c r="EH2" s="235"/>
      <c r="EI2" s="235"/>
      <c r="EJ2" s="235"/>
      <c r="EK2" s="235"/>
      <c r="EL2" s="235"/>
      <c r="EM2" s="235"/>
      <c r="EN2" s="235"/>
      <c r="EO2" s="235"/>
      <c r="EP2" s="235"/>
      <c r="EQ2" s="235"/>
      <c r="ER2" s="235"/>
      <c r="ES2" s="235"/>
      <c r="ET2" s="235"/>
      <c r="EU2" s="235"/>
      <c r="EV2" s="235"/>
      <c r="EW2" s="235"/>
      <c r="EX2" s="235"/>
      <c r="EY2" s="235"/>
      <c r="EZ2" s="235"/>
      <c r="FA2" s="235"/>
      <c r="FB2" s="235"/>
      <c r="FC2" s="235"/>
      <c r="FD2" s="235"/>
      <c r="FE2" s="235"/>
      <c r="FF2" s="235"/>
      <c r="FG2" s="235"/>
      <c r="FH2" s="235"/>
      <c r="FI2" s="235"/>
      <c r="FJ2" s="235"/>
      <c r="FK2" s="235"/>
      <c r="FL2" s="235"/>
      <c r="FM2" s="235"/>
      <c r="FN2" s="235"/>
      <c r="FO2" s="235"/>
      <c r="FP2" s="235"/>
      <c r="FQ2" s="235"/>
      <c r="FR2" s="235"/>
      <c r="FS2" s="235"/>
      <c r="FT2" s="235"/>
      <c r="FU2" s="235"/>
      <c r="FV2" s="235"/>
      <c r="FW2" s="235"/>
      <c r="FX2" s="235"/>
      <c r="FY2" s="235"/>
      <c r="FZ2" s="235"/>
      <c r="GA2" s="235"/>
      <c r="GB2" s="235"/>
      <c r="GC2" s="235"/>
      <c r="GD2" s="235"/>
      <c r="GE2" s="235"/>
      <c r="GF2" s="235"/>
      <c r="GG2" s="235"/>
      <c r="GH2" s="235"/>
      <c r="GI2" s="235"/>
      <c r="GJ2" s="235"/>
      <c r="GK2" s="235"/>
      <c r="GL2" s="235"/>
      <c r="GM2" s="235"/>
      <c r="GN2" s="235"/>
      <c r="GO2" s="235"/>
      <c r="GP2" s="235"/>
      <c r="GQ2" s="235"/>
      <c r="GR2" s="235"/>
      <c r="GS2" s="235"/>
      <c r="GT2" s="235"/>
      <c r="GU2" s="235"/>
      <c r="GV2" s="235"/>
      <c r="GW2" s="235"/>
      <c r="GX2" s="235"/>
      <c r="GY2" s="235"/>
      <c r="GZ2" s="235"/>
      <c r="HA2" s="235"/>
      <c r="HB2" s="235"/>
      <c r="HC2" s="235"/>
      <c r="HD2" s="235"/>
      <c r="HE2" s="235"/>
      <c r="HF2" s="235"/>
      <c r="HG2" s="235"/>
      <c r="HH2" s="235"/>
      <c r="HI2" s="235"/>
      <c r="HJ2" s="235"/>
      <c r="HK2" s="235"/>
      <c r="HL2" s="235"/>
      <c r="HM2" s="235"/>
      <c r="HN2" s="235"/>
      <c r="HO2" s="235"/>
      <c r="HP2" s="235"/>
      <c r="HQ2" s="235"/>
      <c r="HR2" s="235"/>
      <c r="HS2" s="235"/>
      <c r="HT2" s="235"/>
      <c r="HU2" s="235"/>
      <c r="HV2" s="235"/>
      <c r="HW2" s="235"/>
      <c r="HX2" s="235"/>
      <c r="HY2" s="235"/>
      <c r="HZ2" s="235"/>
      <c r="IA2" s="235"/>
      <c r="IB2" s="235"/>
      <c r="IC2" s="235"/>
      <c r="ID2" s="235"/>
      <c r="IE2" s="235"/>
      <c r="IF2" s="235"/>
      <c r="IG2" s="235"/>
      <c r="IH2" s="235"/>
      <c r="II2" s="235"/>
      <c r="IJ2" s="235"/>
      <c r="IK2" s="235"/>
      <c r="IL2" s="235"/>
      <c r="IM2" s="235"/>
      <c r="IN2" s="235"/>
      <c r="IO2" s="235"/>
      <c r="IP2" s="235"/>
      <c r="IQ2" s="235"/>
      <c r="IR2" s="235"/>
      <c r="IS2" s="235"/>
      <c r="IT2" s="235"/>
      <c r="IU2" s="235"/>
      <c r="IV2" s="235"/>
      <c r="IW2" s="235"/>
      <c r="IX2" s="235"/>
      <c r="IY2" s="235"/>
      <c r="IZ2" s="235"/>
      <c r="JA2" s="235"/>
      <c r="JB2" s="235"/>
      <c r="JC2" s="235"/>
      <c r="JD2" s="235"/>
      <c r="JE2" s="235"/>
      <c r="JF2" s="235"/>
      <c r="JG2" s="235"/>
      <c r="JH2" s="235"/>
      <c r="JI2" s="235"/>
      <c r="JJ2" s="235"/>
      <c r="JK2" s="235"/>
      <c r="JL2" s="235"/>
      <c r="JM2" s="235"/>
      <c r="JN2" s="235"/>
      <c r="JO2" s="235"/>
      <c r="JP2" s="235"/>
      <c r="JQ2" s="235"/>
      <c r="JR2" s="235"/>
      <c r="JS2" s="235"/>
      <c r="JT2" s="235"/>
      <c r="JU2" s="235"/>
      <c r="JV2" s="235"/>
      <c r="JW2" s="235"/>
      <c r="JX2" s="235"/>
      <c r="JY2" s="235"/>
      <c r="JZ2" s="235"/>
      <c r="KA2" s="235"/>
      <c r="KB2" s="235"/>
      <c r="KC2" s="235"/>
      <c r="KD2" s="235"/>
      <c r="KE2" s="235"/>
      <c r="KF2" s="235"/>
      <c r="KG2" s="235"/>
      <c r="KH2" s="235"/>
      <c r="KI2" s="235"/>
      <c r="KJ2" s="235"/>
      <c r="KK2" s="235"/>
      <c r="KL2" s="235"/>
      <c r="KM2" s="235"/>
      <c r="KN2" s="235"/>
      <c r="KO2" s="235"/>
      <c r="KP2" s="235"/>
      <c r="KQ2" s="235"/>
      <c r="KR2" s="235"/>
      <c r="KS2" s="235"/>
      <c r="KT2" s="235"/>
      <c r="KU2" s="235"/>
      <c r="KV2" s="235"/>
      <c r="KW2" s="235"/>
      <c r="KX2" s="235"/>
      <c r="KY2" s="235"/>
      <c r="KZ2" s="235"/>
      <c r="LA2" s="235"/>
      <c r="LB2" s="235"/>
      <c r="LC2" s="235"/>
      <c r="LD2" s="235"/>
      <c r="LE2" s="235"/>
      <c r="LF2" s="235"/>
      <c r="LG2" s="235"/>
      <c r="LH2" s="235"/>
      <c r="LI2" s="235"/>
      <c r="LJ2" s="235"/>
      <c r="LK2" s="235"/>
      <c r="LL2" s="235"/>
      <c r="LM2" s="235"/>
      <c r="LN2" s="235"/>
      <c r="LO2" s="235"/>
      <c r="LP2" s="235"/>
      <c r="LQ2" s="235"/>
      <c r="LR2" s="235"/>
      <c r="LS2" s="235"/>
      <c r="LT2" s="235"/>
      <c r="LU2" s="235"/>
      <c r="LV2" s="235"/>
      <c r="LW2" s="235"/>
      <c r="LX2" s="235"/>
      <c r="LY2" s="235"/>
      <c r="LZ2" s="235"/>
      <c r="MA2" s="235"/>
      <c r="MB2" s="235"/>
      <c r="MC2" s="235"/>
      <c r="MD2" s="235"/>
      <c r="ME2" s="235"/>
      <c r="MF2" s="235"/>
      <c r="MG2" s="235"/>
      <c r="MH2" s="235"/>
      <c r="MI2" s="235"/>
      <c r="MJ2" s="235"/>
      <c r="MK2" s="235"/>
      <c r="ML2" s="235"/>
      <c r="MM2" s="235"/>
      <c r="MN2" s="235"/>
      <c r="MO2" s="235"/>
      <c r="MP2" s="235"/>
      <c r="MQ2" s="235"/>
      <c r="MR2" s="235"/>
      <c r="MS2" s="235"/>
      <c r="MT2" s="235"/>
      <c r="MU2" s="235"/>
      <c r="MV2" s="235"/>
      <c r="MW2" s="235"/>
      <c r="MX2" s="235"/>
      <c r="MY2" s="235"/>
      <c r="MZ2" s="235"/>
      <c r="NA2" s="235"/>
      <c r="NB2" s="235"/>
      <c r="NC2" s="235"/>
      <c r="ND2" s="235"/>
      <c r="NE2" s="235"/>
      <c r="NF2" s="235"/>
      <c r="NG2" s="235"/>
      <c r="NH2" s="235"/>
      <c r="NI2" s="235"/>
      <c r="NJ2" s="235"/>
      <c r="NK2" s="235"/>
      <c r="NL2" s="235"/>
      <c r="NM2" s="235"/>
      <c r="NN2" s="235"/>
      <c r="NO2" s="235"/>
      <c r="NP2" s="235"/>
      <c r="NQ2" s="235"/>
      <c r="NR2" s="235"/>
      <c r="NS2" s="235"/>
      <c r="NT2" s="235"/>
      <c r="NU2" s="235"/>
      <c r="NV2" s="235"/>
      <c r="NW2" s="235"/>
      <c r="NX2" s="235"/>
      <c r="NY2" s="235"/>
      <c r="NZ2" s="235"/>
      <c r="OA2" s="235"/>
      <c r="OB2" s="235"/>
      <c r="OC2" s="235"/>
      <c r="OD2" s="235"/>
      <c r="OE2" s="235"/>
      <c r="OF2" s="235"/>
      <c r="OG2" s="235"/>
      <c r="OH2" s="235"/>
      <c r="OI2" s="235"/>
      <c r="OJ2" s="235"/>
      <c r="OK2" s="235"/>
      <c r="OL2" s="235"/>
      <c r="OM2" s="235"/>
      <c r="ON2" s="235"/>
      <c r="OO2" s="235"/>
      <c r="OP2" s="235"/>
      <c r="OQ2" s="235"/>
      <c r="OR2" s="235"/>
      <c r="OS2" s="235"/>
      <c r="OT2" s="235"/>
      <c r="OU2" s="235"/>
      <c r="OV2" s="235"/>
      <c r="OW2" s="235"/>
      <c r="OX2" s="235"/>
      <c r="OY2" s="235"/>
      <c r="OZ2" s="235"/>
      <c r="PA2" s="235"/>
      <c r="PB2" s="235"/>
      <c r="PC2" s="235"/>
      <c r="PD2" s="235"/>
      <c r="PE2" s="235"/>
      <c r="PF2" s="235"/>
      <c r="PG2" s="235"/>
      <c r="PH2" s="235"/>
      <c r="PI2" s="235"/>
      <c r="PJ2" s="235"/>
      <c r="PK2" s="235"/>
      <c r="PL2" s="235"/>
      <c r="PM2" s="235"/>
      <c r="PN2" s="235"/>
      <c r="PO2" s="235"/>
      <c r="PP2" s="235"/>
      <c r="PQ2" s="235"/>
      <c r="PR2" s="235"/>
      <c r="PS2" s="235"/>
      <c r="PT2" s="235"/>
      <c r="PU2" s="235"/>
      <c r="PV2" s="235"/>
      <c r="PW2" s="235"/>
      <c r="PX2" s="235"/>
      <c r="PY2" s="235"/>
      <c r="PZ2" s="235"/>
      <c r="QA2" s="235"/>
      <c r="QB2" s="235"/>
      <c r="QC2" s="235"/>
      <c r="QD2" s="235"/>
      <c r="QE2" s="235"/>
      <c r="QF2" s="235"/>
      <c r="QG2" s="235"/>
      <c r="QH2" s="235"/>
      <c r="QI2" s="235"/>
      <c r="QJ2" s="235"/>
      <c r="QK2" s="235"/>
      <c r="QL2" s="235"/>
      <c r="QM2" s="235"/>
      <c r="QN2" s="235"/>
      <c r="QO2" s="235"/>
      <c r="QP2" s="235"/>
      <c r="QQ2" s="235"/>
      <c r="QR2" s="235"/>
      <c r="QS2" s="235"/>
      <c r="QT2" s="235"/>
      <c r="QU2" s="235"/>
      <c r="QV2" s="235"/>
      <c r="QW2" s="235"/>
      <c r="QX2" s="235"/>
      <c r="QY2" s="235"/>
      <c r="QZ2" s="235"/>
      <c r="RA2" s="235"/>
      <c r="RB2" s="235"/>
      <c r="RC2" s="235"/>
      <c r="RD2" s="235"/>
      <c r="RE2" s="235"/>
      <c r="RF2" s="235"/>
      <c r="RG2" s="235"/>
      <c r="RH2" s="235"/>
      <c r="RI2" s="235"/>
      <c r="RJ2" s="235"/>
      <c r="RK2" s="235"/>
      <c r="RL2" s="235"/>
      <c r="RM2" s="235"/>
      <c r="RN2" s="235"/>
      <c r="RO2" s="235"/>
      <c r="RP2" s="235"/>
      <c r="RQ2" s="235"/>
      <c r="RR2" s="235"/>
      <c r="RS2" s="235"/>
      <c r="RT2" s="235"/>
      <c r="RU2" s="235"/>
      <c r="RV2" s="235"/>
      <c r="RW2" s="235"/>
      <c r="RX2" s="235"/>
      <c r="RY2" s="235"/>
      <c r="RZ2" s="235"/>
      <c r="SA2" s="235"/>
      <c r="SB2" s="235"/>
      <c r="SC2" s="235"/>
      <c r="SD2" s="235"/>
      <c r="SE2" s="235"/>
      <c r="SF2" s="235"/>
      <c r="SG2" s="235"/>
      <c r="SH2" s="235"/>
      <c r="SI2" s="235"/>
      <c r="SJ2" s="235"/>
      <c r="SK2" s="235"/>
      <c r="SL2" s="235"/>
      <c r="SM2" s="235"/>
      <c r="SN2" s="235"/>
      <c r="SO2" s="235"/>
      <c r="SP2" s="235"/>
      <c r="SQ2" s="235"/>
      <c r="SR2" s="235"/>
      <c r="SS2" s="235"/>
      <c r="ST2" s="235"/>
      <c r="SU2" s="235"/>
      <c r="SV2" s="235"/>
      <c r="SW2" s="235"/>
      <c r="SX2" s="235"/>
      <c r="SY2" s="235"/>
      <c r="SZ2" s="235"/>
      <c r="TA2" s="235"/>
      <c r="TB2" s="235"/>
      <c r="TC2" s="235"/>
      <c r="TD2" s="235"/>
      <c r="TE2" s="235"/>
      <c r="TF2" s="235"/>
      <c r="TG2" s="235"/>
      <c r="TH2" s="235"/>
      <c r="TI2" s="235"/>
      <c r="TJ2" s="235"/>
      <c r="TK2" s="235"/>
      <c r="TL2" s="235"/>
      <c r="TM2" s="235"/>
      <c r="TN2" s="235"/>
      <c r="TO2" s="235"/>
      <c r="TP2" s="235"/>
      <c r="TQ2" s="235"/>
      <c r="TR2" s="235"/>
      <c r="TS2" s="235"/>
      <c r="TT2" s="235"/>
      <c r="TU2" s="235"/>
      <c r="TV2" s="235"/>
      <c r="TW2" s="235"/>
      <c r="TX2" s="235"/>
      <c r="TY2" s="235"/>
      <c r="TZ2" s="235"/>
      <c r="UA2" s="235"/>
      <c r="UB2" s="235"/>
      <c r="UC2" s="235"/>
      <c r="UD2" s="235"/>
      <c r="UE2" s="235"/>
      <c r="UF2" s="235"/>
      <c r="UG2" s="235"/>
      <c r="UH2" s="235"/>
      <c r="UI2" s="235"/>
      <c r="UJ2" s="235"/>
      <c r="UK2" s="235"/>
      <c r="UL2" s="235"/>
      <c r="UM2" s="235"/>
      <c r="UN2" s="235"/>
      <c r="UO2" s="235"/>
      <c r="UP2" s="235"/>
      <c r="UQ2" s="235"/>
      <c r="UR2" s="235"/>
      <c r="US2" s="235"/>
      <c r="UT2" s="235"/>
      <c r="UU2" s="235"/>
      <c r="UV2" s="235"/>
      <c r="UW2" s="235"/>
      <c r="UX2" s="235"/>
      <c r="UY2" s="235"/>
      <c r="UZ2" s="235"/>
      <c r="VA2" s="235"/>
      <c r="VB2" s="235"/>
      <c r="VC2" s="235"/>
      <c r="VD2" s="235"/>
      <c r="VE2" s="235"/>
      <c r="VF2" s="235"/>
      <c r="VG2" s="235"/>
      <c r="VH2" s="235"/>
      <c r="VI2" s="235"/>
      <c r="VJ2" s="235"/>
      <c r="VK2" s="235"/>
      <c r="VL2" s="235"/>
      <c r="VM2" s="235"/>
      <c r="VN2" s="235"/>
      <c r="VO2" s="235"/>
      <c r="VP2" s="235"/>
      <c r="VQ2" s="235"/>
      <c r="VR2" s="235"/>
      <c r="VS2" s="235"/>
      <c r="VT2" s="235"/>
      <c r="VU2" s="235"/>
      <c r="VV2" s="235"/>
      <c r="VW2" s="235"/>
      <c r="VX2" s="235"/>
      <c r="VY2" s="235"/>
      <c r="VZ2" s="235"/>
      <c r="WA2" s="235"/>
      <c r="WB2" s="235"/>
      <c r="WC2" s="235"/>
      <c r="WD2" s="235"/>
      <c r="WE2" s="235"/>
      <c r="WF2" s="235"/>
      <c r="WG2" s="235"/>
      <c r="WH2" s="235"/>
      <c r="WI2" s="235"/>
      <c r="WJ2" s="235"/>
      <c r="WK2" s="235"/>
      <c r="WL2" s="235"/>
      <c r="WM2" s="235"/>
      <c r="WN2" s="235"/>
      <c r="WO2" s="235"/>
      <c r="WP2" s="235"/>
      <c r="WQ2" s="235"/>
      <c r="WR2" s="235"/>
      <c r="WS2" s="235"/>
      <c r="WT2" s="235"/>
      <c r="WU2" s="235"/>
      <c r="WV2" s="235"/>
      <c r="WW2" s="235"/>
      <c r="WX2" s="235"/>
      <c r="WY2" s="235"/>
      <c r="WZ2" s="235"/>
      <c r="XA2" s="235"/>
      <c r="XB2" s="235"/>
      <c r="XC2" s="235"/>
      <c r="XD2" s="235"/>
      <c r="XE2" s="235"/>
      <c r="XF2" s="235"/>
      <c r="XG2" s="235"/>
      <c r="XH2" s="235"/>
      <c r="XI2" s="235"/>
      <c r="XJ2" s="235"/>
      <c r="XK2" s="235"/>
      <c r="XL2" s="235"/>
      <c r="XM2" s="235"/>
      <c r="XN2" s="235"/>
      <c r="XO2" s="235"/>
      <c r="XP2" s="235"/>
      <c r="XQ2" s="235"/>
      <c r="XR2" s="235"/>
      <c r="XS2" s="235"/>
      <c r="XT2" s="235"/>
      <c r="XU2" s="235"/>
      <c r="XV2" s="235"/>
      <c r="XW2" s="235"/>
      <c r="XX2" s="235"/>
      <c r="XY2" s="235"/>
      <c r="XZ2" s="235"/>
      <c r="YA2" s="235"/>
      <c r="YB2" s="235"/>
      <c r="YC2" s="235"/>
      <c r="YD2" s="235"/>
      <c r="YE2" s="235"/>
      <c r="YF2" s="235"/>
      <c r="YG2" s="235"/>
      <c r="YH2" s="235"/>
      <c r="YI2" s="235"/>
      <c r="YJ2" s="235"/>
      <c r="YK2" s="235"/>
      <c r="YL2" s="235"/>
      <c r="YM2" s="235"/>
      <c r="YN2" s="235"/>
      <c r="YO2" s="235"/>
      <c r="YP2" s="235"/>
      <c r="YQ2" s="235"/>
      <c r="YR2" s="235"/>
      <c r="YS2" s="235"/>
      <c r="YT2" s="235"/>
      <c r="YU2" s="235"/>
      <c r="YV2" s="235"/>
      <c r="YW2" s="235"/>
      <c r="YX2" s="235"/>
      <c r="YY2" s="235"/>
      <c r="YZ2" s="235"/>
      <c r="ZA2" s="235"/>
      <c r="ZB2" s="235"/>
      <c r="ZC2" s="235"/>
      <c r="ZD2" s="235"/>
      <c r="ZE2" s="235"/>
      <c r="ZF2" s="235"/>
      <c r="ZG2" s="235"/>
      <c r="ZH2" s="235"/>
      <c r="ZI2" s="235"/>
      <c r="ZJ2" s="235"/>
      <c r="ZK2" s="235"/>
      <c r="ZL2" s="235"/>
      <c r="ZM2" s="235"/>
      <c r="ZN2" s="235"/>
      <c r="ZO2" s="235"/>
      <c r="ZP2" s="235"/>
      <c r="ZQ2" s="235"/>
      <c r="ZR2" s="235"/>
      <c r="ZS2" s="235"/>
      <c r="ZT2" s="235"/>
      <c r="ZU2" s="235"/>
      <c r="ZV2" s="235"/>
      <c r="ZW2" s="235"/>
      <c r="ZX2" s="235"/>
      <c r="ZY2" s="235"/>
      <c r="ZZ2" s="235"/>
      <c r="AAA2" s="235"/>
      <c r="AAB2" s="235"/>
      <c r="AAC2" s="235"/>
      <c r="AAD2" s="235"/>
      <c r="AAE2" s="235"/>
      <c r="AAF2" s="235"/>
      <c r="AAG2" s="235"/>
      <c r="AAH2" s="235"/>
      <c r="AAI2" s="235"/>
      <c r="AAJ2" s="235"/>
      <c r="AAK2" s="235"/>
      <c r="AAL2" s="235"/>
      <c r="AAM2" s="235"/>
      <c r="AAN2" s="235"/>
      <c r="AAO2" s="235"/>
      <c r="AAP2" s="235"/>
      <c r="AAQ2" s="235"/>
      <c r="AAR2" s="235"/>
      <c r="AAS2" s="235"/>
      <c r="AAT2" s="235"/>
      <c r="AAU2" s="235"/>
      <c r="AAV2" s="235"/>
      <c r="AAW2" s="235"/>
      <c r="AAX2" s="235"/>
      <c r="AAY2" s="235"/>
      <c r="AAZ2" s="235"/>
      <c r="ABA2" s="235"/>
      <c r="ABB2" s="235"/>
      <c r="ABC2" s="235"/>
      <c r="ABD2" s="235"/>
      <c r="ABE2" s="235"/>
      <c r="ABF2" s="235"/>
      <c r="ABG2" s="235"/>
      <c r="ABH2" s="235"/>
      <c r="ABI2" s="235"/>
      <c r="ABJ2" s="235"/>
      <c r="ABK2" s="235"/>
      <c r="ABL2" s="235"/>
      <c r="ABM2" s="235"/>
      <c r="ABN2" s="235"/>
      <c r="ABO2" s="235"/>
      <c r="ABP2" s="235"/>
      <c r="ABQ2" s="235"/>
      <c r="ABR2" s="235"/>
      <c r="ABS2" s="235"/>
      <c r="ABT2" s="235"/>
      <c r="ABU2" s="235"/>
      <c r="ABV2" s="235"/>
      <c r="ABW2" s="235"/>
      <c r="ABX2" s="235"/>
      <c r="ABY2" s="235"/>
      <c r="ABZ2" s="235"/>
      <c r="ACA2" s="235"/>
      <c r="ACB2" s="235"/>
      <c r="ACC2" s="235"/>
      <c r="ACD2" s="235"/>
      <c r="ACE2" s="235"/>
      <c r="ACF2" s="235"/>
      <c r="ACG2" s="235"/>
      <c r="ACH2" s="235"/>
      <c r="ACI2" s="235"/>
      <c r="ACJ2" s="235"/>
      <c r="ACK2" s="235"/>
      <c r="ACL2" s="235"/>
      <c r="ACM2" s="235"/>
      <c r="ACN2" s="235"/>
      <c r="ACO2" s="235"/>
      <c r="ACP2" s="235"/>
      <c r="ACQ2" s="235"/>
      <c r="ACR2" s="235"/>
      <c r="ACS2" s="235"/>
      <c r="ACT2" s="235"/>
      <c r="ACU2" s="235"/>
      <c r="ACV2" s="235"/>
      <c r="ACW2" s="235"/>
      <c r="ACX2" s="235"/>
      <c r="ACY2" s="235"/>
      <c r="ACZ2" s="235"/>
      <c r="ADA2" s="235"/>
      <c r="ADB2" s="235"/>
      <c r="ADC2" s="235"/>
      <c r="ADD2" s="235"/>
      <c r="ADE2" s="235"/>
      <c r="ADF2" s="235"/>
      <c r="ADG2" s="235"/>
      <c r="ADH2" s="235"/>
      <c r="ADI2" s="235"/>
      <c r="ADJ2" s="235"/>
      <c r="ADK2" s="235"/>
      <c r="ADL2" s="235"/>
      <c r="ADM2" s="235"/>
      <c r="ADN2" s="235"/>
      <c r="ADO2" s="235"/>
      <c r="ADP2" s="235"/>
      <c r="ADQ2" s="235"/>
      <c r="ADR2" s="235"/>
      <c r="ADS2" s="235"/>
      <c r="ADT2" s="235"/>
      <c r="ADU2" s="235"/>
      <c r="ADV2" s="235"/>
      <c r="ADW2" s="235"/>
      <c r="ADX2" s="235"/>
      <c r="ADY2" s="235"/>
      <c r="ADZ2" s="235"/>
      <c r="AEA2" s="235"/>
      <c r="AEB2" s="235"/>
      <c r="AEC2" s="235"/>
      <c r="AED2" s="235"/>
      <c r="AEE2" s="235"/>
      <c r="AEF2" s="235"/>
      <c r="AEG2" s="235"/>
      <c r="AEH2" s="235"/>
      <c r="AEI2" s="235"/>
      <c r="AEJ2" s="235"/>
      <c r="AEK2" s="235"/>
      <c r="AEL2" s="235"/>
      <c r="AEM2" s="235"/>
      <c r="AEN2" s="235"/>
      <c r="AEO2" s="235"/>
      <c r="AEP2" s="235"/>
      <c r="AEQ2" s="235"/>
      <c r="AER2" s="235"/>
      <c r="AES2" s="235"/>
      <c r="AET2" s="235"/>
      <c r="AEU2" s="235"/>
      <c r="AEV2" s="235"/>
      <c r="AEW2" s="235"/>
      <c r="AEX2" s="235"/>
      <c r="AEY2" s="235"/>
      <c r="AEZ2" s="235"/>
      <c r="AFA2" s="235"/>
      <c r="AFB2" s="235"/>
      <c r="AFC2" s="235"/>
      <c r="AFD2" s="235"/>
      <c r="AFE2" s="235"/>
      <c r="AFF2" s="235"/>
      <c r="AFG2" s="235"/>
      <c r="AFH2" s="235"/>
      <c r="AFI2" s="235"/>
      <c r="AFJ2" s="235"/>
      <c r="AFK2" s="235"/>
      <c r="AFL2" s="235"/>
      <c r="AFM2" s="235"/>
      <c r="AFN2" s="235"/>
      <c r="AFO2" s="235"/>
      <c r="AFP2" s="235"/>
      <c r="AFQ2" s="235"/>
      <c r="AFR2" s="235"/>
      <c r="AFS2" s="235"/>
      <c r="AFT2" s="235"/>
      <c r="AFU2" s="235"/>
      <c r="AFV2" s="235"/>
      <c r="AFW2" s="235"/>
      <c r="AFX2" s="235"/>
      <c r="AFY2" s="235"/>
      <c r="AFZ2" s="235"/>
      <c r="AGA2" s="235"/>
      <c r="AGB2" s="235"/>
      <c r="AGC2" s="235"/>
      <c r="AGD2" s="235"/>
      <c r="AGE2" s="235"/>
      <c r="AGF2" s="235"/>
      <c r="AGG2" s="235"/>
      <c r="AGH2" s="235"/>
      <c r="AGI2" s="235"/>
      <c r="AGJ2" s="235"/>
      <c r="AGK2" s="235"/>
      <c r="AGL2" s="235"/>
      <c r="AGM2" s="235"/>
      <c r="AGN2" s="235"/>
      <c r="AGO2" s="235"/>
      <c r="AGP2" s="235"/>
      <c r="AGQ2" s="235"/>
      <c r="AGR2" s="235"/>
      <c r="AGS2" s="235"/>
      <c r="AGT2" s="235"/>
      <c r="AGU2" s="235"/>
      <c r="AGV2" s="235"/>
      <c r="AGW2" s="235"/>
      <c r="AGX2" s="235"/>
      <c r="AGY2" s="235"/>
      <c r="AGZ2" s="235"/>
      <c r="AHA2" s="235"/>
      <c r="AHB2" s="235"/>
      <c r="AHC2" s="235"/>
      <c r="AHD2" s="235"/>
      <c r="AHE2" s="235"/>
      <c r="AHF2" s="235"/>
      <c r="AHG2" s="235"/>
      <c r="AHH2" s="235"/>
      <c r="AHI2" s="235"/>
      <c r="AHJ2" s="235"/>
      <c r="AHK2" s="235"/>
      <c r="AHL2" s="235"/>
      <c r="AHM2" s="235"/>
      <c r="AHN2" s="235"/>
      <c r="AHO2" s="235"/>
      <c r="AHP2" s="235"/>
      <c r="AHQ2" s="235"/>
      <c r="AHR2" s="235"/>
      <c r="AHS2" s="235"/>
      <c r="AHT2" s="235"/>
      <c r="AHU2" s="235"/>
      <c r="AHV2" s="235"/>
      <c r="AHW2" s="235"/>
      <c r="AHX2" s="235"/>
      <c r="AHY2" s="235"/>
      <c r="AHZ2" s="235"/>
      <c r="AIA2" s="235"/>
      <c r="AIB2" s="235"/>
      <c r="AIC2" s="235"/>
      <c r="AID2" s="235"/>
      <c r="AIE2" s="235"/>
      <c r="AIF2" s="235"/>
      <c r="AIG2" s="235"/>
      <c r="AIH2" s="235"/>
      <c r="AII2" s="235"/>
      <c r="AIJ2" s="235"/>
      <c r="AIK2" s="235"/>
      <c r="AIL2" s="235"/>
      <c r="AIM2" s="235"/>
      <c r="AIN2" s="235"/>
      <c r="AIO2" s="235"/>
      <c r="AIP2" s="235"/>
      <c r="AIQ2" s="235"/>
      <c r="AIR2" s="235"/>
      <c r="AIS2" s="235"/>
      <c r="AIT2" s="235"/>
      <c r="AIU2" s="235"/>
      <c r="AIV2" s="235"/>
      <c r="AIW2" s="235"/>
      <c r="AIX2" s="235"/>
      <c r="AIY2" s="235"/>
      <c r="AIZ2" s="235"/>
      <c r="AJA2" s="235"/>
      <c r="AJB2" s="235"/>
      <c r="AJC2" s="235"/>
      <c r="AJD2" s="235"/>
      <c r="AJE2" s="235"/>
      <c r="AJF2" s="235"/>
      <c r="AJG2" s="235"/>
      <c r="AJH2" s="235"/>
      <c r="AJI2" s="235"/>
      <c r="AJJ2" s="235"/>
      <c r="AJK2" s="235"/>
      <c r="AJL2" s="235"/>
      <c r="AJM2" s="235"/>
      <c r="AJN2" s="235"/>
      <c r="AJO2" s="235"/>
      <c r="AJP2" s="235"/>
      <c r="AJQ2" s="235"/>
      <c r="AJR2" s="235"/>
      <c r="AJS2" s="235"/>
      <c r="AJT2" s="235"/>
      <c r="AJU2" s="235"/>
      <c r="AJV2" s="235"/>
      <c r="AJW2" s="235"/>
      <c r="AJX2" s="235"/>
      <c r="AJY2" s="235"/>
      <c r="AJZ2" s="235"/>
      <c r="AKA2" s="235"/>
      <c r="AKB2" s="235"/>
      <c r="AKC2" s="235"/>
      <c r="AKD2" s="235"/>
      <c r="AKE2" s="235"/>
      <c r="AKF2" s="235"/>
      <c r="AKG2" s="235"/>
      <c r="AKH2" s="235"/>
      <c r="AKI2" s="235"/>
      <c r="AKJ2" s="235"/>
      <c r="AKK2" s="235"/>
      <c r="AKL2" s="235"/>
      <c r="AKM2" s="235"/>
      <c r="AKN2" s="235"/>
      <c r="AKO2" s="235"/>
      <c r="AKP2" s="235"/>
      <c r="AKQ2" s="235"/>
      <c r="AKR2" s="235"/>
      <c r="AKS2" s="235"/>
      <c r="AKT2" s="235"/>
      <c r="AKU2" s="235"/>
      <c r="AKV2" s="235"/>
      <c r="AKW2" s="235"/>
      <c r="AKX2" s="235"/>
      <c r="AKY2" s="235"/>
      <c r="AKZ2" s="235"/>
      <c r="ALA2" s="235"/>
      <c r="ALB2" s="235"/>
      <c r="ALC2" s="235"/>
      <c r="ALD2" s="235"/>
      <c r="ALE2" s="235"/>
      <c r="ALF2" s="235"/>
      <c r="ALG2" s="235"/>
      <c r="ALH2" s="235"/>
      <c r="ALI2" s="235"/>
      <c r="ALJ2" s="235"/>
      <c r="ALK2" s="235"/>
      <c r="ALL2" s="235"/>
      <c r="ALM2" s="235"/>
      <c r="ALN2" s="235"/>
      <c r="ALO2" s="235"/>
      <c r="ALP2" s="235"/>
      <c r="ALQ2" s="235"/>
      <c r="ALR2" s="235"/>
      <c r="ALS2" s="235"/>
      <c r="ALT2" s="235"/>
      <c r="ALU2" s="235"/>
      <c r="ALV2" s="235"/>
      <c r="ALW2" s="235"/>
      <c r="ALX2" s="235"/>
      <c r="ALY2" s="235"/>
      <c r="ALZ2" s="235"/>
      <c r="AMA2" s="235"/>
      <c r="AMB2" s="235"/>
      <c r="AMC2" s="235"/>
      <c r="AMD2" s="235"/>
      <c r="AME2" s="235"/>
      <c r="AMF2" s="235"/>
      <c r="AMG2" s="235"/>
      <c r="AMH2" s="235"/>
      <c r="AMI2" s="235"/>
      <c r="AMJ2" s="235"/>
      <c r="AMK2" s="235"/>
    </row>
    <row r="3" spans="1:1025">
      <c r="A3" s="255"/>
      <c r="B3" s="233">
        <v>2</v>
      </c>
      <c r="C3" s="233" t="s">
        <v>73</v>
      </c>
      <c r="D3" s="233" t="s">
        <v>74</v>
      </c>
      <c r="E3" s="233" t="s">
        <v>75</v>
      </c>
      <c r="F3" s="233">
        <v>4</v>
      </c>
      <c r="G3" s="234" t="s">
        <v>201</v>
      </c>
      <c r="H3" s="234" t="s">
        <v>202</v>
      </c>
      <c r="I3" s="234"/>
      <c r="J3" s="234"/>
      <c r="K3" s="234"/>
      <c r="L3" s="234"/>
      <c r="M3" s="234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35"/>
      <c r="CX3" s="235"/>
      <c r="CY3" s="235"/>
      <c r="CZ3" s="235"/>
      <c r="DA3" s="235"/>
      <c r="DB3" s="235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35"/>
      <c r="DR3" s="235"/>
      <c r="DS3" s="235"/>
      <c r="DT3" s="235"/>
      <c r="DU3" s="235"/>
      <c r="DV3" s="235"/>
      <c r="DW3" s="235"/>
      <c r="DX3" s="235"/>
      <c r="DY3" s="235"/>
      <c r="DZ3" s="235"/>
      <c r="EA3" s="235"/>
      <c r="EB3" s="235"/>
      <c r="EC3" s="235"/>
      <c r="ED3" s="235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35"/>
      <c r="ET3" s="235"/>
      <c r="EU3" s="235"/>
      <c r="EV3" s="235"/>
      <c r="EW3" s="235"/>
      <c r="EX3" s="235"/>
      <c r="EY3" s="235"/>
      <c r="EZ3" s="235"/>
      <c r="FA3" s="235"/>
      <c r="FB3" s="235"/>
      <c r="FC3" s="235"/>
      <c r="FD3" s="235"/>
      <c r="FE3" s="235"/>
      <c r="FF3" s="235"/>
      <c r="FG3" s="235"/>
      <c r="FH3" s="235"/>
      <c r="FI3" s="235"/>
      <c r="FJ3" s="235"/>
      <c r="FK3" s="235"/>
      <c r="FL3" s="235"/>
      <c r="FM3" s="235"/>
      <c r="FN3" s="235"/>
      <c r="FO3" s="235"/>
      <c r="FP3" s="235"/>
      <c r="FQ3" s="235"/>
      <c r="FR3" s="235"/>
      <c r="FS3" s="235"/>
      <c r="FT3" s="235"/>
      <c r="FU3" s="235"/>
      <c r="FV3" s="235"/>
      <c r="FW3" s="235"/>
      <c r="FX3" s="235"/>
      <c r="FY3" s="235"/>
      <c r="FZ3" s="235"/>
      <c r="GA3" s="235"/>
      <c r="GB3" s="235"/>
      <c r="GC3" s="235"/>
      <c r="GD3" s="235"/>
      <c r="GE3" s="235"/>
      <c r="GF3" s="235"/>
      <c r="GG3" s="235"/>
      <c r="GH3" s="235"/>
      <c r="GI3" s="235"/>
      <c r="GJ3" s="235"/>
      <c r="GK3" s="235"/>
      <c r="GL3" s="235"/>
      <c r="GM3" s="235"/>
      <c r="GN3" s="235"/>
      <c r="GO3" s="235"/>
      <c r="GP3" s="235"/>
      <c r="GQ3" s="235"/>
      <c r="GR3" s="235"/>
      <c r="GS3" s="235"/>
      <c r="GT3" s="235"/>
      <c r="GU3" s="235"/>
      <c r="GV3" s="235"/>
      <c r="GW3" s="235"/>
      <c r="GX3" s="235"/>
      <c r="GY3" s="235"/>
      <c r="GZ3" s="235"/>
      <c r="HA3" s="235"/>
      <c r="HB3" s="235"/>
      <c r="HC3" s="235"/>
      <c r="HD3" s="235"/>
      <c r="HE3" s="235"/>
      <c r="HF3" s="235"/>
      <c r="HG3" s="235"/>
      <c r="HH3" s="235"/>
      <c r="HI3" s="235"/>
      <c r="HJ3" s="235"/>
      <c r="HK3" s="235"/>
      <c r="HL3" s="235"/>
      <c r="HM3" s="235"/>
      <c r="HN3" s="235"/>
      <c r="HO3" s="235"/>
      <c r="HP3" s="235"/>
      <c r="HQ3" s="235"/>
      <c r="HR3" s="235"/>
      <c r="HS3" s="235"/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  <c r="IM3" s="235"/>
      <c r="IN3" s="235"/>
      <c r="IO3" s="235"/>
      <c r="IP3" s="235"/>
      <c r="IQ3" s="235"/>
      <c r="IR3" s="235"/>
      <c r="IS3" s="235"/>
      <c r="IT3" s="235"/>
      <c r="IU3" s="235"/>
      <c r="IV3" s="235"/>
      <c r="IW3" s="235"/>
      <c r="IX3" s="235"/>
      <c r="IY3" s="235"/>
      <c r="IZ3" s="235"/>
      <c r="JA3" s="235"/>
      <c r="JB3" s="235"/>
      <c r="JC3" s="235"/>
      <c r="JD3" s="235"/>
      <c r="JE3" s="235"/>
      <c r="JF3" s="235"/>
      <c r="JG3" s="235"/>
      <c r="JH3" s="235"/>
      <c r="JI3" s="235"/>
      <c r="JJ3" s="235"/>
      <c r="JK3" s="235"/>
      <c r="JL3" s="235"/>
      <c r="JM3" s="235"/>
      <c r="JN3" s="235"/>
      <c r="JO3" s="235"/>
      <c r="JP3" s="235"/>
      <c r="JQ3" s="235"/>
      <c r="JR3" s="235"/>
      <c r="JS3" s="235"/>
      <c r="JT3" s="235"/>
      <c r="JU3" s="235"/>
      <c r="JV3" s="235"/>
      <c r="JW3" s="235"/>
      <c r="JX3" s="235"/>
      <c r="JY3" s="235"/>
      <c r="JZ3" s="235"/>
      <c r="KA3" s="235"/>
      <c r="KB3" s="235"/>
      <c r="KC3" s="235"/>
      <c r="KD3" s="235"/>
      <c r="KE3" s="235"/>
      <c r="KF3" s="235"/>
      <c r="KG3" s="235"/>
      <c r="KH3" s="235"/>
      <c r="KI3" s="235"/>
      <c r="KJ3" s="235"/>
      <c r="KK3" s="235"/>
      <c r="KL3" s="235"/>
      <c r="KM3" s="235"/>
      <c r="KN3" s="235"/>
      <c r="KO3" s="235"/>
      <c r="KP3" s="235"/>
      <c r="KQ3" s="235"/>
      <c r="KR3" s="235"/>
      <c r="KS3" s="235"/>
      <c r="KT3" s="235"/>
      <c r="KU3" s="235"/>
      <c r="KV3" s="235"/>
      <c r="KW3" s="235"/>
      <c r="KX3" s="235"/>
      <c r="KY3" s="235"/>
      <c r="KZ3" s="235"/>
      <c r="LA3" s="235"/>
      <c r="LB3" s="235"/>
      <c r="LC3" s="235"/>
      <c r="LD3" s="235"/>
      <c r="LE3" s="235"/>
      <c r="LF3" s="235"/>
      <c r="LG3" s="235"/>
      <c r="LH3" s="235"/>
      <c r="LI3" s="235"/>
      <c r="LJ3" s="235"/>
      <c r="LK3" s="235"/>
      <c r="LL3" s="235"/>
      <c r="LM3" s="235"/>
      <c r="LN3" s="235"/>
      <c r="LO3" s="235"/>
      <c r="LP3" s="235"/>
      <c r="LQ3" s="235"/>
      <c r="LR3" s="235"/>
      <c r="LS3" s="235"/>
      <c r="LT3" s="235"/>
      <c r="LU3" s="235"/>
      <c r="LV3" s="235"/>
      <c r="LW3" s="235"/>
      <c r="LX3" s="235"/>
      <c r="LY3" s="235"/>
      <c r="LZ3" s="235"/>
      <c r="MA3" s="235"/>
      <c r="MB3" s="235"/>
      <c r="MC3" s="235"/>
      <c r="MD3" s="235"/>
      <c r="ME3" s="235"/>
      <c r="MF3" s="235"/>
      <c r="MG3" s="235"/>
      <c r="MH3" s="235"/>
      <c r="MI3" s="235"/>
      <c r="MJ3" s="235"/>
      <c r="MK3" s="235"/>
      <c r="ML3" s="235"/>
      <c r="MM3" s="235"/>
      <c r="MN3" s="235"/>
      <c r="MO3" s="235"/>
      <c r="MP3" s="235"/>
      <c r="MQ3" s="235"/>
      <c r="MR3" s="235"/>
      <c r="MS3" s="235"/>
      <c r="MT3" s="235"/>
      <c r="MU3" s="235"/>
      <c r="MV3" s="235"/>
      <c r="MW3" s="235"/>
      <c r="MX3" s="235"/>
      <c r="MY3" s="235"/>
      <c r="MZ3" s="235"/>
      <c r="NA3" s="235"/>
      <c r="NB3" s="235"/>
      <c r="NC3" s="235"/>
      <c r="ND3" s="235"/>
      <c r="NE3" s="235"/>
      <c r="NF3" s="235"/>
      <c r="NG3" s="235"/>
      <c r="NH3" s="235"/>
      <c r="NI3" s="235"/>
      <c r="NJ3" s="235"/>
      <c r="NK3" s="235"/>
      <c r="NL3" s="235"/>
      <c r="NM3" s="235"/>
      <c r="NN3" s="235"/>
      <c r="NO3" s="235"/>
      <c r="NP3" s="235"/>
      <c r="NQ3" s="235"/>
      <c r="NR3" s="235"/>
      <c r="NS3" s="235"/>
      <c r="NT3" s="235"/>
      <c r="NU3" s="235"/>
      <c r="NV3" s="235"/>
      <c r="NW3" s="235"/>
      <c r="NX3" s="235"/>
      <c r="NY3" s="235"/>
      <c r="NZ3" s="235"/>
      <c r="OA3" s="235"/>
      <c r="OB3" s="235"/>
      <c r="OC3" s="235"/>
      <c r="OD3" s="235"/>
      <c r="OE3" s="235"/>
      <c r="OF3" s="235"/>
      <c r="OG3" s="235"/>
      <c r="OH3" s="235"/>
      <c r="OI3" s="235"/>
      <c r="OJ3" s="235"/>
      <c r="OK3" s="235"/>
      <c r="OL3" s="235"/>
      <c r="OM3" s="235"/>
      <c r="ON3" s="235"/>
      <c r="OO3" s="235"/>
      <c r="OP3" s="235"/>
      <c r="OQ3" s="235"/>
      <c r="OR3" s="235"/>
      <c r="OS3" s="235"/>
      <c r="OT3" s="235"/>
      <c r="OU3" s="235"/>
      <c r="OV3" s="235"/>
      <c r="OW3" s="235"/>
      <c r="OX3" s="235"/>
      <c r="OY3" s="235"/>
      <c r="OZ3" s="235"/>
      <c r="PA3" s="235"/>
      <c r="PB3" s="235"/>
      <c r="PC3" s="235"/>
      <c r="PD3" s="235"/>
      <c r="PE3" s="235"/>
      <c r="PF3" s="235"/>
      <c r="PG3" s="235"/>
      <c r="PH3" s="235"/>
      <c r="PI3" s="235"/>
      <c r="PJ3" s="235"/>
      <c r="PK3" s="235"/>
      <c r="PL3" s="235"/>
      <c r="PM3" s="235"/>
      <c r="PN3" s="235"/>
      <c r="PO3" s="235"/>
      <c r="PP3" s="235"/>
      <c r="PQ3" s="235"/>
      <c r="PR3" s="235"/>
      <c r="PS3" s="235"/>
      <c r="PT3" s="235"/>
      <c r="PU3" s="235"/>
      <c r="PV3" s="235"/>
      <c r="PW3" s="235"/>
      <c r="PX3" s="235"/>
      <c r="PY3" s="235"/>
      <c r="PZ3" s="235"/>
      <c r="QA3" s="235"/>
      <c r="QB3" s="235"/>
      <c r="QC3" s="235"/>
      <c r="QD3" s="235"/>
      <c r="QE3" s="235"/>
      <c r="QF3" s="235"/>
      <c r="QG3" s="235"/>
      <c r="QH3" s="235"/>
      <c r="QI3" s="235"/>
      <c r="QJ3" s="235"/>
      <c r="QK3" s="235"/>
      <c r="QL3" s="235"/>
      <c r="QM3" s="235"/>
      <c r="QN3" s="235"/>
      <c r="QO3" s="235"/>
      <c r="QP3" s="235"/>
      <c r="QQ3" s="235"/>
      <c r="QR3" s="235"/>
      <c r="QS3" s="235"/>
      <c r="QT3" s="235"/>
      <c r="QU3" s="235"/>
      <c r="QV3" s="235"/>
      <c r="QW3" s="235"/>
      <c r="QX3" s="235"/>
      <c r="QY3" s="235"/>
      <c r="QZ3" s="235"/>
      <c r="RA3" s="235"/>
      <c r="RB3" s="235"/>
      <c r="RC3" s="235"/>
      <c r="RD3" s="235"/>
      <c r="RE3" s="235"/>
      <c r="RF3" s="235"/>
      <c r="RG3" s="235"/>
      <c r="RH3" s="235"/>
      <c r="RI3" s="235"/>
      <c r="RJ3" s="235"/>
      <c r="RK3" s="235"/>
      <c r="RL3" s="235"/>
      <c r="RM3" s="235"/>
      <c r="RN3" s="235"/>
      <c r="RO3" s="235"/>
      <c r="RP3" s="235"/>
      <c r="RQ3" s="235"/>
      <c r="RR3" s="235"/>
      <c r="RS3" s="235"/>
      <c r="RT3" s="235"/>
      <c r="RU3" s="235"/>
      <c r="RV3" s="235"/>
      <c r="RW3" s="235"/>
      <c r="RX3" s="235"/>
      <c r="RY3" s="235"/>
      <c r="RZ3" s="235"/>
      <c r="SA3" s="235"/>
      <c r="SB3" s="235"/>
      <c r="SC3" s="235"/>
      <c r="SD3" s="235"/>
      <c r="SE3" s="235"/>
      <c r="SF3" s="235"/>
      <c r="SG3" s="235"/>
      <c r="SH3" s="235"/>
      <c r="SI3" s="235"/>
      <c r="SJ3" s="235"/>
      <c r="SK3" s="235"/>
      <c r="SL3" s="235"/>
      <c r="SM3" s="235"/>
      <c r="SN3" s="235"/>
      <c r="SO3" s="235"/>
      <c r="SP3" s="235"/>
      <c r="SQ3" s="235"/>
      <c r="SR3" s="235"/>
      <c r="SS3" s="235"/>
      <c r="ST3" s="235"/>
      <c r="SU3" s="235"/>
      <c r="SV3" s="235"/>
      <c r="SW3" s="235"/>
      <c r="SX3" s="235"/>
      <c r="SY3" s="235"/>
      <c r="SZ3" s="235"/>
      <c r="TA3" s="235"/>
      <c r="TB3" s="235"/>
      <c r="TC3" s="235"/>
      <c r="TD3" s="235"/>
      <c r="TE3" s="235"/>
      <c r="TF3" s="235"/>
      <c r="TG3" s="235"/>
      <c r="TH3" s="235"/>
      <c r="TI3" s="235"/>
      <c r="TJ3" s="235"/>
      <c r="TK3" s="235"/>
      <c r="TL3" s="235"/>
      <c r="TM3" s="235"/>
      <c r="TN3" s="235"/>
      <c r="TO3" s="235"/>
      <c r="TP3" s="235"/>
      <c r="TQ3" s="235"/>
      <c r="TR3" s="235"/>
      <c r="TS3" s="235"/>
      <c r="TT3" s="235"/>
      <c r="TU3" s="235"/>
      <c r="TV3" s="235"/>
      <c r="TW3" s="235"/>
      <c r="TX3" s="235"/>
      <c r="TY3" s="235"/>
      <c r="TZ3" s="235"/>
      <c r="UA3" s="235"/>
      <c r="UB3" s="235"/>
      <c r="UC3" s="235"/>
      <c r="UD3" s="235"/>
      <c r="UE3" s="235"/>
      <c r="UF3" s="235"/>
      <c r="UG3" s="235"/>
      <c r="UH3" s="235"/>
      <c r="UI3" s="235"/>
      <c r="UJ3" s="235"/>
      <c r="UK3" s="235"/>
      <c r="UL3" s="235"/>
      <c r="UM3" s="235"/>
      <c r="UN3" s="235"/>
      <c r="UO3" s="235"/>
      <c r="UP3" s="235"/>
      <c r="UQ3" s="235"/>
      <c r="UR3" s="235"/>
      <c r="US3" s="235"/>
      <c r="UT3" s="235"/>
      <c r="UU3" s="235"/>
      <c r="UV3" s="235"/>
      <c r="UW3" s="235"/>
      <c r="UX3" s="235"/>
      <c r="UY3" s="235"/>
      <c r="UZ3" s="235"/>
      <c r="VA3" s="235"/>
      <c r="VB3" s="235"/>
      <c r="VC3" s="235"/>
      <c r="VD3" s="235"/>
      <c r="VE3" s="235"/>
      <c r="VF3" s="235"/>
      <c r="VG3" s="235"/>
      <c r="VH3" s="235"/>
      <c r="VI3" s="235"/>
      <c r="VJ3" s="235"/>
      <c r="VK3" s="235"/>
      <c r="VL3" s="235"/>
      <c r="VM3" s="235"/>
      <c r="VN3" s="235"/>
      <c r="VO3" s="235"/>
      <c r="VP3" s="235"/>
      <c r="VQ3" s="235"/>
      <c r="VR3" s="235"/>
      <c r="VS3" s="235"/>
      <c r="VT3" s="235"/>
      <c r="VU3" s="235"/>
      <c r="VV3" s="235"/>
      <c r="VW3" s="235"/>
      <c r="VX3" s="235"/>
      <c r="VY3" s="235"/>
      <c r="VZ3" s="235"/>
      <c r="WA3" s="235"/>
      <c r="WB3" s="235"/>
      <c r="WC3" s="235"/>
      <c r="WD3" s="235"/>
      <c r="WE3" s="235"/>
      <c r="WF3" s="235"/>
      <c r="WG3" s="235"/>
      <c r="WH3" s="235"/>
      <c r="WI3" s="235"/>
      <c r="WJ3" s="235"/>
      <c r="WK3" s="235"/>
      <c r="WL3" s="235"/>
      <c r="WM3" s="235"/>
      <c r="WN3" s="235"/>
      <c r="WO3" s="235"/>
      <c r="WP3" s="235"/>
      <c r="WQ3" s="235"/>
      <c r="WR3" s="235"/>
      <c r="WS3" s="235"/>
      <c r="WT3" s="235"/>
      <c r="WU3" s="235"/>
      <c r="WV3" s="235"/>
      <c r="WW3" s="235"/>
      <c r="WX3" s="235"/>
      <c r="WY3" s="235"/>
      <c r="WZ3" s="235"/>
      <c r="XA3" s="235"/>
      <c r="XB3" s="235"/>
      <c r="XC3" s="235"/>
      <c r="XD3" s="235"/>
      <c r="XE3" s="235"/>
      <c r="XF3" s="235"/>
      <c r="XG3" s="235"/>
      <c r="XH3" s="235"/>
      <c r="XI3" s="235"/>
      <c r="XJ3" s="235"/>
      <c r="XK3" s="235"/>
      <c r="XL3" s="235"/>
      <c r="XM3" s="235"/>
      <c r="XN3" s="235"/>
      <c r="XO3" s="235"/>
      <c r="XP3" s="235"/>
      <c r="XQ3" s="235"/>
      <c r="XR3" s="235"/>
      <c r="XS3" s="235"/>
      <c r="XT3" s="235"/>
      <c r="XU3" s="235"/>
      <c r="XV3" s="235"/>
      <c r="XW3" s="235"/>
      <c r="XX3" s="235"/>
      <c r="XY3" s="235"/>
      <c r="XZ3" s="235"/>
      <c r="YA3" s="235"/>
      <c r="YB3" s="235"/>
      <c r="YC3" s="235"/>
      <c r="YD3" s="235"/>
      <c r="YE3" s="235"/>
      <c r="YF3" s="235"/>
      <c r="YG3" s="235"/>
      <c r="YH3" s="235"/>
      <c r="YI3" s="235"/>
      <c r="YJ3" s="235"/>
      <c r="YK3" s="235"/>
      <c r="YL3" s="235"/>
      <c r="YM3" s="235"/>
      <c r="YN3" s="235"/>
      <c r="YO3" s="235"/>
      <c r="YP3" s="235"/>
      <c r="YQ3" s="235"/>
      <c r="YR3" s="235"/>
      <c r="YS3" s="235"/>
      <c r="YT3" s="235"/>
      <c r="YU3" s="235"/>
      <c r="YV3" s="235"/>
      <c r="YW3" s="235"/>
      <c r="YX3" s="235"/>
      <c r="YY3" s="235"/>
      <c r="YZ3" s="235"/>
      <c r="ZA3" s="235"/>
      <c r="ZB3" s="235"/>
      <c r="ZC3" s="235"/>
      <c r="ZD3" s="235"/>
      <c r="ZE3" s="235"/>
      <c r="ZF3" s="235"/>
      <c r="ZG3" s="235"/>
      <c r="ZH3" s="235"/>
      <c r="ZI3" s="235"/>
      <c r="ZJ3" s="235"/>
      <c r="ZK3" s="235"/>
      <c r="ZL3" s="235"/>
      <c r="ZM3" s="235"/>
      <c r="ZN3" s="235"/>
      <c r="ZO3" s="235"/>
      <c r="ZP3" s="235"/>
      <c r="ZQ3" s="235"/>
      <c r="ZR3" s="235"/>
      <c r="ZS3" s="235"/>
      <c r="ZT3" s="235"/>
      <c r="ZU3" s="235"/>
      <c r="ZV3" s="235"/>
      <c r="ZW3" s="235"/>
      <c r="ZX3" s="235"/>
      <c r="ZY3" s="235"/>
      <c r="ZZ3" s="235"/>
      <c r="AAA3" s="235"/>
      <c r="AAB3" s="235"/>
      <c r="AAC3" s="235"/>
      <c r="AAD3" s="235"/>
      <c r="AAE3" s="235"/>
      <c r="AAF3" s="235"/>
      <c r="AAG3" s="235"/>
      <c r="AAH3" s="235"/>
      <c r="AAI3" s="235"/>
      <c r="AAJ3" s="235"/>
      <c r="AAK3" s="235"/>
      <c r="AAL3" s="235"/>
      <c r="AAM3" s="235"/>
      <c r="AAN3" s="235"/>
      <c r="AAO3" s="235"/>
      <c r="AAP3" s="235"/>
      <c r="AAQ3" s="235"/>
      <c r="AAR3" s="235"/>
      <c r="AAS3" s="235"/>
      <c r="AAT3" s="235"/>
      <c r="AAU3" s="235"/>
      <c r="AAV3" s="235"/>
      <c r="AAW3" s="235"/>
      <c r="AAX3" s="235"/>
      <c r="AAY3" s="235"/>
      <c r="AAZ3" s="235"/>
      <c r="ABA3" s="235"/>
      <c r="ABB3" s="235"/>
      <c r="ABC3" s="235"/>
      <c r="ABD3" s="235"/>
      <c r="ABE3" s="235"/>
      <c r="ABF3" s="235"/>
      <c r="ABG3" s="235"/>
      <c r="ABH3" s="235"/>
      <c r="ABI3" s="235"/>
      <c r="ABJ3" s="235"/>
      <c r="ABK3" s="235"/>
      <c r="ABL3" s="235"/>
      <c r="ABM3" s="235"/>
      <c r="ABN3" s="235"/>
      <c r="ABO3" s="235"/>
      <c r="ABP3" s="235"/>
      <c r="ABQ3" s="235"/>
      <c r="ABR3" s="235"/>
      <c r="ABS3" s="235"/>
      <c r="ABT3" s="235"/>
      <c r="ABU3" s="235"/>
      <c r="ABV3" s="235"/>
      <c r="ABW3" s="235"/>
      <c r="ABX3" s="235"/>
      <c r="ABY3" s="235"/>
      <c r="ABZ3" s="235"/>
      <c r="ACA3" s="235"/>
      <c r="ACB3" s="235"/>
      <c r="ACC3" s="235"/>
      <c r="ACD3" s="235"/>
      <c r="ACE3" s="235"/>
      <c r="ACF3" s="235"/>
      <c r="ACG3" s="235"/>
      <c r="ACH3" s="235"/>
      <c r="ACI3" s="235"/>
      <c r="ACJ3" s="235"/>
      <c r="ACK3" s="235"/>
      <c r="ACL3" s="235"/>
      <c r="ACM3" s="235"/>
      <c r="ACN3" s="235"/>
      <c r="ACO3" s="235"/>
      <c r="ACP3" s="235"/>
      <c r="ACQ3" s="235"/>
      <c r="ACR3" s="235"/>
      <c r="ACS3" s="235"/>
      <c r="ACT3" s="235"/>
      <c r="ACU3" s="235"/>
      <c r="ACV3" s="235"/>
      <c r="ACW3" s="235"/>
      <c r="ACX3" s="235"/>
      <c r="ACY3" s="235"/>
      <c r="ACZ3" s="235"/>
      <c r="ADA3" s="235"/>
      <c r="ADB3" s="235"/>
      <c r="ADC3" s="235"/>
      <c r="ADD3" s="235"/>
      <c r="ADE3" s="235"/>
      <c r="ADF3" s="235"/>
      <c r="ADG3" s="235"/>
      <c r="ADH3" s="235"/>
      <c r="ADI3" s="235"/>
      <c r="ADJ3" s="235"/>
      <c r="ADK3" s="235"/>
      <c r="ADL3" s="235"/>
      <c r="ADM3" s="235"/>
      <c r="ADN3" s="235"/>
      <c r="ADO3" s="235"/>
      <c r="ADP3" s="235"/>
      <c r="ADQ3" s="235"/>
      <c r="ADR3" s="235"/>
      <c r="ADS3" s="235"/>
      <c r="ADT3" s="235"/>
      <c r="ADU3" s="235"/>
      <c r="ADV3" s="235"/>
      <c r="ADW3" s="235"/>
      <c r="ADX3" s="235"/>
      <c r="ADY3" s="235"/>
      <c r="ADZ3" s="235"/>
      <c r="AEA3" s="235"/>
      <c r="AEB3" s="235"/>
      <c r="AEC3" s="235"/>
      <c r="AED3" s="235"/>
      <c r="AEE3" s="235"/>
      <c r="AEF3" s="235"/>
      <c r="AEG3" s="235"/>
      <c r="AEH3" s="235"/>
      <c r="AEI3" s="235"/>
      <c r="AEJ3" s="235"/>
      <c r="AEK3" s="235"/>
      <c r="AEL3" s="235"/>
      <c r="AEM3" s="235"/>
      <c r="AEN3" s="235"/>
      <c r="AEO3" s="235"/>
      <c r="AEP3" s="235"/>
      <c r="AEQ3" s="235"/>
      <c r="AER3" s="235"/>
      <c r="AES3" s="235"/>
      <c r="AET3" s="235"/>
      <c r="AEU3" s="235"/>
      <c r="AEV3" s="235"/>
      <c r="AEW3" s="235"/>
      <c r="AEX3" s="235"/>
      <c r="AEY3" s="235"/>
      <c r="AEZ3" s="235"/>
      <c r="AFA3" s="235"/>
      <c r="AFB3" s="235"/>
      <c r="AFC3" s="235"/>
      <c r="AFD3" s="235"/>
      <c r="AFE3" s="235"/>
      <c r="AFF3" s="235"/>
      <c r="AFG3" s="235"/>
      <c r="AFH3" s="235"/>
      <c r="AFI3" s="235"/>
      <c r="AFJ3" s="235"/>
      <c r="AFK3" s="235"/>
      <c r="AFL3" s="235"/>
      <c r="AFM3" s="235"/>
      <c r="AFN3" s="235"/>
      <c r="AFO3" s="235"/>
      <c r="AFP3" s="235"/>
      <c r="AFQ3" s="235"/>
      <c r="AFR3" s="235"/>
      <c r="AFS3" s="235"/>
      <c r="AFT3" s="235"/>
      <c r="AFU3" s="235"/>
      <c r="AFV3" s="235"/>
      <c r="AFW3" s="235"/>
      <c r="AFX3" s="235"/>
      <c r="AFY3" s="235"/>
      <c r="AFZ3" s="235"/>
      <c r="AGA3" s="235"/>
      <c r="AGB3" s="235"/>
      <c r="AGC3" s="235"/>
      <c r="AGD3" s="235"/>
      <c r="AGE3" s="235"/>
      <c r="AGF3" s="235"/>
      <c r="AGG3" s="235"/>
      <c r="AGH3" s="235"/>
      <c r="AGI3" s="235"/>
      <c r="AGJ3" s="235"/>
      <c r="AGK3" s="235"/>
      <c r="AGL3" s="235"/>
      <c r="AGM3" s="235"/>
      <c r="AGN3" s="235"/>
      <c r="AGO3" s="235"/>
      <c r="AGP3" s="235"/>
      <c r="AGQ3" s="235"/>
      <c r="AGR3" s="235"/>
      <c r="AGS3" s="235"/>
      <c r="AGT3" s="235"/>
      <c r="AGU3" s="235"/>
      <c r="AGV3" s="235"/>
      <c r="AGW3" s="235"/>
      <c r="AGX3" s="235"/>
      <c r="AGY3" s="235"/>
      <c r="AGZ3" s="235"/>
      <c r="AHA3" s="235"/>
      <c r="AHB3" s="235"/>
      <c r="AHC3" s="235"/>
      <c r="AHD3" s="235"/>
      <c r="AHE3" s="235"/>
      <c r="AHF3" s="235"/>
      <c r="AHG3" s="235"/>
      <c r="AHH3" s="235"/>
      <c r="AHI3" s="235"/>
      <c r="AHJ3" s="235"/>
      <c r="AHK3" s="235"/>
      <c r="AHL3" s="235"/>
      <c r="AHM3" s="235"/>
      <c r="AHN3" s="235"/>
      <c r="AHO3" s="235"/>
      <c r="AHP3" s="235"/>
      <c r="AHQ3" s="235"/>
      <c r="AHR3" s="235"/>
      <c r="AHS3" s="235"/>
      <c r="AHT3" s="235"/>
      <c r="AHU3" s="235"/>
      <c r="AHV3" s="235"/>
      <c r="AHW3" s="235"/>
      <c r="AHX3" s="235"/>
      <c r="AHY3" s="235"/>
      <c r="AHZ3" s="235"/>
      <c r="AIA3" s="235"/>
      <c r="AIB3" s="235"/>
      <c r="AIC3" s="235"/>
      <c r="AID3" s="235"/>
      <c r="AIE3" s="235"/>
      <c r="AIF3" s="235"/>
      <c r="AIG3" s="235"/>
      <c r="AIH3" s="235"/>
      <c r="AII3" s="235"/>
      <c r="AIJ3" s="235"/>
      <c r="AIK3" s="235"/>
      <c r="AIL3" s="235"/>
      <c r="AIM3" s="235"/>
      <c r="AIN3" s="235"/>
      <c r="AIO3" s="235"/>
      <c r="AIP3" s="235"/>
      <c r="AIQ3" s="235"/>
      <c r="AIR3" s="235"/>
      <c r="AIS3" s="235"/>
      <c r="AIT3" s="235"/>
      <c r="AIU3" s="235"/>
      <c r="AIV3" s="235"/>
      <c r="AIW3" s="235"/>
      <c r="AIX3" s="235"/>
      <c r="AIY3" s="235"/>
      <c r="AIZ3" s="235"/>
      <c r="AJA3" s="235"/>
      <c r="AJB3" s="235"/>
      <c r="AJC3" s="235"/>
      <c r="AJD3" s="235"/>
      <c r="AJE3" s="235"/>
      <c r="AJF3" s="235"/>
      <c r="AJG3" s="235"/>
      <c r="AJH3" s="235"/>
      <c r="AJI3" s="235"/>
      <c r="AJJ3" s="235"/>
      <c r="AJK3" s="235"/>
      <c r="AJL3" s="235"/>
      <c r="AJM3" s="235"/>
      <c r="AJN3" s="235"/>
      <c r="AJO3" s="235"/>
      <c r="AJP3" s="235"/>
      <c r="AJQ3" s="235"/>
      <c r="AJR3" s="235"/>
      <c r="AJS3" s="235"/>
      <c r="AJT3" s="235"/>
      <c r="AJU3" s="235"/>
      <c r="AJV3" s="235"/>
      <c r="AJW3" s="235"/>
      <c r="AJX3" s="235"/>
      <c r="AJY3" s="235"/>
      <c r="AJZ3" s="235"/>
      <c r="AKA3" s="235"/>
      <c r="AKB3" s="235"/>
      <c r="AKC3" s="235"/>
      <c r="AKD3" s="235"/>
      <c r="AKE3" s="235"/>
      <c r="AKF3" s="235"/>
      <c r="AKG3" s="235"/>
      <c r="AKH3" s="235"/>
      <c r="AKI3" s="235"/>
      <c r="AKJ3" s="235"/>
      <c r="AKK3" s="235"/>
      <c r="AKL3" s="235"/>
      <c r="AKM3" s="235"/>
      <c r="AKN3" s="235"/>
      <c r="AKO3" s="235"/>
      <c r="AKP3" s="235"/>
      <c r="AKQ3" s="235"/>
      <c r="AKR3" s="235"/>
      <c r="AKS3" s="235"/>
      <c r="AKT3" s="235"/>
      <c r="AKU3" s="235"/>
      <c r="AKV3" s="235"/>
      <c r="AKW3" s="235"/>
      <c r="AKX3" s="235"/>
      <c r="AKY3" s="235"/>
      <c r="AKZ3" s="235"/>
      <c r="ALA3" s="235"/>
      <c r="ALB3" s="235"/>
      <c r="ALC3" s="235"/>
      <c r="ALD3" s="235"/>
      <c r="ALE3" s="235"/>
      <c r="ALF3" s="235"/>
      <c r="ALG3" s="235"/>
      <c r="ALH3" s="235"/>
      <c r="ALI3" s="235"/>
      <c r="ALJ3" s="235"/>
      <c r="ALK3" s="235"/>
      <c r="ALL3" s="235"/>
      <c r="ALM3" s="235"/>
      <c r="ALN3" s="235"/>
      <c r="ALO3" s="235"/>
      <c r="ALP3" s="235"/>
      <c r="ALQ3" s="235"/>
      <c r="ALR3" s="235"/>
      <c r="ALS3" s="235"/>
      <c r="ALT3" s="235"/>
      <c r="ALU3" s="235"/>
      <c r="ALV3" s="235"/>
      <c r="ALW3" s="235"/>
      <c r="ALX3" s="235"/>
      <c r="ALY3" s="235"/>
      <c r="ALZ3" s="235"/>
      <c r="AMA3" s="235"/>
      <c r="AMB3" s="235"/>
      <c r="AMC3" s="235"/>
      <c r="AMD3" s="235"/>
      <c r="AME3" s="235"/>
      <c r="AMF3" s="235"/>
      <c r="AMG3" s="235"/>
      <c r="AMH3" s="235"/>
      <c r="AMI3" s="235"/>
      <c r="AMJ3" s="235"/>
      <c r="AMK3" s="235"/>
    </row>
    <row r="4" spans="1:1025">
      <c r="A4" s="255"/>
      <c r="B4" s="233">
        <v>3</v>
      </c>
      <c r="C4" s="233" t="s">
        <v>76</v>
      </c>
      <c r="D4" s="233" t="s">
        <v>77</v>
      </c>
      <c r="E4" s="233" t="s">
        <v>78</v>
      </c>
      <c r="F4" s="233">
        <v>4</v>
      </c>
      <c r="G4" s="234" t="s">
        <v>203</v>
      </c>
      <c r="H4" s="234" t="s">
        <v>204</v>
      </c>
      <c r="I4" s="237" t="s">
        <v>79</v>
      </c>
      <c r="J4" s="238" t="s">
        <v>80</v>
      </c>
      <c r="K4" s="234"/>
      <c r="L4" s="234"/>
      <c r="M4" s="234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35"/>
      <c r="CX4" s="235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35"/>
      <c r="DN4" s="235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35"/>
      <c r="ED4" s="235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35"/>
      <c r="ET4" s="235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35"/>
      <c r="FJ4" s="235"/>
      <c r="FK4" s="235"/>
      <c r="FL4" s="235"/>
      <c r="FM4" s="235"/>
      <c r="FN4" s="235"/>
      <c r="FO4" s="235"/>
      <c r="FP4" s="235"/>
      <c r="FQ4" s="235"/>
      <c r="FR4" s="235"/>
      <c r="FS4" s="235"/>
      <c r="FT4" s="235"/>
      <c r="FU4" s="235"/>
      <c r="FV4" s="235"/>
      <c r="FW4" s="235"/>
      <c r="FX4" s="235"/>
      <c r="FY4" s="235"/>
      <c r="FZ4" s="235"/>
      <c r="GA4" s="235"/>
      <c r="GB4" s="235"/>
      <c r="GC4" s="235"/>
      <c r="GD4" s="235"/>
      <c r="GE4" s="235"/>
      <c r="GF4" s="235"/>
      <c r="GG4" s="235"/>
      <c r="GH4" s="235"/>
      <c r="GI4" s="235"/>
      <c r="GJ4" s="235"/>
      <c r="GK4" s="235"/>
      <c r="GL4" s="235"/>
      <c r="GM4" s="235"/>
      <c r="GN4" s="235"/>
      <c r="GO4" s="235"/>
      <c r="GP4" s="235"/>
      <c r="GQ4" s="235"/>
      <c r="GR4" s="235"/>
      <c r="GS4" s="235"/>
      <c r="GT4" s="235"/>
      <c r="GU4" s="235"/>
      <c r="GV4" s="235"/>
      <c r="GW4" s="235"/>
      <c r="GX4" s="235"/>
      <c r="GY4" s="235"/>
      <c r="GZ4" s="235"/>
      <c r="HA4" s="235"/>
      <c r="HB4" s="235"/>
      <c r="HC4" s="235"/>
      <c r="HD4" s="235"/>
      <c r="HE4" s="235"/>
      <c r="HF4" s="235"/>
      <c r="HG4" s="235"/>
      <c r="HH4" s="235"/>
      <c r="HI4" s="235"/>
      <c r="HJ4" s="235"/>
      <c r="HK4" s="235"/>
      <c r="HL4" s="235"/>
      <c r="HM4" s="235"/>
      <c r="HN4" s="235"/>
      <c r="HO4" s="235"/>
      <c r="HP4" s="235"/>
      <c r="HQ4" s="235"/>
      <c r="HR4" s="235"/>
      <c r="HS4" s="235"/>
      <c r="HT4" s="235"/>
      <c r="HU4" s="235"/>
      <c r="HV4" s="235"/>
      <c r="HW4" s="235"/>
      <c r="HX4" s="235"/>
      <c r="HY4" s="235"/>
      <c r="HZ4" s="235"/>
      <c r="IA4" s="235"/>
      <c r="IB4" s="235"/>
      <c r="IC4" s="235"/>
      <c r="ID4" s="235"/>
      <c r="IE4" s="235"/>
      <c r="IF4" s="235"/>
      <c r="IG4" s="235"/>
      <c r="IH4" s="235"/>
      <c r="II4" s="235"/>
      <c r="IJ4" s="235"/>
      <c r="IK4" s="235"/>
      <c r="IL4" s="235"/>
      <c r="IM4" s="235"/>
      <c r="IN4" s="235"/>
      <c r="IO4" s="235"/>
      <c r="IP4" s="235"/>
      <c r="IQ4" s="235"/>
      <c r="IR4" s="235"/>
      <c r="IS4" s="235"/>
      <c r="IT4" s="235"/>
      <c r="IU4" s="235"/>
      <c r="IV4" s="235"/>
      <c r="IW4" s="235"/>
      <c r="IX4" s="235"/>
      <c r="IY4" s="235"/>
      <c r="IZ4" s="235"/>
      <c r="JA4" s="235"/>
      <c r="JB4" s="235"/>
      <c r="JC4" s="235"/>
      <c r="JD4" s="235"/>
      <c r="JE4" s="235"/>
      <c r="JF4" s="235"/>
      <c r="JG4" s="235"/>
      <c r="JH4" s="235"/>
      <c r="JI4" s="235"/>
      <c r="JJ4" s="235"/>
      <c r="JK4" s="235"/>
      <c r="JL4" s="235"/>
      <c r="JM4" s="235"/>
      <c r="JN4" s="235"/>
      <c r="JO4" s="235"/>
      <c r="JP4" s="235"/>
      <c r="JQ4" s="235"/>
      <c r="JR4" s="235"/>
      <c r="JS4" s="235"/>
      <c r="JT4" s="235"/>
      <c r="JU4" s="235"/>
      <c r="JV4" s="235"/>
      <c r="JW4" s="235"/>
      <c r="JX4" s="235"/>
      <c r="JY4" s="235"/>
      <c r="JZ4" s="235"/>
      <c r="KA4" s="235"/>
      <c r="KB4" s="235"/>
      <c r="KC4" s="235"/>
      <c r="KD4" s="235"/>
      <c r="KE4" s="235"/>
      <c r="KF4" s="235"/>
      <c r="KG4" s="235"/>
      <c r="KH4" s="235"/>
      <c r="KI4" s="235"/>
      <c r="KJ4" s="235"/>
      <c r="KK4" s="235"/>
      <c r="KL4" s="235"/>
      <c r="KM4" s="235"/>
      <c r="KN4" s="235"/>
      <c r="KO4" s="235"/>
      <c r="KP4" s="235"/>
      <c r="KQ4" s="235"/>
      <c r="KR4" s="235"/>
      <c r="KS4" s="235"/>
      <c r="KT4" s="235"/>
      <c r="KU4" s="235"/>
      <c r="KV4" s="235"/>
      <c r="KW4" s="235"/>
      <c r="KX4" s="235"/>
      <c r="KY4" s="235"/>
      <c r="KZ4" s="235"/>
      <c r="LA4" s="235"/>
      <c r="LB4" s="235"/>
      <c r="LC4" s="235"/>
      <c r="LD4" s="235"/>
      <c r="LE4" s="235"/>
      <c r="LF4" s="235"/>
      <c r="LG4" s="235"/>
      <c r="LH4" s="235"/>
      <c r="LI4" s="235"/>
      <c r="LJ4" s="235"/>
      <c r="LK4" s="235"/>
      <c r="LL4" s="235"/>
      <c r="LM4" s="235"/>
      <c r="LN4" s="235"/>
      <c r="LO4" s="235"/>
      <c r="LP4" s="235"/>
      <c r="LQ4" s="235"/>
      <c r="LR4" s="235"/>
      <c r="LS4" s="235"/>
      <c r="LT4" s="235"/>
      <c r="LU4" s="235"/>
      <c r="LV4" s="235"/>
      <c r="LW4" s="235"/>
      <c r="LX4" s="235"/>
      <c r="LY4" s="235"/>
      <c r="LZ4" s="235"/>
      <c r="MA4" s="235"/>
      <c r="MB4" s="235"/>
      <c r="MC4" s="235"/>
      <c r="MD4" s="235"/>
      <c r="ME4" s="235"/>
      <c r="MF4" s="235"/>
      <c r="MG4" s="235"/>
      <c r="MH4" s="235"/>
      <c r="MI4" s="235"/>
      <c r="MJ4" s="235"/>
      <c r="MK4" s="235"/>
      <c r="ML4" s="235"/>
      <c r="MM4" s="235"/>
      <c r="MN4" s="235"/>
      <c r="MO4" s="235"/>
      <c r="MP4" s="235"/>
      <c r="MQ4" s="235"/>
      <c r="MR4" s="235"/>
      <c r="MS4" s="235"/>
      <c r="MT4" s="235"/>
      <c r="MU4" s="235"/>
      <c r="MV4" s="235"/>
      <c r="MW4" s="235"/>
      <c r="MX4" s="235"/>
      <c r="MY4" s="235"/>
      <c r="MZ4" s="235"/>
      <c r="NA4" s="235"/>
      <c r="NB4" s="235"/>
      <c r="NC4" s="235"/>
      <c r="ND4" s="235"/>
      <c r="NE4" s="235"/>
      <c r="NF4" s="235"/>
      <c r="NG4" s="235"/>
      <c r="NH4" s="235"/>
      <c r="NI4" s="235"/>
      <c r="NJ4" s="235"/>
      <c r="NK4" s="235"/>
      <c r="NL4" s="235"/>
      <c r="NM4" s="235"/>
      <c r="NN4" s="235"/>
      <c r="NO4" s="235"/>
      <c r="NP4" s="235"/>
      <c r="NQ4" s="235"/>
      <c r="NR4" s="235"/>
      <c r="NS4" s="235"/>
      <c r="NT4" s="235"/>
      <c r="NU4" s="235"/>
      <c r="NV4" s="235"/>
      <c r="NW4" s="235"/>
      <c r="NX4" s="235"/>
      <c r="NY4" s="235"/>
      <c r="NZ4" s="235"/>
      <c r="OA4" s="235"/>
      <c r="OB4" s="235"/>
      <c r="OC4" s="235"/>
      <c r="OD4" s="235"/>
      <c r="OE4" s="235"/>
      <c r="OF4" s="235"/>
      <c r="OG4" s="235"/>
      <c r="OH4" s="235"/>
      <c r="OI4" s="235"/>
      <c r="OJ4" s="235"/>
      <c r="OK4" s="235"/>
      <c r="OL4" s="235"/>
      <c r="OM4" s="235"/>
      <c r="ON4" s="235"/>
      <c r="OO4" s="235"/>
      <c r="OP4" s="235"/>
      <c r="OQ4" s="235"/>
      <c r="OR4" s="235"/>
      <c r="OS4" s="235"/>
      <c r="OT4" s="235"/>
      <c r="OU4" s="235"/>
      <c r="OV4" s="235"/>
      <c r="OW4" s="235"/>
      <c r="OX4" s="235"/>
      <c r="OY4" s="235"/>
      <c r="OZ4" s="235"/>
      <c r="PA4" s="235"/>
      <c r="PB4" s="235"/>
      <c r="PC4" s="235"/>
      <c r="PD4" s="235"/>
      <c r="PE4" s="235"/>
      <c r="PF4" s="235"/>
      <c r="PG4" s="235"/>
      <c r="PH4" s="235"/>
      <c r="PI4" s="235"/>
      <c r="PJ4" s="235"/>
      <c r="PK4" s="235"/>
      <c r="PL4" s="235"/>
      <c r="PM4" s="235"/>
      <c r="PN4" s="235"/>
      <c r="PO4" s="235"/>
      <c r="PP4" s="235"/>
      <c r="PQ4" s="235"/>
      <c r="PR4" s="235"/>
      <c r="PS4" s="235"/>
      <c r="PT4" s="235"/>
      <c r="PU4" s="235"/>
      <c r="PV4" s="235"/>
      <c r="PW4" s="235"/>
      <c r="PX4" s="235"/>
      <c r="PY4" s="235"/>
      <c r="PZ4" s="235"/>
      <c r="QA4" s="235"/>
      <c r="QB4" s="235"/>
      <c r="QC4" s="235"/>
      <c r="QD4" s="235"/>
      <c r="QE4" s="235"/>
      <c r="QF4" s="235"/>
      <c r="QG4" s="235"/>
      <c r="QH4" s="235"/>
      <c r="QI4" s="235"/>
      <c r="QJ4" s="235"/>
      <c r="QK4" s="235"/>
      <c r="QL4" s="235"/>
      <c r="QM4" s="235"/>
      <c r="QN4" s="235"/>
      <c r="QO4" s="235"/>
      <c r="QP4" s="235"/>
      <c r="QQ4" s="235"/>
      <c r="QR4" s="235"/>
      <c r="QS4" s="235"/>
      <c r="QT4" s="235"/>
      <c r="QU4" s="235"/>
      <c r="QV4" s="235"/>
      <c r="QW4" s="235"/>
      <c r="QX4" s="235"/>
      <c r="QY4" s="235"/>
      <c r="QZ4" s="235"/>
      <c r="RA4" s="235"/>
      <c r="RB4" s="235"/>
      <c r="RC4" s="235"/>
      <c r="RD4" s="235"/>
      <c r="RE4" s="235"/>
      <c r="RF4" s="235"/>
      <c r="RG4" s="235"/>
      <c r="RH4" s="235"/>
      <c r="RI4" s="235"/>
      <c r="RJ4" s="235"/>
      <c r="RK4" s="235"/>
      <c r="RL4" s="235"/>
      <c r="RM4" s="235"/>
      <c r="RN4" s="235"/>
      <c r="RO4" s="235"/>
      <c r="RP4" s="235"/>
      <c r="RQ4" s="235"/>
      <c r="RR4" s="235"/>
      <c r="RS4" s="235"/>
      <c r="RT4" s="235"/>
      <c r="RU4" s="235"/>
      <c r="RV4" s="235"/>
      <c r="RW4" s="235"/>
      <c r="RX4" s="235"/>
      <c r="RY4" s="235"/>
      <c r="RZ4" s="235"/>
      <c r="SA4" s="235"/>
      <c r="SB4" s="235"/>
      <c r="SC4" s="235"/>
      <c r="SD4" s="235"/>
      <c r="SE4" s="235"/>
      <c r="SF4" s="235"/>
      <c r="SG4" s="235"/>
      <c r="SH4" s="235"/>
      <c r="SI4" s="235"/>
      <c r="SJ4" s="235"/>
      <c r="SK4" s="235"/>
      <c r="SL4" s="235"/>
      <c r="SM4" s="235"/>
      <c r="SN4" s="235"/>
      <c r="SO4" s="235"/>
      <c r="SP4" s="235"/>
      <c r="SQ4" s="235"/>
      <c r="SR4" s="235"/>
      <c r="SS4" s="235"/>
      <c r="ST4" s="235"/>
      <c r="SU4" s="235"/>
      <c r="SV4" s="235"/>
      <c r="SW4" s="235"/>
      <c r="SX4" s="235"/>
      <c r="SY4" s="235"/>
      <c r="SZ4" s="235"/>
      <c r="TA4" s="235"/>
      <c r="TB4" s="235"/>
      <c r="TC4" s="235"/>
      <c r="TD4" s="235"/>
      <c r="TE4" s="235"/>
      <c r="TF4" s="235"/>
      <c r="TG4" s="235"/>
      <c r="TH4" s="235"/>
      <c r="TI4" s="235"/>
      <c r="TJ4" s="235"/>
      <c r="TK4" s="235"/>
      <c r="TL4" s="235"/>
      <c r="TM4" s="235"/>
      <c r="TN4" s="235"/>
      <c r="TO4" s="235"/>
      <c r="TP4" s="235"/>
      <c r="TQ4" s="235"/>
      <c r="TR4" s="235"/>
      <c r="TS4" s="235"/>
      <c r="TT4" s="235"/>
      <c r="TU4" s="235"/>
      <c r="TV4" s="235"/>
      <c r="TW4" s="235"/>
      <c r="TX4" s="235"/>
      <c r="TY4" s="235"/>
      <c r="TZ4" s="235"/>
      <c r="UA4" s="235"/>
      <c r="UB4" s="235"/>
      <c r="UC4" s="235"/>
      <c r="UD4" s="235"/>
      <c r="UE4" s="235"/>
      <c r="UF4" s="235"/>
      <c r="UG4" s="235"/>
      <c r="UH4" s="235"/>
      <c r="UI4" s="235"/>
      <c r="UJ4" s="235"/>
      <c r="UK4" s="235"/>
      <c r="UL4" s="235"/>
      <c r="UM4" s="235"/>
      <c r="UN4" s="235"/>
      <c r="UO4" s="235"/>
      <c r="UP4" s="235"/>
      <c r="UQ4" s="235"/>
      <c r="UR4" s="235"/>
      <c r="US4" s="235"/>
      <c r="UT4" s="235"/>
      <c r="UU4" s="235"/>
      <c r="UV4" s="235"/>
      <c r="UW4" s="235"/>
      <c r="UX4" s="235"/>
      <c r="UY4" s="235"/>
      <c r="UZ4" s="235"/>
      <c r="VA4" s="235"/>
      <c r="VB4" s="235"/>
      <c r="VC4" s="235"/>
      <c r="VD4" s="235"/>
      <c r="VE4" s="235"/>
      <c r="VF4" s="235"/>
      <c r="VG4" s="235"/>
      <c r="VH4" s="235"/>
      <c r="VI4" s="235"/>
      <c r="VJ4" s="235"/>
      <c r="VK4" s="235"/>
      <c r="VL4" s="235"/>
      <c r="VM4" s="235"/>
      <c r="VN4" s="235"/>
      <c r="VO4" s="235"/>
      <c r="VP4" s="235"/>
      <c r="VQ4" s="235"/>
      <c r="VR4" s="235"/>
      <c r="VS4" s="235"/>
      <c r="VT4" s="235"/>
      <c r="VU4" s="235"/>
      <c r="VV4" s="235"/>
      <c r="VW4" s="235"/>
      <c r="VX4" s="235"/>
      <c r="VY4" s="235"/>
      <c r="VZ4" s="235"/>
      <c r="WA4" s="235"/>
      <c r="WB4" s="235"/>
      <c r="WC4" s="235"/>
      <c r="WD4" s="235"/>
      <c r="WE4" s="235"/>
      <c r="WF4" s="235"/>
      <c r="WG4" s="235"/>
      <c r="WH4" s="235"/>
      <c r="WI4" s="235"/>
      <c r="WJ4" s="235"/>
      <c r="WK4" s="235"/>
      <c r="WL4" s="235"/>
      <c r="WM4" s="235"/>
      <c r="WN4" s="235"/>
      <c r="WO4" s="235"/>
      <c r="WP4" s="235"/>
      <c r="WQ4" s="235"/>
      <c r="WR4" s="235"/>
      <c r="WS4" s="235"/>
      <c r="WT4" s="235"/>
      <c r="WU4" s="235"/>
      <c r="WV4" s="235"/>
      <c r="WW4" s="235"/>
      <c r="WX4" s="235"/>
      <c r="WY4" s="235"/>
      <c r="WZ4" s="235"/>
      <c r="XA4" s="235"/>
      <c r="XB4" s="235"/>
      <c r="XC4" s="235"/>
      <c r="XD4" s="235"/>
      <c r="XE4" s="235"/>
      <c r="XF4" s="235"/>
      <c r="XG4" s="235"/>
      <c r="XH4" s="235"/>
      <c r="XI4" s="235"/>
      <c r="XJ4" s="235"/>
      <c r="XK4" s="235"/>
      <c r="XL4" s="235"/>
      <c r="XM4" s="235"/>
      <c r="XN4" s="235"/>
      <c r="XO4" s="235"/>
      <c r="XP4" s="235"/>
      <c r="XQ4" s="235"/>
      <c r="XR4" s="235"/>
      <c r="XS4" s="235"/>
      <c r="XT4" s="235"/>
      <c r="XU4" s="235"/>
      <c r="XV4" s="235"/>
      <c r="XW4" s="235"/>
      <c r="XX4" s="235"/>
      <c r="XY4" s="235"/>
      <c r="XZ4" s="235"/>
      <c r="YA4" s="235"/>
      <c r="YB4" s="235"/>
      <c r="YC4" s="235"/>
      <c r="YD4" s="235"/>
      <c r="YE4" s="235"/>
      <c r="YF4" s="235"/>
      <c r="YG4" s="235"/>
      <c r="YH4" s="235"/>
      <c r="YI4" s="235"/>
      <c r="YJ4" s="235"/>
      <c r="YK4" s="235"/>
      <c r="YL4" s="235"/>
      <c r="YM4" s="235"/>
      <c r="YN4" s="235"/>
      <c r="YO4" s="235"/>
      <c r="YP4" s="235"/>
      <c r="YQ4" s="235"/>
      <c r="YR4" s="235"/>
      <c r="YS4" s="235"/>
      <c r="YT4" s="235"/>
      <c r="YU4" s="235"/>
      <c r="YV4" s="235"/>
      <c r="YW4" s="235"/>
      <c r="YX4" s="235"/>
      <c r="YY4" s="235"/>
      <c r="YZ4" s="235"/>
      <c r="ZA4" s="235"/>
      <c r="ZB4" s="235"/>
      <c r="ZC4" s="235"/>
      <c r="ZD4" s="235"/>
      <c r="ZE4" s="235"/>
      <c r="ZF4" s="235"/>
      <c r="ZG4" s="235"/>
      <c r="ZH4" s="235"/>
      <c r="ZI4" s="235"/>
      <c r="ZJ4" s="235"/>
      <c r="ZK4" s="235"/>
      <c r="ZL4" s="235"/>
      <c r="ZM4" s="235"/>
      <c r="ZN4" s="235"/>
      <c r="ZO4" s="235"/>
      <c r="ZP4" s="235"/>
      <c r="ZQ4" s="235"/>
      <c r="ZR4" s="235"/>
      <c r="ZS4" s="235"/>
      <c r="ZT4" s="235"/>
      <c r="ZU4" s="235"/>
      <c r="ZV4" s="235"/>
      <c r="ZW4" s="235"/>
      <c r="ZX4" s="235"/>
      <c r="ZY4" s="235"/>
      <c r="ZZ4" s="235"/>
      <c r="AAA4" s="235"/>
      <c r="AAB4" s="235"/>
      <c r="AAC4" s="235"/>
      <c r="AAD4" s="235"/>
      <c r="AAE4" s="235"/>
      <c r="AAF4" s="235"/>
      <c r="AAG4" s="235"/>
      <c r="AAH4" s="235"/>
      <c r="AAI4" s="235"/>
      <c r="AAJ4" s="235"/>
      <c r="AAK4" s="235"/>
      <c r="AAL4" s="235"/>
      <c r="AAM4" s="235"/>
      <c r="AAN4" s="235"/>
      <c r="AAO4" s="235"/>
      <c r="AAP4" s="235"/>
      <c r="AAQ4" s="235"/>
      <c r="AAR4" s="235"/>
      <c r="AAS4" s="235"/>
      <c r="AAT4" s="235"/>
      <c r="AAU4" s="235"/>
      <c r="AAV4" s="235"/>
      <c r="AAW4" s="235"/>
      <c r="AAX4" s="235"/>
      <c r="AAY4" s="235"/>
      <c r="AAZ4" s="235"/>
      <c r="ABA4" s="235"/>
      <c r="ABB4" s="235"/>
      <c r="ABC4" s="235"/>
      <c r="ABD4" s="235"/>
      <c r="ABE4" s="235"/>
      <c r="ABF4" s="235"/>
      <c r="ABG4" s="235"/>
      <c r="ABH4" s="235"/>
      <c r="ABI4" s="235"/>
      <c r="ABJ4" s="235"/>
      <c r="ABK4" s="235"/>
      <c r="ABL4" s="235"/>
      <c r="ABM4" s="235"/>
      <c r="ABN4" s="235"/>
      <c r="ABO4" s="235"/>
      <c r="ABP4" s="235"/>
      <c r="ABQ4" s="235"/>
      <c r="ABR4" s="235"/>
      <c r="ABS4" s="235"/>
      <c r="ABT4" s="235"/>
      <c r="ABU4" s="235"/>
      <c r="ABV4" s="235"/>
      <c r="ABW4" s="235"/>
      <c r="ABX4" s="235"/>
      <c r="ABY4" s="235"/>
      <c r="ABZ4" s="235"/>
      <c r="ACA4" s="235"/>
      <c r="ACB4" s="235"/>
      <c r="ACC4" s="235"/>
      <c r="ACD4" s="235"/>
      <c r="ACE4" s="235"/>
      <c r="ACF4" s="235"/>
      <c r="ACG4" s="235"/>
      <c r="ACH4" s="235"/>
      <c r="ACI4" s="235"/>
      <c r="ACJ4" s="235"/>
      <c r="ACK4" s="235"/>
      <c r="ACL4" s="235"/>
      <c r="ACM4" s="235"/>
      <c r="ACN4" s="235"/>
      <c r="ACO4" s="235"/>
      <c r="ACP4" s="235"/>
      <c r="ACQ4" s="235"/>
      <c r="ACR4" s="235"/>
      <c r="ACS4" s="235"/>
      <c r="ACT4" s="235"/>
      <c r="ACU4" s="235"/>
      <c r="ACV4" s="235"/>
      <c r="ACW4" s="235"/>
      <c r="ACX4" s="235"/>
      <c r="ACY4" s="235"/>
      <c r="ACZ4" s="235"/>
      <c r="ADA4" s="235"/>
      <c r="ADB4" s="235"/>
      <c r="ADC4" s="235"/>
      <c r="ADD4" s="235"/>
      <c r="ADE4" s="235"/>
      <c r="ADF4" s="235"/>
      <c r="ADG4" s="235"/>
      <c r="ADH4" s="235"/>
      <c r="ADI4" s="235"/>
      <c r="ADJ4" s="235"/>
      <c r="ADK4" s="235"/>
      <c r="ADL4" s="235"/>
      <c r="ADM4" s="235"/>
      <c r="ADN4" s="235"/>
      <c r="ADO4" s="235"/>
      <c r="ADP4" s="235"/>
      <c r="ADQ4" s="235"/>
      <c r="ADR4" s="235"/>
      <c r="ADS4" s="235"/>
      <c r="ADT4" s="235"/>
      <c r="ADU4" s="235"/>
      <c r="ADV4" s="235"/>
      <c r="ADW4" s="235"/>
      <c r="ADX4" s="235"/>
      <c r="ADY4" s="235"/>
      <c r="ADZ4" s="235"/>
      <c r="AEA4" s="235"/>
      <c r="AEB4" s="235"/>
      <c r="AEC4" s="235"/>
      <c r="AED4" s="235"/>
      <c r="AEE4" s="235"/>
      <c r="AEF4" s="235"/>
      <c r="AEG4" s="235"/>
      <c r="AEH4" s="235"/>
      <c r="AEI4" s="235"/>
      <c r="AEJ4" s="235"/>
      <c r="AEK4" s="235"/>
      <c r="AEL4" s="235"/>
      <c r="AEM4" s="235"/>
      <c r="AEN4" s="235"/>
      <c r="AEO4" s="235"/>
      <c r="AEP4" s="235"/>
      <c r="AEQ4" s="235"/>
      <c r="AER4" s="235"/>
      <c r="AES4" s="235"/>
      <c r="AET4" s="235"/>
      <c r="AEU4" s="235"/>
      <c r="AEV4" s="235"/>
      <c r="AEW4" s="235"/>
      <c r="AEX4" s="235"/>
      <c r="AEY4" s="235"/>
      <c r="AEZ4" s="235"/>
      <c r="AFA4" s="235"/>
      <c r="AFB4" s="235"/>
      <c r="AFC4" s="235"/>
      <c r="AFD4" s="235"/>
      <c r="AFE4" s="235"/>
      <c r="AFF4" s="235"/>
      <c r="AFG4" s="235"/>
      <c r="AFH4" s="235"/>
      <c r="AFI4" s="235"/>
      <c r="AFJ4" s="235"/>
      <c r="AFK4" s="235"/>
      <c r="AFL4" s="235"/>
      <c r="AFM4" s="235"/>
      <c r="AFN4" s="235"/>
      <c r="AFO4" s="235"/>
      <c r="AFP4" s="235"/>
      <c r="AFQ4" s="235"/>
      <c r="AFR4" s="235"/>
      <c r="AFS4" s="235"/>
      <c r="AFT4" s="235"/>
      <c r="AFU4" s="235"/>
      <c r="AFV4" s="235"/>
      <c r="AFW4" s="235"/>
      <c r="AFX4" s="235"/>
      <c r="AFY4" s="235"/>
      <c r="AFZ4" s="235"/>
      <c r="AGA4" s="235"/>
      <c r="AGB4" s="235"/>
      <c r="AGC4" s="235"/>
      <c r="AGD4" s="235"/>
      <c r="AGE4" s="235"/>
      <c r="AGF4" s="235"/>
      <c r="AGG4" s="235"/>
      <c r="AGH4" s="235"/>
      <c r="AGI4" s="235"/>
      <c r="AGJ4" s="235"/>
      <c r="AGK4" s="235"/>
      <c r="AGL4" s="235"/>
      <c r="AGM4" s="235"/>
      <c r="AGN4" s="235"/>
      <c r="AGO4" s="235"/>
      <c r="AGP4" s="235"/>
      <c r="AGQ4" s="235"/>
      <c r="AGR4" s="235"/>
      <c r="AGS4" s="235"/>
      <c r="AGT4" s="235"/>
      <c r="AGU4" s="235"/>
      <c r="AGV4" s="235"/>
      <c r="AGW4" s="235"/>
      <c r="AGX4" s="235"/>
      <c r="AGY4" s="235"/>
      <c r="AGZ4" s="235"/>
      <c r="AHA4" s="235"/>
      <c r="AHB4" s="235"/>
      <c r="AHC4" s="235"/>
      <c r="AHD4" s="235"/>
      <c r="AHE4" s="235"/>
      <c r="AHF4" s="235"/>
      <c r="AHG4" s="235"/>
      <c r="AHH4" s="235"/>
      <c r="AHI4" s="235"/>
      <c r="AHJ4" s="235"/>
      <c r="AHK4" s="235"/>
      <c r="AHL4" s="235"/>
      <c r="AHM4" s="235"/>
      <c r="AHN4" s="235"/>
      <c r="AHO4" s="235"/>
      <c r="AHP4" s="235"/>
      <c r="AHQ4" s="235"/>
      <c r="AHR4" s="235"/>
      <c r="AHS4" s="235"/>
      <c r="AHT4" s="235"/>
      <c r="AHU4" s="235"/>
      <c r="AHV4" s="235"/>
      <c r="AHW4" s="235"/>
      <c r="AHX4" s="235"/>
      <c r="AHY4" s="235"/>
      <c r="AHZ4" s="235"/>
      <c r="AIA4" s="235"/>
      <c r="AIB4" s="235"/>
      <c r="AIC4" s="235"/>
      <c r="AID4" s="235"/>
      <c r="AIE4" s="235"/>
      <c r="AIF4" s="235"/>
      <c r="AIG4" s="235"/>
      <c r="AIH4" s="235"/>
      <c r="AII4" s="235"/>
      <c r="AIJ4" s="235"/>
      <c r="AIK4" s="235"/>
      <c r="AIL4" s="235"/>
      <c r="AIM4" s="235"/>
      <c r="AIN4" s="235"/>
      <c r="AIO4" s="235"/>
      <c r="AIP4" s="235"/>
      <c r="AIQ4" s="235"/>
      <c r="AIR4" s="235"/>
      <c r="AIS4" s="235"/>
      <c r="AIT4" s="235"/>
      <c r="AIU4" s="235"/>
      <c r="AIV4" s="235"/>
      <c r="AIW4" s="235"/>
      <c r="AIX4" s="235"/>
      <c r="AIY4" s="235"/>
      <c r="AIZ4" s="235"/>
      <c r="AJA4" s="235"/>
      <c r="AJB4" s="235"/>
      <c r="AJC4" s="235"/>
      <c r="AJD4" s="235"/>
      <c r="AJE4" s="235"/>
      <c r="AJF4" s="235"/>
      <c r="AJG4" s="235"/>
      <c r="AJH4" s="235"/>
      <c r="AJI4" s="235"/>
      <c r="AJJ4" s="235"/>
      <c r="AJK4" s="235"/>
      <c r="AJL4" s="235"/>
      <c r="AJM4" s="235"/>
      <c r="AJN4" s="235"/>
      <c r="AJO4" s="235"/>
      <c r="AJP4" s="235"/>
      <c r="AJQ4" s="235"/>
      <c r="AJR4" s="235"/>
      <c r="AJS4" s="235"/>
      <c r="AJT4" s="235"/>
      <c r="AJU4" s="235"/>
      <c r="AJV4" s="235"/>
      <c r="AJW4" s="235"/>
      <c r="AJX4" s="235"/>
      <c r="AJY4" s="235"/>
      <c r="AJZ4" s="235"/>
      <c r="AKA4" s="235"/>
      <c r="AKB4" s="235"/>
      <c r="AKC4" s="235"/>
      <c r="AKD4" s="235"/>
      <c r="AKE4" s="235"/>
      <c r="AKF4" s="235"/>
      <c r="AKG4" s="235"/>
      <c r="AKH4" s="235"/>
      <c r="AKI4" s="235"/>
      <c r="AKJ4" s="235"/>
      <c r="AKK4" s="235"/>
      <c r="AKL4" s="235"/>
      <c r="AKM4" s="235"/>
      <c r="AKN4" s="235"/>
      <c r="AKO4" s="235"/>
      <c r="AKP4" s="235"/>
      <c r="AKQ4" s="235"/>
      <c r="AKR4" s="235"/>
      <c r="AKS4" s="235"/>
      <c r="AKT4" s="235"/>
      <c r="AKU4" s="235"/>
      <c r="AKV4" s="235"/>
      <c r="AKW4" s="235"/>
      <c r="AKX4" s="235"/>
      <c r="AKY4" s="235"/>
      <c r="AKZ4" s="235"/>
      <c r="ALA4" s="235"/>
      <c r="ALB4" s="235"/>
      <c r="ALC4" s="235"/>
      <c r="ALD4" s="235"/>
      <c r="ALE4" s="235"/>
      <c r="ALF4" s="235"/>
      <c r="ALG4" s="235"/>
      <c r="ALH4" s="235"/>
      <c r="ALI4" s="235"/>
      <c r="ALJ4" s="235"/>
      <c r="ALK4" s="235"/>
      <c r="ALL4" s="235"/>
      <c r="ALM4" s="235"/>
      <c r="ALN4" s="235"/>
      <c r="ALO4" s="235"/>
      <c r="ALP4" s="235"/>
      <c r="ALQ4" s="235"/>
      <c r="ALR4" s="235"/>
      <c r="ALS4" s="235"/>
      <c r="ALT4" s="235"/>
      <c r="ALU4" s="235"/>
      <c r="ALV4" s="235"/>
      <c r="ALW4" s="235"/>
      <c r="ALX4" s="235"/>
      <c r="ALY4" s="235"/>
      <c r="ALZ4" s="235"/>
      <c r="AMA4" s="235"/>
      <c r="AMB4" s="235"/>
      <c r="AMC4" s="235"/>
      <c r="AMD4" s="235"/>
      <c r="AME4" s="235"/>
      <c r="AMF4" s="235"/>
      <c r="AMG4" s="235"/>
      <c r="AMH4" s="235"/>
      <c r="AMI4" s="235"/>
      <c r="AMJ4" s="235"/>
      <c r="AMK4" s="235"/>
    </row>
    <row r="5" spans="1:1025">
      <c r="A5" s="255"/>
      <c r="B5" s="233">
        <v>4</v>
      </c>
      <c r="C5" s="233" t="s">
        <v>81</v>
      </c>
      <c r="D5" s="233" t="s">
        <v>82</v>
      </c>
      <c r="E5" s="233" t="s">
        <v>78</v>
      </c>
      <c r="F5" s="233">
        <v>8</v>
      </c>
      <c r="G5" s="234" t="s">
        <v>203</v>
      </c>
      <c r="H5" s="234" t="s">
        <v>204</v>
      </c>
      <c r="I5" s="237" t="s">
        <v>79</v>
      </c>
      <c r="J5" s="238" t="s">
        <v>80</v>
      </c>
      <c r="K5" s="234"/>
      <c r="L5" s="234"/>
      <c r="M5" s="234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35"/>
      <c r="CX5" s="235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35"/>
      <c r="DN5" s="235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35"/>
      <c r="ED5" s="235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35"/>
      <c r="ET5" s="235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35"/>
      <c r="FJ5" s="235"/>
      <c r="FK5" s="235"/>
      <c r="FL5" s="235"/>
      <c r="FM5" s="235"/>
      <c r="FN5" s="235"/>
      <c r="FO5" s="235"/>
      <c r="FP5" s="235"/>
      <c r="FQ5" s="235"/>
      <c r="FR5" s="235"/>
      <c r="FS5" s="235"/>
      <c r="FT5" s="235"/>
      <c r="FU5" s="235"/>
      <c r="FV5" s="235"/>
      <c r="FW5" s="235"/>
      <c r="FX5" s="235"/>
      <c r="FY5" s="235"/>
      <c r="FZ5" s="235"/>
      <c r="GA5" s="235"/>
      <c r="GB5" s="235"/>
      <c r="GC5" s="235"/>
      <c r="GD5" s="235"/>
      <c r="GE5" s="235"/>
      <c r="GF5" s="235"/>
      <c r="GG5" s="235"/>
      <c r="GH5" s="235"/>
      <c r="GI5" s="235"/>
      <c r="GJ5" s="235"/>
      <c r="GK5" s="235"/>
      <c r="GL5" s="235"/>
      <c r="GM5" s="235"/>
      <c r="GN5" s="235"/>
      <c r="GO5" s="235"/>
      <c r="GP5" s="235"/>
      <c r="GQ5" s="235"/>
      <c r="GR5" s="235"/>
      <c r="GS5" s="235"/>
      <c r="GT5" s="235"/>
      <c r="GU5" s="235"/>
      <c r="GV5" s="235"/>
      <c r="GW5" s="235"/>
      <c r="GX5" s="235"/>
      <c r="GY5" s="235"/>
      <c r="GZ5" s="235"/>
      <c r="HA5" s="235"/>
      <c r="HB5" s="235"/>
      <c r="HC5" s="235"/>
      <c r="HD5" s="235"/>
      <c r="HE5" s="235"/>
      <c r="HF5" s="235"/>
      <c r="HG5" s="235"/>
      <c r="HH5" s="235"/>
      <c r="HI5" s="235"/>
      <c r="HJ5" s="235"/>
      <c r="HK5" s="235"/>
      <c r="HL5" s="235"/>
      <c r="HM5" s="235"/>
      <c r="HN5" s="235"/>
      <c r="HO5" s="235"/>
      <c r="HP5" s="235"/>
      <c r="HQ5" s="235"/>
      <c r="HR5" s="235"/>
      <c r="HS5" s="235"/>
      <c r="HT5" s="235"/>
      <c r="HU5" s="235"/>
      <c r="HV5" s="235"/>
      <c r="HW5" s="235"/>
      <c r="HX5" s="235"/>
      <c r="HY5" s="235"/>
      <c r="HZ5" s="235"/>
      <c r="IA5" s="235"/>
      <c r="IB5" s="235"/>
      <c r="IC5" s="235"/>
      <c r="ID5" s="235"/>
      <c r="IE5" s="235"/>
      <c r="IF5" s="235"/>
      <c r="IG5" s="235"/>
      <c r="IH5" s="235"/>
      <c r="II5" s="235"/>
      <c r="IJ5" s="235"/>
      <c r="IK5" s="235"/>
      <c r="IL5" s="235"/>
      <c r="IM5" s="235"/>
      <c r="IN5" s="235"/>
      <c r="IO5" s="235"/>
      <c r="IP5" s="235"/>
      <c r="IQ5" s="235"/>
      <c r="IR5" s="235"/>
      <c r="IS5" s="235"/>
      <c r="IT5" s="235"/>
      <c r="IU5" s="235"/>
      <c r="IV5" s="235"/>
      <c r="IW5" s="235"/>
      <c r="IX5" s="235"/>
      <c r="IY5" s="235"/>
      <c r="IZ5" s="235"/>
      <c r="JA5" s="235"/>
      <c r="JB5" s="235"/>
      <c r="JC5" s="235"/>
      <c r="JD5" s="235"/>
      <c r="JE5" s="235"/>
      <c r="JF5" s="235"/>
      <c r="JG5" s="235"/>
      <c r="JH5" s="235"/>
      <c r="JI5" s="235"/>
      <c r="JJ5" s="235"/>
      <c r="JK5" s="235"/>
      <c r="JL5" s="235"/>
      <c r="JM5" s="235"/>
      <c r="JN5" s="235"/>
      <c r="JO5" s="235"/>
      <c r="JP5" s="235"/>
      <c r="JQ5" s="235"/>
      <c r="JR5" s="235"/>
      <c r="JS5" s="235"/>
      <c r="JT5" s="235"/>
      <c r="JU5" s="235"/>
      <c r="JV5" s="235"/>
      <c r="JW5" s="235"/>
      <c r="JX5" s="235"/>
      <c r="JY5" s="235"/>
      <c r="JZ5" s="235"/>
      <c r="KA5" s="235"/>
      <c r="KB5" s="235"/>
      <c r="KC5" s="235"/>
      <c r="KD5" s="235"/>
      <c r="KE5" s="235"/>
      <c r="KF5" s="235"/>
      <c r="KG5" s="235"/>
      <c r="KH5" s="235"/>
      <c r="KI5" s="235"/>
      <c r="KJ5" s="235"/>
      <c r="KK5" s="235"/>
      <c r="KL5" s="235"/>
      <c r="KM5" s="235"/>
      <c r="KN5" s="235"/>
      <c r="KO5" s="235"/>
      <c r="KP5" s="235"/>
      <c r="KQ5" s="235"/>
      <c r="KR5" s="235"/>
      <c r="KS5" s="235"/>
      <c r="KT5" s="235"/>
      <c r="KU5" s="235"/>
      <c r="KV5" s="235"/>
      <c r="KW5" s="235"/>
      <c r="KX5" s="235"/>
      <c r="KY5" s="235"/>
      <c r="KZ5" s="235"/>
      <c r="LA5" s="235"/>
      <c r="LB5" s="235"/>
      <c r="LC5" s="235"/>
      <c r="LD5" s="235"/>
      <c r="LE5" s="235"/>
      <c r="LF5" s="235"/>
      <c r="LG5" s="235"/>
      <c r="LH5" s="235"/>
      <c r="LI5" s="235"/>
      <c r="LJ5" s="235"/>
      <c r="LK5" s="235"/>
      <c r="LL5" s="235"/>
      <c r="LM5" s="235"/>
      <c r="LN5" s="235"/>
      <c r="LO5" s="235"/>
      <c r="LP5" s="235"/>
      <c r="LQ5" s="235"/>
      <c r="LR5" s="235"/>
      <c r="LS5" s="235"/>
      <c r="LT5" s="235"/>
      <c r="LU5" s="235"/>
      <c r="LV5" s="235"/>
      <c r="LW5" s="235"/>
      <c r="LX5" s="235"/>
      <c r="LY5" s="235"/>
      <c r="LZ5" s="235"/>
      <c r="MA5" s="235"/>
      <c r="MB5" s="235"/>
      <c r="MC5" s="235"/>
      <c r="MD5" s="235"/>
      <c r="ME5" s="235"/>
      <c r="MF5" s="235"/>
      <c r="MG5" s="235"/>
      <c r="MH5" s="235"/>
      <c r="MI5" s="235"/>
      <c r="MJ5" s="235"/>
      <c r="MK5" s="235"/>
      <c r="ML5" s="235"/>
      <c r="MM5" s="235"/>
      <c r="MN5" s="235"/>
      <c r="MO5" s="235"/>
      <c r="MP5" s="235"/>
      <c r="MQ5" s="235"/>
      <c r="MR5" s="235"/>
      <c r="MS5" s="235"/>
      <c r="MT5" s="235"/>
      <c r="MU5" s="235"/>
      <c r="MV5" s="235"/>
      <c r="MW5" s="235"/>
      <c r="MX5" s="235"/>
      <c r="MY5" s="235"/>
      <c r="MZ5" s="235"/>
      <c r="NA5" s="235"/>
      <c r="NB5" s="235"/>
      <c r="NC5" s="235"/>
      <c r="ND5" s="235"/>
      <c r="NE5" s="235"/>
      <c r="NF5" s="235"/>
      <c r="NG5" s="235"/>
      <c r="NH5" s="235"/>
      <c r="NI5" s="235"/>
      <c r="NJ5" s="235"/>
      <c r="NK5" s="235"/>
      <c r="NL5" s="235"/>
      <c r="NM5" s="235"/>
      <c r="NN5" s="235"/>
      <c r="NO5" s="235"/>
      <c r="NP5" s="235"/>
      <c r="NQ5" s="235"/>
      <c r="NR5" s="235"/>
      <c r="NS5" s="235"/>
      <c r="NT5" s="235"/>
      <c r="NU5" s="235"/>
      <c r="NV5" s="235"/>
      <c r="NW5" s="235"/>
      <c r="NX5" s="235"/>
      <c r="NY5" s="235"/>
      <c r="NZ5" s="235"/>
      <c r="OA5" s="235"/>
      <c r="OB5" s="235"/>
      <c r="OC5" s="235"/>
      <c r="OD5" s="235"/>
      <c r="OE5" s="235"/>
      <c r="OF5" s="235"/>
      <c r="OG5" s="235"/>
      <c r="OH5" s="235"/>
      <c r="OI5" s="235"/>
      <c r="OJ5" s="235"/>
      <c r="OK5" s="235"/>
      <c r="OL5" s="235"/>
      <c r="OM5" s="235"/>
      <c r="ON5" s="235"/>
      <c r="OO5" s="235"/>
      <c r="OP5" s="235"/>
      <c r="OQ5" s="235"/>
      <c r="OR5" s="235"/>
      <c r="OS5" s="235"/>
      <c r="OT5" s="235"/>
      <c r="OU5" s="235"/>
      <c r="OV5" s="235"/>
      <c r="OW5" s="235"/>
      <c r="OX5" s="235"/>
      <c r="OY5" s="235"/>
      <c r="OZ5" s="235"/>
      <c r="PA5" s="235"/>
      <c r="PB5" s="235"/>
      <c r="PC5" s="235"/>
      <c r="PD5" s="235"/>
      <c r="PE5" s="235"/>
      <c r="PF5" s="235"/>
      <c r="PG5" s="235"/>
      <c r="PH5" s="235"/>
      <c r="PI5" s="235"/>
      <c r="PJ5" s="235"/>
      <c r="PK5" s="235"/>
      <c r="PL5" s="235"/>
      <c r="PM5" s="235"/>
      <c r="PN5" s="235"/>
      <c r="PO5" s="235"/>
      <c r="PP5" s="235"/>
      <c r="PQ5" s="235"/>
      <c r="PR5" s="235"/>
      <c r="PS5" s="235"/>
      <c r="PT5" s="235"/>
      <c r="PU5" s="235"/>
      <c r="PV5" s="235"/>
      <c r="PW5" s="235"/>
      <c r="PX5" s="235"/>
      <c r="PY5" s="235"/>
      <c r="PZ5" s="235"/>
      <c r="QA5" s="235"/>
      <c r="QB5" s="235"/>
      <c r="QC5" s="235"/>
      <c r="QD5" s="235"/>
      <c r="QE5" s="235"/>
      <c r="QF5" s="235"/>
      <c r="QG5" s="235"/>
      <c r="QH5" s="235"/>
      <c r="QI5" s="235"/>
      <c r="QJ5" s="235"/>
      <c r="QK5" s="235"/>
      <c r="QL5" s="235"/>
      <c r="QM5" s="235"/>
      <c r="QN5" s="235"/>
      <c r="QO5" s="235"/>
      <c r="QP5" s="235"/>
      <c r="QQ5" s="235"/>
      <c r="QR5" s="235"/>
      <c r="QS5" s="235"/>
      <c r="QT5" s="235"/>
      <c r="QU5" s="235"/>
      <c r="QV5" s="235"/>
      <c r="QW5" s="235"/>
      <c r="QX5" s="235"/>
      <c r="QY5" s="235"/>
      <c r="QZ5" s="235"/>
      <c r="RA5" s="235"/>
      <c r="RB5" s="235"/>
      <c r="RC5" s="235"/>
      <c r="RD5" s="235"/>
      <c r="RE5" s="235"/>
      <c r="RF5" s="235"/>
      <c r="RG5" s="235"/>
      <c r="RH5" s="235"/>
      <c r="RI5" s="235"/>
      <c r="RJ5" s="235"/>
      <c r="RK5" s="235"/>
      <c r="RL5" s="235"/>
      <c r="RM5" s="235"/>
      <c r="RN5" s="235"/>
      <c r="RO5" s="235"/>
      <c r="RP5" s="235"/>
      <c r="RQ5" s="235"/>
      <c r="RR5" s="235"/>
      <c r="RS5" s="235"/>
      <c r="RT5" s="235"/>
      <c r="RU5" s="235"/>
      <c r="RV5" s="235"/>
      <c r="RW5" s="235"/>
      <c r="RX5" s="235"/>
      <c r="RY5" s="235"/>
      <c r="RZ5" s="235"/>
      <c r="SA5" s="235"/>
      <c r="SB5" s="235"/>
      <c r="SC5" s="235"/>
      <c r="SD5" s="235"/>
      <c r="SE5" s="235"/>
      <c r="SF5" s="235"/>
      <c r="SG5" s="235"/>
      <c r="SH5" s="235"/>
      <c r="SI5" s="235"/>
      <c r="SJ5" s="235"/>
      <c r="SK5" s="235"/>
      <c r="SL5" s="235"/>
      <c r="SM5" s="235"/>
      <c r="SN5" s="235"/>
      <c r="SO5" s="235"/>
      <c r="SP5" s="235"/>
      <c r="SQ5" s="235"/>
      <c r="SR5" s="235"/>
      <c r="SS5" s="235"/>
      <c r="ST5" s="235"/>
      <c r="SU5" s="235"/>
      <c r="SV5" s="235"/>
      <c r="SW5" s="235"/>
      <c r="SX5" s="235"/>
      <c r="SY5" s="235"/>
      <c r="SZ5" s="235"/>
      <c r="TA5" s="235"/>
      <c r="TB5" s="235"/>
      <c r="TC5" s="235"/>
      <c r="TD5" s="235"/>
      <c r="TE5" s="235"/>
      <c r="TF5" s="235"/>
      <c r="TG5" s="235"/>
      <c r="TH5" s="235"/>
      <c r="TI5" s="235"/>
      <c r="TJ5" s="235"/>
      <c r="TK5" s="235"/>
      <c r="TL5" s="235"/>
      <c r="TM5" s="235"/>
      <c r="TN5" s="235"/>
      <c r="TO5" s="235"/>
      <c r="TP5" s="235"/>
      <c r="TQ5" s="235"/>
      <c r="TR5" s="235"/>
      <c r="TS5" s="235"/>
      <c r="TT5" s="235"/>
      <c r="TU5" s="235"/>
      <c r="TV5" s="235"/>
      <c r="TW5" s="235"/>
      <c r="TX5" s="235"/>
      <c r="TY5" s="235"/>
      <c r="TZ5" s="235"/>
      <c r="UA5" s="235"/>
      <c r="UB5" s="235"/>
      <c r="UC5" s="235"/>
      <c r="UD5" s="235"/>
      <c r="UE5" s="235"/>
      <c r="UF5" s="235"/>
      <c r="UG5" s="235"/>
      <c r="UH5" s="235"/>
      <c r="UI5" s="235"/>
      <c r="UJ5" s="235"/>
      <c r="UK5" s="235"/>
      <c r="UL5" s="235"/>
      <c r="UM5" s="235"/>
      <c r="UN5" s="235"/>
      <c r="UO5" s="235"/>
      <c r="UP5" s="235"/>
      <c r="UQ5" s="235"/>
      <c r="UR5" s="235"/>
      <c r="US5" s="235"/>
      <c r="UT5" s="235"/>
      <c r="UU5" s="235"/>
      <c r="UV5" s="235"/>
      <c r="UW5" s="235"/>
      <c r="UX5" s="235"/>
      <c r="UY5" s="235"/>
      <c r="UZ5" s="235"/>
      <c r="VA5" s="235"/>
      <c r="VB5" s="235"/>
      <c r="VC5" s="235"/>
      <c r="VD5" s="235"/>
      <c r="VE5" s="235"/>
      <c r="VF5" s="235"/>
      <c r="VG5" s="235"/>
      <c r="VH5" s="235"/>
      <c r="VI5" s="235"/>
      <c r="VJ5" s="235"/>
      <c r="VK5" s="235"/>
      <c r="VL5" s="235"/>
      <c r="VM5" s="235"/>
      <c r="VN5" s="235"/>
      <c r="VO5" s="235"/>
      <c r="VP5" s="235"/>
      <c r="VQ5" s="235"/>
      <c r="VR5" s="235"/>
      <c r="VS5" s="235"/>
      <c r="VT5" s="235"/>
      <c r="VU5" s="235"/>
      <c r="VV5" s="235"/>
      <c r="VW5" s="235"/>
      <c r="VX5" s="235"/>
      <c r="VY5" s="235"/>
      <c r="VZ5" s="235"/>
      <c r="WA5" s="235"/>
      <c r="WB5" s="235"/>
      <c r="WC5" s="235"/>
      <c r="WD5" s="235"/>
      <c r="WE5" s="235"/>
      <c r="WF5" s="235"/>
      <c r="WG5" s="235"/>
      <c r="WH5" s="235"/>
      <c r="WI5" s="235"/>
      <c r="WJ5" s="235"/>
      <c r="WK5" s="235"/>
      <c r="WL5" s="235"/>
      <c r="WM5" s="235"/>
      <c r="WN5" s="235"/>
      <c r="WO5" s="235"/>
      <c r="WP5" s="235"/>
      <c r="WQ5" s="235"/>
      <c r="WR5" s="235"/>
      <c r="WS5" s="235"/>
      <c r="WT5" s="235"/>
      <c r="WU5" s="235"/>
      <c r="WV5" s="235"/>
      <c r="WW5" s="235"/>
      <c r="WX5" s="235"/>
      <c r="WY5" s="235"/>
      <c r="WZ5" s="235"/>
      <c r="XA5" s="235"/>
      <c r="XB5" s="235"/>
      <c r="XC5" s="235"/>
      <c r="XD5" s="235"/>
      <c r="XE5" s="235"/>
      <c r="XF5" s="235"/>
      <c r="XG5" s="235"/>
      <c r="XH5" s="235"/>
      <c r="XI5" s="235"/>
      <c r="XJ5" s="235"/>
      <c r="XK5" s="235"/>
      <c r="XL5" s="235"/>
      <c r="XM5" s="235"/>
      <c r="XN5" s="235"/>
      <c r="XO5" s="235"/>
      <c r="XP5" s="235"/>
      <c r="XQ5" s="235"/>
      <c r="XR5" s="235"/>
      <c r="XS5" s="235"/>
      <c r="XT5" s="235"/>
      <c r="XU5" s="235"/>
      <c r="XV5" s="235"/>
      <c r="XW5" s="235"/>
      <c r="XX5" s="235"/>
      <c r="XY5" s="235"/>
      <c r="XZ5" s="235"/>
      <c r="YA5" s="235"/>
      <c r="YB5" s="235"/>
      <c r="YC5" s="235"/>
      <c r="YD5" s="235"/>
      <c r="YE5" s="235"/>
      <c r="YF5" s="235"/>
      <c r="YG5" s="235"/>
      <c r="YH5" s="235"/>
      <c r="YI5" s="235"/>
      <c r="YJ5" s="235"/>
      <c r="YK5" s="235"/>
      <c r="YL5" s="235"/>
      <c r="YM5" s="235"/>
      <c r="YN5" s="235"/>
      <c r="YO5" s="235"/>
      <c r="YP5" s="235"/>
      <c r="YQ5" s="235"/>
      <c r="YR5" s="235"/>
      <c r="YS5" s="235"/>
      <c r="YT5" s="235"/>
      <c r="YU5" s="235"/>
      <c r="YV5" s="235"/>
      <c r="YW5" s="235"/>
      <c r="YX5" s="235"/>
      <c r="YY5" s="235"/>
      <c r="YZ5" s="235"/>
      <c r="ZA5" s="235"/>
      <c r="ZB5" s="235"/>
      <c r="ZC5" s="235"/>
      <c r="ZD5" s="235"/>
      <c r="ZE5" s="235"/>
      <c r="ZF5" s="235"/>
      <c r="ZG5" s="235"/>
      <c r="ZH5" s="235"/>
      <c r="ZI5" s="235"/>
      <c r="ZJ5" s="235"/>
      <c r="ZK5" s="235"/>
      <c r="ZL5" s="235"/>
      <c r="ZM5" s="235"/>
      <c r="ZN5" s="235"/>
      <c r="ZO5" s="235"/>
      <c r="ZP5" s="235"/>
      <c r="ZQ5" s="235"/>
      <c r="ZR5" s="235"/>
      <c r="ZS5" s="235"/>
      <c r="ZT5" s="235"/>
      <c r="ZU5" s="235"/>
      <c r="ZV5" s="235"/>
      <c r="ZW5" s="235"/>
      <c r="ZX5" s="235"/>
      <c r="ZY5" s="235"/>
      <c r="ZZ5" s="235"/>
      <c r="AAA5" s="235"/>
      <c r="AAB5" s="235"/>
      <c r="AAC5" s="235"/>
      <c r="AAD5" s="235"/>
      <c r="AAE5" s="235"/>
      <c r="AAF5" s="235"/>
      <c r="AAG5" s="235"/>
      <c r="AAH5" s="235"/>
      <c r="AAI5" s="235"/>
      <c r="AAJ5" s="235"/>
      <c r="AAK5" s="235"/>
      <c r="AAL5" s="235"/>
      <c r="AAM5" s="235"/>
      <c r="AAN5" s="235"/>
      <c r="AAO5" s="235"/>
      <c r="AAP5" s="235"/>
      <c r="AAQ5" s="235"/>
      <c r="AAR5" s="235"/>
      <c r="AAS5" s="235"/>
      <c r="AAT5" s="235"/>
      <c r="AAU5" s="235"/>
      <c r="AAV5" s="235"/>
      <c r="AAW5" s="235"/>
      <c r="AAX5" s="235"/>
      <c r="AAY5" s="235"/>
      <c r="AAZ5" s="235"/>
      <c r="ABA5" s="235"/>
      <c r="ABB5" s="235"/>
      <c r="ABC5" s="235"/>
      <c r="ABD5" s="235"/>
      <c r="ABE5" s="235"/>
      <c r="ABF5" s="235"/>
      <c r="ABG5" s="235"/>
      <c r="ABH5" s="235"/>
      <c r="ABI5" s="235"/>
      <c r="ABJ5" s="235"/>
      <c r="ABK5" s="235"/>
      <c r="ABL5" s="235"/>
      <c r="ABM5" s="235"/>
      <c r="ABN5" s="235"/>
      <c r="ABO5" s="235"/>
      <c r="ABP5" s="235"/>
      <c r="ABQ5" s="235"/>
      <c r="ABR5" s="235"/>
      <c r="ABS5" s="235"/>
      <c r="ABT5" s="235"/>
      <c r="ABU5" s="235"/>
      <c r="ABV5" s="235"/>
      <c r="ABW5" s="235"/>
      <c r="ABX5" s="235"/>
      <c r="ABY5" s="235"/>
      <c r="ABZ5" s="235"/>
      <c r="ACA5" s="235"/>
      <c r="ACB5" s="235"/>
      <c r="ACC5" s="235"/>
      <c r="ACD5" s="235"/>
      <c r="ACE5" s="235"/>
      <c r="ACF5" s="235"/>
      <c r="ACG5" s="235"/>
      <c r="ACH5" s="235"/>
      <c r="ACI5" s="235"/>
      <c r="ACJ5" s="235"/>
      <c r="ACK5" s="235"/>
      <c r="ACL5" s="235"/>
      <c r="ACM5" s="235"/>
      <c r="ACN5" s="235"/>
      <c r="ACO5" s="235"/>
      <c r="ACP5" s="235"/>
      <c r="ACQ5" s="235"/>
      <c r="ACR5" s="235"/>
      <c r="ACS5" s="235"/>
      <c r="ACT5" s="235"/>
      <c r="ACU5" s="235"/>
      <c r="ACV5" s="235"/>
      <c r="ACW5" s="235"/>
      <c r="ACX5" s="235"/>
      <c r="ACY5" s="235"/>
      <c r="ACZ5" s="235"/>
      <c r="ADA5" s="235"/>
      <c r="ADB5" s="235"/>
      <c r="ADC5" s="235"/>
      <c r="ADD5" s="235"/>
      <c r="ADE5" s="235"/>
      <c r="ADF5" s="235"/>
      <c r="ADG5" s="235"/>
      <c r="ADH5" s="235"/>
      <c r="ADI5" s="235"/>
      <c r="ADJ5" s="235"/>
      <c r="ADK5" s="235"/>
      <c r="ADL5" s="235"/>
      <c r="ADM5" s="235"/>
      <c r="ADN5" s="235"/>
      <c r="ADO5" s="235"/>
      <c r="ADP5" s="235"/>
      <c r="ADQ5" s="235"/>
      <c r="ADR5" s="235"/>
      <c r="ADS5" s="235"/>
      <c r="ADT5" s="235"/>
      <c r="ADU5" s="235"/>
      <c r="ADV5" s="235"/>
      <c r="ADW5" s="235"/>
      <c r="ADX5" s="235"/>
      <c r="ADY5" s="235"/>
      <c r="ADZ5" s="235"/>
      <c r="AEA5" s="235"/>
      <c r="AEB5" s="235"/>
      <c r="AEC5" s="235"/>
      <c r="AED5" s="235"/>
      <c r="AEE5" s="235"/>
      <c r="AEF5" s="235"/>
      <c r="AEG5" s="235"/>
      <c r="AEH5" s="235"/>
      <c r="AEI5" s="235"/>
      <c r="AEJ5" s="235"/>
      <c r="AEK5" s="235"/>
      <c r="AEL5" s="235"/>
      <c r="AEM5" s="235"/>
      <c r="AEN5" s="235"/>
      <c r="AEO5" s="235"/>
      <c r="AEP5" s="235"/>
      <c r="AEQ5" s="235"/>
      <c r="AER5" s="235"/>
      <c r="AES5" s="235"/>
      <c r="AET5" s="235"/>
      <c r="AEU5" s="235"/>
      <c r="AEV5" s="235"/>
      <c r="AEW5" s="235"/>
      <c r="AEX5" s="235"/>
      <c r="AEY5" s="235"/>
      <c r="AEZ5" s="235"/>
      <c r="AFA5" s="235"/>
      <c r="AFB5" s="235"/>
      <c r="AFC5" s="235"/>
      <c r="AFD5" s="235"/>
      <c r="AFE5" s="235"/>
      <c r="AFF5" s="235"/>
      <c r="AFG5" s="235"/>
      <c r="AFH5" s="235"/>
      <c r="AFI5" s="235"/>
      <c r="AFJ5" s="235"/>
      <c r="AFK5" s="235"/>
      <c r="AFL5" s="235"/>
      <c r="AFM5" s="235"/>
      <c r="AFN5" s="235"/>
      <c r="AFO5" s="235"/>
      <c r="AFP5" s="235"/>
      <c r="AFQ5" s="235"/>
      <c r="AFR5" s="235"/>
      <c r="AFS5" s="235"/>
      <c r="AFT5" s="235"/>
      <c r="AFU5" s="235"/>
      <c r="AFV5" s="235"/>
      <c r="AFW5" s="235"/>
      <c r="AFX5" s="235"/>
      <c r="AFY5" s="235"/>
      <c r="AFZ5" s="235"/>
      <c r="AGA5" s="235"/>
      <c r="AGB5" s="235"/>
      <c r="AGC5" s="235"/>
      <c r="AGD5" s="235"/>
      <c r="AGE5" s="235"/>
      <c r="AGF5" s="235"/>
      <c r="AGG5" s="235"/>
      <c r="AGH5" s="235"/>
      <c r="AGI5" s="235"/>
      <c r="AGJ5" s="235"/>
      <c r="AGK5" s="235"/>
      <c r="AGL5" s="235"/>
      <c r="AGM5" s="235"/>
      <c r="AGN5" s="235"/>
      <c r="AGO5" s="235"/>
      <c r="AGP5" s="235"/>
      <c r="AGQ5" s="235"/>
      <c r="AGR5" s="235"/>
      <c r="AGS5" s="235"/>
      <c r="AGT5" s="235"/>
      <c r="AGU5" s="235"/>
      <c r="AGV5" s="235"/>
      <c r="AGW5" s="235"/>
      <c r="AGX5" s="235"/>
      <c r="AGY5" s="235"/>
      <c r="AGZ5" s="235"/>
      <c r="AHA5" s="235"/>
      <c r="AHB5" s="235"/>
      <c r="AHC5" s="235"/>
      <c r="AHD5" s="235"/>
      <c r="AHE5" s="235"/>
      <c r="AHF5" s="235"/>
      <c r="AHG5" s="235"/>
      <c r="AHH5" s="235"/>
      <c r="AHI5" s="235"/>
      <c r="AHJ5" s="235"/>
      <c r="AHK5" s="235"/>
      <c r="AHL5" s="235"/>
      <c r="AHM5" s="235"/>
      <c r="AHN5" s="235"/>
      <c r="AHO5" s="235"/>
      <c r="AHP5" s="235"/>
      <c r="AHQ5" s="235"/>
      <c r="AHR5" s="235"/>
      <c r="AHS5" s="235"/>
      <c r="AHT5" s="235"/>
      <c r="AHU5" s="235"/>
      <c r="AHV5" s="235"/>
      <c r="AHW5" s="235"/>
      <c r="AHX5" s="235"/>
      <c r="AHY5" s="235"/>
      <c r="AHZ5" s="235"/>
      <c r="AIA5" s="235"/>
      <c r="AIB5" s="235"/>
      <c r="AIC5" s="235"/>
      <c r="AID5" s="235"/>
      <c r="AIE5" s="235"/>
      <c r="AIF5" s="235"/>
      <c r="AIG5" s="235"/>
      <c r="AIH5" s="235"/>
      <c r="AII5" s="235"/>
      <c r="AIJ5" s="235"/>
      <c r="AIK5" s="235"/>
      <c r="AIL5" s="235"/>
      <c r="AIM5" s="235"/>
      <c r="AIN5" s="235"/>
      <c r="AIO5" s="235"/>
      <c r="AIP5" s="235"/>
      <c r="AIQ5" s="235"/>
      <c r="AIR5" s="235"/>
      <c r="AIS5" s="235"/>
      <c r="AIT5" s="235"/>
      <c r="AIU5" s="235"/>
      <c r="AIV5" s="235"/>
      <c r="AIW5" s="235"/>
      <c r="AIX5" s="235"/>
      <c r="AIY5" s="235"/>
      <c r="AIZ5" s="235"/>
      <c r="AJA5" s="235"/>
      <c r="AJB5" s="235"/>
      <c r="AJC5" s="235"/>
      <c r="AJD5" s="235"/>
      <c r="AJE5" s="235"/>
      <c r="AJF5" s="235"/>
      <c r="AJG5" s="235"/>
      <c r="AJH5" s="235"/>
      <c r="AJI5" s="235"/>
      <c r="AJJ5" s="235"/>
      <c r="AJK5" s="235"/>
      <c r="AJL5" s="235"/>
      <c r="AJM5" s="235"/>
      <c r="AJN5" s="235"/>
      <c r="AJO5" s="235"/>
      <c r="AJP5" s="235"/>
      <c r="AJQ5" s="235"/>
      <c r="AJR5" s="235"/>
      <c r="AJS5" s="235"/>
      <c r="AJT5" s="235"/>
      <c r="AJU5" s="235"/>
      <c r="AJV5" s="235"/>
      <c r="AJW5" s="235"/>
      <c r="AJX5" s="235"/>
      <c r="AJY5" s="235"/>
      <c r="AJZ5" s="235"/>
      <c r="AKA5" s="235"/>
      <c r="AKB5" s="235"/>
      <c r="AKC5" s="235"/>
      <c r="AKD5" s="235"/>
      <c r="AKE5" s="235"/>
      <c r="AKF5" s="235"/>
      <c r="AKG5" s="235"/>
      <c r="AKH5" s="235"/>
      <c r="AKI5" s="235"/>
      <c r="AKJ5" s="235"/>
      <c r="AKK5" s="235"/>
      <c r="AKL5" s="235"/>
      <c r="AKM5" s="235"/>
      <c r="AKN5" s="235"/>
      <c r="AKO5" s="235"/>
      <c r="AKP5" s="235"/>
      <c r="AKQ5" s="235"/>
      <c r="AKR5" s="235"/>
      <c r="AKS5" s="235"/>
      <c r="AKT5" s="235"/>
      <c r="AKU5" s="235"/>
      <c r="AKV5" s="235"/>
      <c r="AKW5" s="235"/>
      <c r="AKX5" s="235"/>
      <c r="AKY5" s="235"/>
      <c r="AKZ5" s="235"/>
      <c r="ALA5" s="235"/>
      <c r="ALB5" s="235"/>
      <c r="ALC5" s="235"/>
      <c r="ALD5" s="235"/>
      <c r="ALE5" s="235"/>
      <c r="ALF5" s="235"/>
      <c r="ALG5" s="235"/>
      <c r="ALH5" s="235"/>
      <c r="ALI5" s="235"/>
      <c r="ALJ5" s="235"/>
      <c r="ALK5" s="235"/>
      <c r="ALL5" s="235"/>
      <c r="ALM5" s="235"/>
      <c r="ALN5" s="235"/>
      <c r="ALO5" s="235"/>
      <c r="ALP5" s="235"/>
      <c r="ALQ5" s="235"/>
      <c r="ALR5" s="235"/>
      <c r="ALS5" s="235"/>
      <c r="ALT5" s="235"/>
      <c r="ALU5" s="235"/>
      <c r="ALV5" s="235"/>
      <c r="ALW5" s="235"/>
      <c r="ALX5" s="235"/>
      <c r="ALY5" s="235"/>
      <c r="ALZ5" s="235"/>
      <c r="AMA5" s="235"/>
      <c r="AMB5" s="235"/>
      <c r="AMC5" s="235"/>
      <c r="AMD5" s="235"/>
      <c r="AME5" s="235"/>
      <c r="AMF5" s="235"/>
      <c r="AMG5" s="235"/>
      <c r="AMH5" s="235"/>
      <c r="AMI5" s="235"/>
      <c r="AMJ5" s="235"/>
      <c r="AMK5" s="235"/>
    </row>
    <row r="6" spans="1:1025">
      <c r="A6" s="255"/>
      <c r="B6" s="233">
        <v>5</v>
      </c>
      <c r="C6" s="233" t="s">
        <v>83</v>
      </c>
      <c r="D6" s="233" t="s">
        <v>84</v>
      </c>
      <c r="E6" s="233" t="s">
        <v>85</v>
      </c>
      <c r="F6" s="233">
        <v>4</v>
      </c>
      <c r="G6" s="234" t="s">
        <v>205</v>
      </c>
      <c r="H6" s="234" t="s">
        <v>206</v>
      </c>
      <c r="I6" s="238" t="s">
        <v>86</v>
      </c>
      <c r="J6" s="237" t="s">
        <v>79</v>
      </c>
      <c r="K6" s="234"/>
      <c r="L6" s="234"/>
      <c r="M6" s="234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5"/>
      <c r="DK6" s="235"/>
      <c r="DL6" s="235"/>
      <c r="DM6" s="235"/>
      <c r="DN6" s="235"/>
      <c r="DO6" s="235"/>
      <c r="DP6" s="235"/>
      <c r="DQ6" s="235"/>
      <c r="DR6" s="235"/>
      <c r="DS6" s="235"/>
      <c r="DT6" s="235"/>
      <c r="DU6" s="235"/>
      <c r="DV6" s="235"/>
      <c r="DW6" s="235"/>
      <c r="DX6" s="235"/>
      <c r="DY6" s="235"/>
      <c r="DZ6" s="235"/>
      <c r="EA6" s="235"/>
      <c r="EB6" s="235"/>
      <c r="EC6" s="235"/>
      <c r="ED6" s="235"/>
      <c r="EE6" s="235"/>
      <c r="EF6" s="235"/>
      <c r="EG6" s="235"/>
      <c r="EH6" s="235"/>
      <c r="EI6" s="235"/>
      <c r="EJ6" s="235"/>
      <c r="EK6" s="235"/>
      <c r="EL6" s="235"/>
      <c r="EM6" s="235"/>
      <c r="EN6" s="235"/>
      <c r="EO6" s="235"/>
      <c r="EP6" s="235"/>
      <c r="EQ6" s="235"/>
      <c r="ER6" s="235"/>
      <c r="ES6" s="235"/>
      <c r="ET6" s="235"/>
      <c r="EU6" s="235"/>
      <c r="EV6" s="235"/>
      <c r="EW6" s="235"/>
      <c r="EX6" s="235"/>
      <c r="EY6" s="235"/>
      <c r="EZ6" s="235"/>
      <c r="FA6" s="235"/>
      <c r="FB6" s="235"/>
      <c r="FC6" s="235"/>
      <c r="FD6" s="235"/>
      <c r="FE6" s="235"/>
      <c r="FF6" s="235"/>
      <c r="FG6" s="235"/>
      <c r="FH6" s="235"/>
      <c r="FI6" s="235"/>
      <c r="FJ6" s="235"/>
      <c r="FK6" s="235"/>
      <c r="FL6" s="235"/>
      <c r="FM6" s="235"/>
      <c r="FN6" s="235"/>
      <c r="FO6" s="235"/>
      <c r="FP6" s="235"/>
      <c r="FQ6" s="235"/>
      <c r="FR6" s="235"/>
      <c r="FS6" s="235"/>
      <c r="FT6" s="235"/>
      <c r="FU6" s="235"/>
      <c r="FV6" s="235"/>
      <c r="FW6" s="235"/>
      <c r="FX6" s="235"/>
      <c r="FY6" s="235"/>
      <c r="FZ6" s="235"/>
      <c r="GA6" s="235"/>
      <c r="GB6" s="235"/>
      <c r="GC6" s="235"/>
      <c r="GD6" s="235"/>
      <c r="GE6" s="235"/>
      <c r="GF6" s="235"/>
      <c r="GG6" s="235"/>
      <c r="GH6" s="235"/>
      <c r="GI6" s="235"/>
      <c r="GJ6" s="235"/>
      <c r="GK6" s="235"/>
      <c r="GL6" s="235"/>
      <c r="GM6" s="235"/>
      <c r="GN6" s="235"/>
      <c r="GO6" s="235"/>
      <c r="GP6" s="235"/>
      <c r="GQ6" s="235"/>
      <c r="GR6" s="235"/>
      <c r="GS6" s="235"/>
      <c r="GT6" s="235"/>
      <c r="GU6" s="235"/>
      <c r="GV6" s="235"/>
      <c r="GW6" s="235"/>
      <c r="GX6" s="235"/>
      <c r="GY6" s="235"/>
      <c r="GZ6" s="235"/>
      <c r="HA6" s="235"/>
      <c r="HB6" s="235"/>
      <c r="HC6" s="235"/>
      <c r="HD6" s="235"/>
      <c r="HE6" s="235"/>
      <c r="HF6" s="235"/>
      <c r="HG6" s="235"/>
      <c r="HH6" s="235"/>
      <c r="HI6" s="235"/>
      <c r="HJ6" s="235"/>
      <c r="HK6" s="235"/>
      <c r="HL6" s="235"/>
      <c r="HM6" s="235"/>
      <c r="HN6" s="235"/>
      <c r="HO6" s="235"/>
      <c r="HP6" s="235"/>
      <c r="HQ6" s="235"/>
      <c r="HR6" s="235"/>
      <c r="HS6" s="235"/>
      <c r="HT6" s="235"/>
      <c r="HU6" s="235"/>
      <c r="HV6" s="235"/>
      <c r="HW6" s="235"/>
      <c r="HX6" s="235"/>
      <c r="HY6" s="235"/>
      <c r="HZ6" s="235"/>
      <c r="IA6" s="235"/>
      <c r="IB6" s="235"/>
      <c r="IC6" s="235"/>
      <c r="ID6" s="235"/>
      <c r="IE6" s="235"/>
      <c r="IF6" s="235"/>
      <c r="IG6" s="235"/>
      <c r="IH6" s="235"/>
      <c r="II6" s="235"/>
      <c r="IJ6" s="235"/>
      <c r="IK6" s="235"/>
      <c r="IL6" s="235"/>
      <c r="IM6" s="235"/>
      <c r="IN6" s="235"/>
      <c r="IO6" s="235"/>
      <c r="IP6" s="235"/>
      <c r="IQ6" s="235"/>
      <c r="IR6" s="235"/>
      <c r="IS6" s="235"/>
      <c r="IT6" s="235"/>
      <c r="IU6" s="235"/>
      <c r="IV6" s="235"/>
      <c r="IW6" s="235"/>
      <c r="IX6" s="235"/>
      <c r="IY6" s="235"/>
      <c r="IZ6" s="235"/>
      <c r="JA6" s="235"/>
      <c r="JB6" s="235"/>
      <c r="JC6" s="235"/>
      <c r="JD6" s="235"/>
      <c r="JE6" s="235"/>
      <c r="JF6" s="235"/>
      <c r="JG6" s="235"/>
      <c r="JH6" s="235"/>
      <c r="JI6" s="235"/>
      <c r="JJ6" s="235"/>
      <c r="JK6" s="235"/>
      <c r="JL6" s="235"/>
      <c r="JM6" s="235"/>
      <c r="JN6" s="235"/>
      <c r="JO6" s="235"/>
      <c r="JP6" s="235"/>
      <c r="JQ6" s="235"/>
      <c r="JR6" s="235"/>
      <c r="JS6" s="235"/>
      <c r="JT6" s="235"/>
      <c r="JU6" s="235"/>
      <c r="JV6" s="235"/>
      <c r="JW6" s="235"/>
      <c r="JX6" s="235"/>
      <c r="JY6" s="235"/>
      <c r="JZ6" s="235"/>
      <c r="KA6" s="235"/>
      <c r="KB6" s="235"/>
      <c r="KC6" s="235"/>
      <c r="KD6" s="235"/>
      <c r="KE6" s="235"/>
      <c r="KF6" s="235"/>
      <c r="KG6" s="235"/>
      <c r="KH6" s="235"/>
      <c r="KI6" s="235"/>
      <c r="KJ6" s="235"/>
      <c r="KK6" s="235"/>
      <c r="KL6" s="235"/>
      <c r="KM6" s="235"/>
      <c r="KN6" s="235"/>
      <c r="KO6" s="235"/>
      <c r="KP6" s="235"/>
      <c r="KQ6" s="235"/>
      <c r="KR6" s="235"/>
      <c r="KS6" s="235"/>
      <c r="KT6" s="235"/>
      <c r="KU6" s="235"/>
      <c r="KV6" s="235"/>
      <c r="KW6" s="235"/>
      <c r="KX6" s="235"/>
      <c r="KY6" s="235"/>
      <c r="KZ6" s="235"/>
      <c r="LA6" s="235"/>
      <c r="LB6" s="235"/>
      <c r="LC6" s="235"/>
      <c r="LD6" s="235"/>
      <c r="LE6" s="235"/>
      <c r="LF6" s="235"/>
      <c r="LG6" s="235"/>
      <c r="LH6" s="235"/>
      <c r="LI6" s="235"/>
      <c r="LJ6" s="235"/>
      <c r="LK6" s="235"/>
      <c r="LL6" s="235"/>
      <c r="LM6" s="235"/>
      <c r="LN6" s="235"/>
      <c r="LO6" s="235"/>
      <c r="LP6" s="235"/>
      <c r="LQ6" s="235"/>
      <c r="LR6" s="235"/>
      <c r="LS6" s="235"/>
      <c r="LT6" s="235"/>
      <c r="LU6" s="235"/>
      <c r="LV6" s="235"/>
      <c r="LW6" s="235"/>
      <c r="LX6" s="235"/>
      <c r="LY6" s="235"/>
      <c r="LZ6" s="235"/>
      <c r="MA6" s="235"/>
      <c r="MB6" s="235"/>
      <c r="MC6" s="235"/>
      <c r="MD6" s="235"/>
      <c r="ME6" s="235"/>
      <c r="MF6" s="235"/>
      <c r="MG6" s="235"/>
      <c r="MH6" s="235"/>
      <c r="MI6" s="235"/>
      <c r="MJ6" s="235"/>
      <c r="MK6" s="235"/>
      <c r="ML6" s="235"/>
      <c r="MM6" s="235"/>
      <c r="MN6" s="235"/>
      <c r="MO6" s="235"/>
      <c r="MP6" s="235"/>
      <c r="MQ6" s="235"/>
      <c r="MR6" s="235"/>
      <c r="MS6" s="235"/>
      <c r="MT6" s="235"/>
      <c r="MU6" s="235"/>
      <c r="MV6" s="235"/>
      <c r="MW6" s="235"/>
      <c r="MX6" s="235"/>
      <c r="MY6" s="235"/>
      <c r="MZ6" s="235"/>
      <c r="NA6" s="235"/>
      <c r="NB6" s="235"/>
      <c r="NC6" s="235"/>
      <c r="ND6" s="235"/>
      <c r="NE6" s="235"/>
      <c r="NF6" s="235"/>
      <c r="NG6" s="235"/>
      <c r="NH6" s="235"/>
      <c r="NI6" s="235"/>
      <c r="NJ6" s="235"/>
      <c r="NK6" s="235"/>
      <c r="NL6" s="235"/>
      <c r="NM6" s="235"/>
      <c r="NN6" s="235"/>
      <c r="NO6" s="235"/>
      <c r="NP6" s="235"/>
      <c r="NQ6" s="235"/>
      <c r="NR6" s="235"/>
      <c r="NS6" s="235"/>
      <c r="NT6" s="235"/>
      <c r="NU6" s="235"/>
      <c r="NV6" s="235"/>
      <c r="NW6" s="235"/>
      <c r="NX6" s="235"/>
      <c r="NY6" s="235"/>
      <c r="NZ6" s="235"/>
      <c r="OA6" s="235"/>
      <c r="OB6" s="235"/>
      <c r="OC6" s="235"/>
      <c r="OD6" s="235"/>
      <c r="OE6" s="235"/>
      <c r="OF6" s="235"/>
      <c r="OG6" s="235"/>
      <c r="OH6" s="235"/>
      <c r="OI6" s="235"/>
      <c r="OJ6" s="235"/>
      <c r="OK6" s="235"/>
      <c r="OL6" s="235"/>
      <c r="OM6" s="235"/>
      <c r="ON6" s="235"/>
      <c r="OO6" s="235"/>
      <c r="OP6" s="235"/>
      <c r="OQ6" s="235"/>
      <c r="OR6" s="235"/>
      <c r="OS6" s="235"/>
      <c r="OT6" s="235"/>
      <c r="OU6" s="235"/>
      <c r="OV6" s="235"/>
      <c r="OW6" s="235"/>
      <c r="OX6" s="235"/>
      <c r="OY6" s="235"/>
      <c r="OZ6" s="235"/>
      <c r="PA6" s="235"/>
      <c r="PB6" s="235"/>
      <c r="PC6" s="235"/>
      <c r="PD6" s="235"/>
      <c r="PE6" s="235"/>
      <c r="PF6" s="235"/>
      <c r="PG6" s="235"/>
      <c r="PH6" s="235"/>
      <c r="PI6" s="235"/>
      <c r="PJ6" s="235"/>
      <c r="PK6" s="235"/>
      <c r="PL6" s="235"/>
      <c r="PM6" s="235"/>
      <c r="PN6" s="235"/>
      <c r="PO6" s="235"/>
      <c r="PP6" s="235"/>
      <c r="PQ6" s="235"/>
      <c r="PR6" s="235"/>
      <c r="PS6" s="235"/>
      <c r="PT6" s="235"/>
      <c r="PU6" s="235"/>
      <c r="PV6" s="235"/>
      <c r="PW6" s="235"/>
      <c r="PX6" s="235"/>
      <c r="PY6" s="235"/>
      <c r="PZ6" s="235"/>
      <c r="QA6" s="235"/>
      <c r="QB6" s="235"/>
      <c r="QC6" s="235"/>
      <c r="QD6" s="235"/>
      <c r="QE6" s="235"/>
      <c r="QF6" s="235"/>
      <c r="QG6" s="235"/>
      <c r="QH6" s="235"/>
      <c r="QI6" s="235"/>
      <c r="QJ6" s="235"/>
      <c r="QK6" s="235"/>
      <c r="QL6" s="235"/>
      <c r="QM6" s="235"/>
      <c r="QN6" s="235"/>
      <c r="QO6" s="235"/>
      <c r="QP6" s="235"/>
      <c r="QQ6" s="235"/>
      <c r="QR6" s="235"/>
      <c r="QS6" s="235"/>
      <c r="QT6" s="235"/>
      <c r="QU6" s="235"/>
      <c r="QV6" s="235"/>
      <c r="QW6" s="235"/>
      <c r="QX6" s="235"/>
      <c r="QY6" s="235"/>
      <c r="QZ6" s="235"/>
      <c r="RA6" s="235"/>
      <c r="RB6" s="235"/>
      <c r="RC6" s="235"/>
      <c r="RD6" s="235"/>
      <c r="RE6" s="235"/>
      <c r="RF6" s="235"/>
      <c r="RG6" s="235"/>
      <c r="RH6" s="235"/>
      <c r="RI6" s="235"/>
      <c r="RJ6" s="235"/>
      <c r="RK6" s="235"/>
      <c r="RL6" s="235"/>
      <c r="RM6" s="235"/>
      <c r="RN6" s="235"/>
      <c r="RO6" s="235"/>
      <c r="RP6" s="235"/>
      <c r="RQ6" s="235"/>
      <c r="RR6" s="235"/>
      <c r="RS6" s="235"/>
      <c r="RT6" s="235"/>
      <c r="RU6" s="235"/>
      <c r="RV6" s="235"/>
      <c r="RW6" s="235"/>
      <c r="RX6" s="235"/>
      <c r="RY6" s="235"/>
      <c r="RZ6" s="235"/>
      <c r="SA6" s="235"/>
      <c r="SB6" s="235"/>
      <c r="SC6" s="235"/>
      <c r="SD6" s="235"/>
      <c r="SE6" s="235"/>
      <c r="SF6" s="235"/>
      <c r="SG6" s="235"/>
      <c r="SH6" s="235"/>
      <c r="SI6" s="235"/>
      <c r="SJ6" s="235"/>
      <c r="SK6" s="235"/>
      <c r="SL6" s="235"/>
      <c r="SM6" s="235"/>
      <c r="SN6" s="235"/>
      <c r="SO6" s="235"/>
      <c r="SP6" s="235"/>
      <c r="SQ6" s="235"/>
      <c r="SR6" s="235"/>
      <c r="SS6" s="235"/>
      <c r="ST6" s="235"/>
      <c r="SU6" s="235"/>
      <c r="SV6" s="235"/>
      <c r="SW6" s="235"/>
      <c r="SX6" s="235"/>
      <c r="SY6" s="235"/>
      <c r="SZ6" s="235"/>
      <c r="TA6" s="235"/>
      <c r="TB6" s="235"/>
      <c r="TC6" s="235"/>
      <c r="TD6" s="235"/>
      <c r="TE6" s="235"/>
      <c r="TF6" s="235"/>
      <c r="TG6" s="235"/>
      <c r="TH6" s="235"/>
      <c r="TI6" s="235"/>
      <c r="TJ6" s="235"/>
      <c r="TK6" s="235"/>
      <c r="TL6" s="235"/>
      <c r="TM6" s="235"/>
      <c r="TN6" s="235"/>
      <c r="TO6" s="235"/>
      <c r="TP6" s="235"/>
      <c r="TQ6" s="235"/>
      <c r="TR6" s="235"/>
      <c r="TS6" s="235"/>
      <c r="TT6" s="235"/>
      <c r="TU6" s="235"/>
      <c r="TV6" s="235"/>
      <c r="TW6" s="235"/>
      <c r="TX6" s="235"/>
      <c r="TY6" s="235"/>
      <c r="TZ6" s="235"/>
      <c r="UA6" s="235"/>
      <c r="UB6" s="235"/>
      <c r="UC6" s="235"/>
      <c r="UD6" s="235"/>
      <c r="UE6" s="235"/>
      <c r="UF6" s="235"/>
      <c r="UG6" s="235"/>
      <c r="UH6" s="235"/>
      <c r="UI6" s="235"/>
      <c r="UJ6" s="235"/>
      <c r="UK6" s="235"/>
      <c r="UL6" s="235"/>
      <c r="UM6" s="235"/>
      <c r="UN6" s="235"/>
      <c r="UO6" s="235"/>
      <c r="UP6" s="235"/>
      <c r="UQ6" s="235"/>
      <c r="UR6" s="235"/>
      <c r="US6" s="235"/>
      <c r="UT6" s="235"/>
      <c r="UU6" s="235"/>
      <c r="UV6" s="235"/>
      <c r="UW6" s="235"/>
      <c r="UX6" s="235"/>
      <c r="UY6" s="235"/>
      <c r="UZ6" s="235"/>
      <c r="VA6" s="235"/>
      <c r="VB6" s="235"/>
      <c r="VC6" s="235"/>
      <c r="VD6" s="235"/>
      <c r="VE6" s="235"/>
      <c r="VF6" s="235"/>
      <c r="VG6" s="235"/>
      <c r="VH6" s="235"/>
      <c r="VI6" s="235"/>
      <c r="VJ6" s="235"/>
      <c r="VK6" s="235"/>
      <c r="VL6" s="235"/>
      <c r="VM6" s="235"/>
      <c r="VN6" s="235"/>
      <c r="VO6" s="235"/>
      <c r="VP6" s="235"/>
      <c r="VQ6" s="235"/>
      <c r="VR6" s="235"/>
      <c r="VS6" s="235"/>
      <c r="VT6" s="235"/>
      <c r="VU6" s="235"/>
      <c r="VV6" s="235"/>
      <c r="VW6" s="235"/>
      <c r="VX6" s="235"/>
      <c r="VY6" s="235"/>
      <c r="VZ6" s="235"/>
      <c r="WA6" s="235"/>
      <c r="WB6" s="235"/>
      <c r="WC6" s="235"/>
      <c r="WD6" s="235"/>
      <c r="WE6" s="235"/>
      <c r="WF6" s="235"/>
      <c r="WG6" s="235"/>
      <c r="WH6" s="235"/>
      <c r="WI6" s="235"/>
      <c r="WJ6" s="235"/>
      <c r="WK6" s="235"/>
      <c r="WL6" s="235"/>
      <c r="WM6" s="235"/>
      <c r="WN6" s="235"/>
      <c r="WO6" s="235"/>
      <c r="WP6" s="235"/>
      <c r="WQ6" s="235"/>
      <c r="WR6" s="235"/>
      <c r="WS6" s="235"/>
      <c r="WT6" s="235"/>
      <c r="WU6" s="235"/>
      <c r="WV6" s="235"/>
      <c r="WW6" s="235"/>
      <c r="WX6" s="235"/>
      <c r="WY6" s="235"/>
      <c r="WZ6" s="235"/>
      <c r="XA6" s="235"/>
      <c r="XB6" s="235"/>
      <c r="XC6" s="235"/>
      <c r="XD6" s="235"/>
      <c r="XE6" s="235"/>
      <c r="XF6" s="235"/>
      <c r="XG6" s="235"/>
      <c r="XH6" s="235"/>
      <c r="XI6" s="235"/>
      <c r="XJ6" s="235"/>
      <c r="XK6" s="235"/>
      <c r="XL6" s="235"/>
      <c r="XM6" s="235"/>
      <c r="XN6" s="235"/>
      <c r="XO6" s="235"/>
      <c r="XP6" s="235"/>
      <c r="XQ6" s="235"/>
      <c r="XR6" s="235"/>
      <c r="XS6" s="235"/>
      <c r="XT6" s="235"/>
      <c r="XU6" s="235"/>
      <c r="XV6" s="235"/>
      <c r="XW6" s="235"/>
      <c r="XX6" s="235"/>
      <c r="XY6" s="235"/>
      <c r="XZ6" s="235"/>
      <c r="YA6" s="235"/>
      <c r="YB6" s="235"/>
      <c r="YC6" s="235"/>
      <c r="YD6" s="235"/>
      <c r="YE6" s="235"/>
      <c r="YF6" s="235"/>
      <c r="YG6" s="235"/>
      <c r="YH6" s="235"/>
      <c r="YI6" s="235"/>
      <c r="YJ6" s="235"/>
      <c r="YK6" s="235"/>
      <c r="YL6" s="235"/>
      <c r="YM6" s="235"/>
      <c r="YN6" s="235"/>
      <c r="YO6" s="235"/>
      <c r="YP6" s="235"/>
      <c r="YQ6" s="235"/>
      <c r="YR6" s="235"/>
      <c r="YS6" s="235"/>
      <c r="YT6" s="235"/>
      <c r="YU6" s="235"/>
      <c r="YV6" s="235"/>
      <c r="YW6" s="235"/>
      <c r="YX6" s="235"/>
      <c r="YY6" s="235"/>
      <c r="YZ6" s="235"/>
      <c r="ZA6" s="235"/>
      <c r="ZB6" s="235"/>
      <c r="ZC6" s="235"/>
      <c r="ZD6" s="235"/>
      <c r="ZE6" s="235"/>
      <c r="ZF6" s="235"/>
      <c r="ZG6" s="235"/>
      <c r="ZH6" s="235"/>
      <c r="ZI6" s="235"/>
      <c r="ZJ6" s="235"/>
      <c r="ZK6" s="235"/>
      <c r="ZL6" s="235"/>
      <c r="ZM6" s="235"/>
      <c r="ZN6" s="235"/>
      <c r="ZO6" s="235"/>
      <c r="ZP6" s="235"/>
      <c r="ZQ6" s="235"/>
      <c r="ZR6" s="235"/>
      <c r="ZS6" s="235"/>
      <c r="ZT6" s="235"/>
      <c r="ZU6" s="235"/>
      <c r="ZV6" s="235"/>
      <c r="ZW6" s="235"/>
      <c r="ZX6" s="235"/>
      <c r="ZY6" s="235"/>
      <c r="ZZ6" s="235"/>
      <c r="AAA6" s="235"/>
      <c r="AAB6" s="235"/>
      <c r="AAC6" s="235"/>
      <c r="AAD6" s="235"/>
      <c r="AAE6" s="235"/>
      <c r="AAF6" s="235"/>
      <c r="AAG6" s="235"/>
      <c r="AAH6" s="235"/>
      <c r="AAI6" s="235"/>
      <c r="AAJ6" s="235"/>
      <c r="AAK6" s="235"/>
      <c r="AAL6" s="235"/>
      <c r="AAM6" s="235"/>
      <c r="AAN6" s="235"/>
      <c r="AAO6" s="235"/>
      <c r="AAP6" s="235"/>
      <c r="AAQ6" s="235"/>
      <c r="AAR6" s="235"/>
      <c r="AAS6" s="235"/>
      <c r="AAT6" s="235"/>
      <c r="AAU6" s="235"/>
      <c r="AAV6" s="235"/>
      <c r="AAW6" s="235"/>
      <c r="AAX6" s="235"/>
      <c r="AAY6" s="235"/>
      <c r="AAZ6" s="235"/>
      <c r="ABA6" s="235"/>
      <c r="ABB6" s="235"/>
      <c r="ABC6" s="235"/>
      <c r="ABD6" s="235"/>
      <c r="ABE6" s="235"/>
      <c r="ABF6" s="235"/>
      <c r="ABG6" s="235"/>
      <c r="ABH6" s="235"/>
      <c r="ABI6" s="235"/>
      <c r="ABJ6" s="235"/>
      <c r="ABK6" s="235"/>
      <c r="ABL6" s="235"/>
      <c r="ABM6" s="235"/>
      <c r="ABN6" s="235"/>
      <c r="ABO6" s="235"/>
      <c r="ABP6" s="235"/>
      <c r="ABQ6" s="235"/>
      <c r="ABR6" s="235"/>
      <c r="ABS6" s="235"/>
      <c r="ABT6" s="235"/>
      <c r="ABU6" s="235"/>
      <c r="ABV6" s="235"/>
      <c r="ABW6" s="235"/>
      <c r="ABX6" s="235"/>
      <c r="ABY6" s="235"/>
      <c r="ABZ6" s="235"/>
      <c r="ACA6" s="235"/>
      <c r="ACB6" s="235"/>
      <c r="ACC6" s="235"/>
      <c r="ACD6" s="235"/>
      <c r="ACE6" s="235"/>
      <c r="ACF6" s="235"/>
      <c r="ACG6" s="235"/>
      <c r="ACH6" s="235"/>
      <c r="ACI6" s="235"/>
      <c r="ACJ6" s="235"/>
      <c r="ACK6" s="235"/>
      <c r="ACL6" s="235"/>
      <c r="ACM6" s="235"/>
      <c r="ACN6" s="235"/>
      <c r="ACO6" s="235"/>
      <c r="ACP6" s="235"/>
      <c r="ACQ6" s="235"/>
      <c r="ACR6" s="235"/>
      <c r="ACS6" s="235"/>
      <c r="ACT6" s="235"/>
      <c r="ACU6" s="235"/>
      <c r="ACV6" s="235"/>
      <c r="ACW6" s="235"/>
      <c r="ACX6" s="235"/>
      <c r="ACY6" s="235"/>
      <c r="ACZ6" s="235"/>
      <c r="ADA6" s="235"/>
      <c r="ADB6" s="235"/>
      <c r="ADC6" s="235"/>
      <c r="ADD6" s="235"/>
      <c r="ADE6" s="235"/>
      <c r="ADF6" s="235"/>
      <c r="ADG6" s="235"/>
      <c r="ADH6" s="235"/>
      <c r="ADI6" s="235"/>
      <c r="ADJ6" s="235"/>
      <c r="ADK6" s="235"/>
      <c r="ADL6" s="235"/>
      <c r="ADM6" s="235"/>
      <c r="ADN6" s="235"/>
      <c r="ADO6" s="235"/>
      <c r="ADP6" s="235"/>
      <c r="ADQ6" s="235"/>
      <c r="ADR6" s="235"/>
      <c r="ADS6" s="235"/>
      <c r="ADT6" s="235"/>
      <c r="ADU6" s="235"/>
      <c r="ADV6" s="235"/>
      <c r="ADW6" s="235"/>
      <c r="ADX6" s="235"/>
      <c r="ADY6" s="235"/>
      <c r="ADZ6" s="235"/>
      <c r="AEA6" s="235"/>
      <c r="AEB6" s="235"/>
      <c r="AEC6" s="235"/>
      <c r="AED6" s="235"/>
      <c r="AEE6" s="235"/>
      <c r="AEF6" s="235"/>
      <c r="AEG6" s="235"/>
      <c r="AEH6" s="235"/>
      <c r="AEI6" s="235"/>
      <c r="AEJ6" s="235"/>
      <c r="AEK6" s="235"/>
      <c r="AEL6" s="235"/>
      <c r="AEM6" s="235"/>
      <c r="AEN6" s="235"/>
      <c r="AEO6" s="235"/>
      <c r="AEP6" s="235"/>
      <c r="AEQ6" s="235"/>
      <c r="AER6" s="235"/>
      <c r="AES6" s="235"/>
      <c r="AET6" s="235"/>
      <c r="AEU6" s="235"/>
      <c r="AEV6" s="235"/>
      <c r="AEW6" s="235"/>
      <c r="AEX6" s="235"/>
      <c r="AEY6" s="235"/>
      <c r="AEZ6" s="235"/>
      <c r="AFA6" s="235"/>
      <c r="AFB6" s="235"/>
      <c r="AFC6" s="235"/>
      <c r="AFD6" s="235"/>
      <c r="AFE6" s="235"/>
      <c r="AFF6" s="235"/>
      <c r="AFG6" s="235"/>
      <c r="AFH6" s="235"/>
      <c r="AFI6" s="235"/>
      <c r="AFJ6" s="235"/>
      <c r="AFK6" s="235"/>
      <c r="AFL6" s="235"/>
      <c r="AFM6" s="235"/>
      <c r="AFN6" s="235"/>
      <c r="AFO6" s="235"/>
      <c r="AFP6" s="235"/>
      <c r="AFQ6" s="235"/>
      <c r="AFR6" s="235"/>
      <c r="AFS6" s="235"/>
      <c r="AFT6" s="235"/>
      <c r="AFU6" s="235"/>
      <c r="AFV6" s="235"/>
      <c r="AFW6" s="235"/>
      <c r="AFX6" s="235"/>
      <c r="AFY6" s="235"/>
      <c r="AFZ6" s="235"/>
      <c r="AGA6" s="235"/>
      <c r="AGB6" s="235"/>
      <c r="AGC6" s="235"/>
      <c r="AGD6" s="235"/>
      <c r="AGE6" s="235"/>
      <c r="AGF6" s="235"/>
      <c r="AGG6" s="235"/>
      <c r="AGH6" s="235"/>
      <c r="AGI6" s="235"/>
      <c r="AGJ6" s="235"/>
      <c r="AGK6" s="235"/>
      <c r="AGL6" s="235"/>
      <c r="AGM6" s="235"/>
      <c r="AGN6" s="235"/>
      <c r="AGO6" s="235"/>
      <c r="AGP6" s="235"/>
      <c r="AGQ6" s="235"/>
      <c r="AGR6" s="235"/>
      <c r="AGS6" s="235"/>
      <c r="AGT6" s="235"/>
      <c r="AGU6" s="235"/>
      <c r="AGV6" s="235"/>
      <c r="AGW6" s="235"/>
      <c r="AGX6" s="235"/>
      <c r="AGY6" s="235"/>
      <c r="AGZ6" s="235"/>
      <c r="AHA6" s="235"/>
      <c r="AHB6" s="235"/>
      <c r="AHC6" s="235"/>
      <c r="AHD6" s="235"/>
      <c r="AHE6" s="235"/>
      <c r="AHF6" s="235"/>
      <c r="AHG6" s="235"/>
      <c r="AHH6" s="235"/>
      <c r="AHI6" s="235"/>
      <c r="AHJ6" s="235"/>
      <c r="AHK6" s="235"/>
      <c r="AHL6" s="235"/>
      <c r="AHM6" s="235"/>
      <c r="AHN6" s="235"/>
      <c r="AHO6" s="235"/>
      <c r="AHP6" s="235"/>
      <c r="AHQ6" s="235"/>
      <c r="AHR6" s="235"/>
      <c r="AHS6" s="235"/>
      <c r="AHT6" s="235"/>
      <c r="AHU6" s="235"/>
      <c r="AHV6" s="235"/>
      <c r="AHW6" s="235"/>
      <c r="AHX6" s="235"/>
      <c r="AHY6" s="235"/>
      <c r="AHZ6" s="235"/>
      <c r="AIA6" s="235"/>
      <c r="AIB6" s="235"/>
      <c r="AIC6" s="235"/>
      <c r="AID6" s="235"/>
      <c r="AIE6" s="235"/>
      <c r="AIF6" s="235"/>
      <c r="AIG6" s="235"/>
      <c r="AIH6" s="235"/>
      <c r="AII6" s="235"/>
      <c r="AIJ6" s="235"/>
      <c r="AIK6" s="235"/>
      <c r="AIL6" s="235"/>
      <c r="AIM6" s="235"/>
      <c r="AIN6" s="235"/>
      <c r="AIO6" s="235"/>
      <c r="AIP6" s="235"/>
      <c r="AIQ6" s="235"/>
      <c r="AIR6" s="235"/>
      <c r="AIS6" s="235"/>
      <c r="AIT6" s="235"/>
      <c r="AIU6" s="235"/>
      <c r="AIV6" s="235"/>
      <c r="AIW6" s="235"/>
      <c r="AIX6" s="235"/>
      <c r="AIY6" s="235"/>
      <c r="AIZ6" s="235"/>
      <c r="AJA6" s="235"/>
      <c r="AJB6" s="235"/>
      <c r="AJC6" s="235"/>
      <c r="AJD6" s="235"/>
      <c r="AJE6" s="235"/>
      <c r="AJF6" s="235"/>
      <c r="AJG6" s="235"/>
      <c r="AJH6" s="235"/>
      <c r="AJI6" s="235"/>
      <c r="AJJ6" s="235"/>
      <c r="AJK6" s="235"/>
      <c r="AJL6" s="235"/>
      <c r="AJM6" s="235"/>
      <c r="AJN6" s="235"/>
      <c r="AJO6" s="235"/>
      <c r="AJP6" s="235"/>
      <c r="AJQ6" s="235"/>
      <c r="AJR6" s="235"/>
      <c r="AJS6" s="235"/>
      <c r="AJT6" s="235"/>
      <c r="AJU6" s="235"/>
      <c r="AJV6" s="235"/>
      <c r="AJW6" s="235"/>
      <c r="AJX6" s="235"/>
      <c r="AJY6" s="235"/>
      <c r="AJZ6" s="235"/>
      <c r="AKA6" s="235"/>
      <c r="AKB6" s="235"/>
      <c r="AKC6" s="235"/>
      <c r="AKD6" s="235"/>
      <c r="AKE6" s="235"/>
      <c r="AKF6" s="235"/>
      <c r="AKG6" s="235"/>
      <c r="AKH6" s="235"/>
      <c r="AKI6" s="235"/>
      <c r="AKJ6" s="235"/>
      <c r="AKK6" s="235"/>
      <c r="AKL6" s="235"/>
      <c r="AKM6" s="235"/>
      <c r="AKN6" s="235"/>
      <c r="AKO6" s="235"/>
      <c r="AKP6" s="235"/>
      <c r="AKQ6" s="235"/>
      <c r="AKR6" s="235"/>
      <c r="AKS6" s="235"/>
      <c r="AKT6" s="235"/>
      <c r="AKU6" s="235"/>
      <c r="AKV6" s="235"/>
      <c r="AKW6" s="235"/>
      <c r="AKX6" s="235"/>
      <c r="AKY6" s="235"/>
      <c r="AKZ6" s="235"/>
      <c r="ALA6" s="235"/>
      <c r="ALB6" s="235"/>
      <c r="ALC6" s="235"/>
      <c r="ALD6" s="235"/>
      <c r="ALE6" s="235"/>
      <c r="ALF6" s="235"/>
      <c r="ALG6" s="235"/>
      <c r="ALH6" s="235"/>
      <c r="ALI6" s="235"/>
      <c r="ALJ6" s="235"/>
      <c r="ALK6" s="235"/>
      <c r="ALL6" s="235"/>
      <c r="ALM6" s="235"/>
      <c r="ALN6" s="235"/>
      <c r="ALO6" s="235"/>
      <c r="ALP6" s="235"/>
      <c r="ALQ6" s="235"/>
      <c r="ALR6" s="235"/>
      <c r="ALS6" s="235"/>
      <c r="ALT6" s="235"/>
      <c r="ALU6" s="235"/>
      <c r="ALV6" s="235"/>
      <c r="ALW6" s="235"/>
      <c r="ALX6" s="235"/>
      <c r="ALY6" s="235"/>
      <c r="ALZ6" s="235"/>
      <c r="AMA6" s="235"/>
      <c r="AMB6" s="235"/>
      <c r="AMC6" s="235"/>
      <c r="AMD6" s="235"/>
      <c r="AME6" s="235"/>
      <c r="AMF6" s="235"/>
      <c r="AMG6" s="235"/>
      <c r="AMH6" s="235"/>
      <c r="AMI6" s="235"/>
      <c r="AMJ6" s="235"/>
      <c r="AMK6" s="235"/>
    </row>
    <row r="7" spans="1:1025">
      <c r="A7" s="255"/>
      <c r="B7" s="233">
        <v>6</v>
      </c>
      <c r="C7" s="233" t="s">
        <v>87</v>
      </c>
      <c r="D7" s="233" t="s">
        <v>88</v>
      </c>
      <c r="E7" s="233" t="s">
        <v>85</v>
      </c>
      <c r="F7" s="233">
        <v>4</v>
      </c>
      <c r="G7" s="234" t="s">
        <v>205</v>
      </c>
      <c r="H7" s="234" t="s">
        <v>206</v>
      </c>
      <c r="I7" s="238" t="s">
        <v>86</v>
      </c>
      <c r="J7" s="237" t="s">
        <v>79</v>
      </c>
      <c r="K7" s="234"/>
      <c r="L7" s="234"/>
      <c r="M7" s="234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35"/>
      <c r="CH7" s="235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35"/>
      <c r="CX7" s="235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35"/>
      <c r="DN7" s="235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35"/>
      <c r="ED7" s="235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35"/>
      <c r="ET7" s="235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35"/>
      <c r="FJ7" s="235"/>
      <c r="FK7" s="235"/>
      <c r="FL7" s="235"/>
      <c r="FM7" s="235"/>
      <c r="FN7" s="235"/>
      <c r="FO7" s="235"/>
      <c r="FP7" s="235"/>
      <c r="FQ7" s="235"/>
      <c r="FR7" s="235"/>
      <c r="FS7" s="235"/>
      <c r="FT7" s="235"/>
      <c r="FU7" s="235"/>
      <c r="FV7" s="235"/>
      <c r="FW7" s="235"/>
      <c r="FX7" s="235"/>
      <c r="FY7" s="235"/>
      <c r="FZ7" s="235"/>
      <c r="GA7" s="235"/>
      <c r="GB7" s="235"/>
      <c r="GC7" s="235"/>
      <c r="GD7" s="235"/>
      <c r="GE7" s="235"/>
      <c r="GF7" s="235"/>
      <c r="GG7" s="235"/>
      <c r="GH7" s="235"/>
      <c r="GI7" s="235"/>
      <c r="GJ7" s="235"/>
      <c r="GK7" s="235"/>
      <c r="GL7" s="235"/>
      <c r="GM7" s="235"/>
      <c r="GN7" s="235"/>
      <c r="GO7" s="235"/>
      <c r="GP7" s="235"/>
      <c r="GQ7" s="235"/>
      <c r="GR7" s="235"/>
      <c r="GS7" s="235"/>
      <c r="GT7" s="235"/>
      <c r="GU7" s="235"/>
      <c r="GV7" s="235"/>
      <c r="GW7" s="235"/>
      <c r="GX7" s="235"/>
      <c r="GY7" s="235"/>
      <c r="GZ7" s="235"/>
      <c r="HA7" s="235"/>
      <c r="HB7" s="235"/>
      <c r="HC7" s="235"/>
      <c r="HD7" s="235"/>
      <c r="HE7" s="235"/>
      <c r="HF7" s="235"/>
      <c r="HG7" s="235"/>
      <c r="HH7" s="235"/>
      <c r="HI7" s="235"/>
      <c r="HJ7" s="235"/>
      <c r="HK7" s="235"/>
      <c r="HL7" s="235"/>
      <c r="HM7" s="235"/>
      <c r="HN7" s="235"/>
      <c r="HO7" s="235"/>
      <c r="HP7" s="235"/>
      <c r="HQ7" s="235"/>
      <c r="HR7" s="235"/>
      <c r="HS7" s="235"/>
      <c r="HT7" s="235"/>
      <c r="HU7" s="235"/>
      <c r="HV7" s="235"/>
      <c r="HW7" s="235"/>
      <c r="HX7" s="235"/>
      <c r="HY7" s="235"/>
      <c r="HZ7" s="235"/>
      <c r="IA7" s="235"/>
      <c r="IB7" s="235"/>
      <c r="IC7" s="235"/>
      <c r="ID7" s="235"/>
      <c r="IE7" s="235"/>
      <c r="IF7" s="235"/>
      <c r="IG7" s="235"/>
      <c r="IH7" s="235"/>
      <c r="II7" s="235"/>
      <c r="IJ7" s="235"/>
      <c r="IK7" s="235"/>
      <c r="IL7" s="235"/>
      <c r="IM7" s="235"/>
      <c r="IN7" s="235"/>
      <c r="IO7" s="235"/>
      <c r="IP7" s="235"/>
      <c r="IQ7" s="235"/>
      <c r="IR7" s="235"/>
      <c r="IS7" s="235"/>
      <c r="IT7" s="235"/>
      <c r="IU7" s="235"/>
      <c r="IV7" s="235"/>
      <c r="IW7" s="235"/>
      <c r="IX7" s="235"/>
      <c r="IY7" s="235"/>
      <c r="IZ7" s="235"/>
      <c r="JA7" s="235"/>
      <c r="JB7" s="235"/>
      <c r="JC7" s="235"/>
      <c r="JD7" s="235"/>
      <c r="JE7" s="235"/>
      <c r="JF7" s="235"/>
      <c r="JG7" s="235"/>
      <c r="JH7" s="235"/>
      <c r="JI7" s="235"/>
      <c r="JJ7" s="235"/>
      <c r="JK7" s="235"/>
      <c r="JL7" s="235"/>
      <c r="JM7" s="235"/>
      <c r="JN7" s="235"/>
      <c r="JO7" s="235"/>
      <c r="JP7" s="235"/>
      <c r="JQ7" s="235"/>
      <c r="JR7" s="235"/>
      <c r="JS7" s="235"/>
      <c r="JT7" s="235"/>
      <c r="JU7" s="235"/>
      <c r="JV7" s="235"/>
      <c r="JW7" s="235"/>
      <c r="JX7" s="235"/>
      <c r="JY7" s="235"/>
      <c r="JZ7" s="235"/>
      <c r="KA7" s="235"/>
      <c r="KB7" s="235"/>
      <c r="KC7" s="235"/>
      <c r="KD7" s="235"/>
      <c r="KE7" s="235"/>
      <c r="KF7" s="235"/>
      <c r="KG7" s="235"/>
      <c r="KH7" s="235"/>
      <c r="KI7" s="235"/>
      <c r="KJ7" s="235"/>
      <c r="KK7" s="235"/>
      <c r="KL7" s="235"/>
      <c r="KM7" s="235"/>
      <c r="KN7" s="235"/>
      <c r="KO7" s="235"/>
      <c r="KP7" s="235"/>
      <c r="KQ7" s="235"/>
      <c r="KR7" s="235"/>
      <c r="KS7" s="235"/>
      <c r="KT7" s="235"/>
      <c r="KU7" s="235"/>
      <c r="KV7" s="235"/>
      <c r="KW7" s="235"/>
      <c r="KX7" s="235"/>
      <c r="KY7" s="235"/>
      <c r="KZ7" s="235"/>
      <c r="LA7" s="235"/>
      <c r="LB7" s="235"/>
      <c r="LC7" s="235"/>
      <c r="LD7" s="235"/>
      <c r="LE7" s="235"/>
      <c r="LF7" s="235"/>
      <c r="LG7" s="235"/>
      <c r="LH7" s="235"/>
      <c r="LI7" s="235"/>
      <c r="LJ7" s="235"/>
      <c r="LK7" s="235"/>
      <c r="LL7" s="235"/>
      <c r="LM7" s="235"/>
      <c r="LN7" s="235"/>
      <c r="LO7" s="235"/>
      <c r="LP7" s="235"/>
      <c r="LQ7" s="235"/>
      <c r="LR7" s="235"/>
      <c r="LS7" s="235"/>
      <c r="LT7" s="235"/>
      <c r="LU7" s="235"/>
      <c r="LV7" s="235"/>
      <c r="LW7" s="235"/>
      <c r="LX7" s="235"/>
      <c r="LY7" s="235"/>
      <c r="LZ7" s="235"/>
      <c r="MA7" s="235"/>
      <c r="MB7" s="235"/>
      <c r="MC7" s="235"/>
      <c r="MD7" s="235"/>
      <c r="ME7" s="235"/>
      <c r="MF7" s="235"/>
      <c r="MG7" s="235"/>
      <c r="MH7" s="235"/>
      <c r="MI7" s="235"/>
      <c r="MJ7" s="235"/>
      <c r="MK7" s="235"/>
      <c r="ML7" s="235"/>
      <c r="MM7" s="235"/>
      <c r="MN7" s="235"/>
      <c r="MO7" s="235"/>
      <c r="MP7" s="235"/>
      <c r="MQ7" s="235"/>
      <c r="MR7" s="235"/>
      <c r="MS7" s="235"/>
      <c r="MT7" s="235"/>
      <c r="MU7" s="235"/>
      <c r="MV7" s="235"/>
      <c r="MW7" s="235"/>
      <c r="MX7" s="235"/>
      <c r="MY7" s="235"/>
      <c r="MZ7" s="235"/>
      <c r="NA7" s="235"/>
      <c r="NB7" s="235"/>
      <c r="NC7" s="235"/>
      <c r="ND7" s="235"/>
      <c r="NE7" s="235"/>
      <c r="NF7" s="235"/>
      <c r="NG7" s="235"/>
      <c r="NH7" s="235"/>
      <c r="NI7" s="235"/>
      <c r="NJ7" s="235"/>
      <c r="NK7" s="235"/>
      <c r="NL7" s="235"/>
      <c r="NM7" s="235"/>
      <c r="NN7" s="235"/>
      <c r="NO7" s="235"/>
      <c r="NP7" s="235"/>
      <c r="NQ7" s="235"/>
      <c r="NR7" s="235"/>
      <c r="NS7" s="235"/>
      <c r="NT7" s="235"/>
      <c r="NU7" s="235"/>
      <c r="NV7" s="235"/>
      <c r="NW7" s="235"/>
      <c r="NX7" s="235"/>
      <c r="NY7" s="235"/>
      <c r="NZ7" s="235"/>
      <c r="OA7" s="235"/>
      <c r="OB7" s="235"/>
      <c r="OC7" s="235"/>
      <c r="OD7" s="235"/>
      <c r="OE7" s="235"/>
      <c r="OF7" s="235"/>
      <c r="OG7" s="235"/>
      <c r="OH7" s="235"/>
      <c r="OI7" s="235"/>
      <c r="OJ7" s="235"/>
      <c r="OK7" s="235"/>
      <c r="OL7" s="235"/>
      <c r="OM7" s="235"/>
      <c r="ON7" s="235"/>
      <c r="OO7" s="235"/>
      <c r="OP7" s="235"/>
      <c r="OQ7" s="235"/>
      <c r="OR7" s="235"/>
      <c r="OS7" s="235"/>
      <c r="OT7" s="235"/>
      <c r="OU7" s="235"/>
      <c r="OV7" s="235"/>
      <c r="OW7" s="235"/>
      <c r="OX7" s="235"/>
      <c r="OY7" s="235"/>
      <c r="OZ7" s="235"/>
      <c r="PA7" s="235"/>
      <c r="PB7" s="235"/>
      <c r="PC7" s="235"/>
      <c r="PD7" s="235"/>
      <c r="PE7" s="235"/>
      <c r="PF7" s="235"/>
      <c r="PG7" s="235"/>
      <c r="PH7" s="235"/>
      <c r="PI7" s="235"/>
      <c r="PJ7" s="235"/>
      <c r="PK7" s="235"/>
      <c r="PL7" s="235"/>
      <c r="PM7" s="235"/>
      <c r="PN7" s="235"/>
      <c r="PO7" s="235"/>
      <c r="PP7" s="235"/>
      <c r="PQ7" s="235"/>
      <c r="PR7" s="235"/>
      <c r="PS7" s="235"/>
      <c r="PT7" s="235"/>
      <c r="PU7" s="235"/>
      <c r="PV7" s="235"/>
      <c r="PW7" s="235"/>
      <c r="PX7" s="235"/>
      <c r="PY7" s="235"/>
      <c r="PZ7" s="235"/>
      <c r="QA7" s="235"/>
      <c r="QB7" s="235"/>
      <c r="QC7" s="235"/>
      <c r="QD7" s="235"/>
      <c r="QE7" s="235"/>
      <c r="QF7" s="235"/>
      <c r="QG7" s="235"/>
      <c r="QH7" s="235"/>
      <c r="QI7" s="235"/>
      <c r="QJ7" s="235"/>
      <c r="QK7" s="235"/>
      <c r="QL7" s="235"/>
      <c r="QM7" s="235"/>
      <c r="QN7" s="235"/>
      <c r="QO7" s="235"/>
      <c r="QP7" s="235"/>
      <c r="QQ7" s="235"/>
      <c r="QR7" s="235"/>
      <c r="QS7" s="235"/>
      <c r="QT7" s="235"/>
      <c r="QU7" s="235"/>
      <c r="QV7" s="235"/>
      <c r="QW7" s="235"/>
      <c r="QX7" s="235"/>
      <c r="QY7" s="235"/>
      <c r="QZ7" s="235"/>
      <c r="RA7" s="235"/>
      <c r="RB7" s="235"/>
      <c r="RC7" s="235"/>
      <c r="RD7" s="235"/>
      <c r="RE7" s="235"/>
      <c r="RF7" s="235"/>
      <c r="RG7" s="235"/>
      <c r="RH7" s="235"/>
      <c r="RI7" s="235"/>
      <c r="RJ7" s="235"/>
      <c r="RK7" s="235"/>
      <c r="RL7" s="235"/>
      <c r="RM7" s="235"/>
      <c r="RN7" s="235"/>
      <c r="RO7" s="235"/>
      <c r="RP7" s="235"/>
      <c r="RQ7" s="235"/>
      <c r="RR7" s="235"/>
      <c r="RS7" s="235"/>
      <c r="RT7" s="235"/>
      <c r="RU7" s="235"/>
      <c r="RV7" s="235"/>
      <c r="RW7" s="235"/>
      <c r="RX7" s="235"/>
      <c r="RY7" s="235"/>
      <c r="RZ7" s="235"/>
      <c r="SA7" s="235"/>
      <c r="SB7" s="235"/>
      <c r="SC7" s="235"/>
      <c r="SD7" s="235"/>
      <c r="SE7" s="235"/>
      <c r="SF7" s="235"/>
      <c r="SG7" s="235"/>
      <c r="SH7" s="235"/>
      <c r="SI7" s="235"/>
      <c r="SJ7" s="235"/>
      <c r="SK7" s="235"/>
      <c r="SL7" s="235"/>
      <c r="SM7" s="235"/>
      <c r="SN7" s="235"/>
      <c r="SO7" s="235"/>
      <c r="SP7" s="235"/>
      <c r="SQ7" s="235"/>
      <c r="SR7" s="235"/>
      <c r="SS7" s="235"/>
      <c r="ST7" s="235"/>
      <c r="SU7" s="235"/>
      <c r="SV7" s="235"/>
      <c r="SW7" s="235"/>
      <c r="SX7" s="235"/>
      <c r="SY7" s="235"/>
      <c r="SZ7" s="235"/>
      <c r="TA7" s="235"/>
      <c r="TB7" s="235"/>
      <c r="TC7" s="235"/>
      <c r="TD7" s="235"/>
      <c r="TE7" s="235"/>
      <c r="TF7" s="235"/>
      <c r="TG7" s="235"/>
      <c r="TH7" s="235"/>
      <c r="TI7" s="235"/>
      <c r="TJ7" s="235"/>
      <c r="TK7" s="235"/>
      <c r="TL7" s="235"/>
      <c r="TM7" s="235"/>
      <c r="TN7" s="235"/>
      <c r="TO7" s="235"/>
      <c r="TP7" s="235"/>
      <c r="TQ7" s="235"/>
      <c r="TR7" s="235"/>
      <c r="TS7" s="235"/>
      <c r="TT7" s="235"/>
      <c r="TU7" s="235"/>
      <c r="TV7" s="235"/>
      <c r="TW7" s="235"/>
      <c r="TX7" s="235"/>
      <c r="TY7" s="235"/>
      <c r="TZ7" s="235"/>
      <c r="UA7" s="235"/>
      <c r="UB7" s="235"/>
      <c r="UC7" s="235"/>
      <c r="UD7" s="235"/>
      <c r="UE7" s="235"/>
      <c r="UF7" s="235"/>
      <c r="UG7" s="235"/>
      <c r="UH7" s="235"/>
      <c r="UI7" s="235"/>
      <c r="UJ7" s="235"/>
      <c r="UK7" s="235"/>
      <c r="UL7" s="235"/>
      <c r="UM7" s="235"/>
      <c r="UN7" s="235"/>
      <c r="UO7" s="235"/>
      <c r="UP7" s="235"/>
      <c r="UQ7" s="235"/>
      <c r="UR7" s="235"/>
      <c r="US7" s="235"/>
      <c r="UT7" s="235"/>
      <c r="UU7" s="235"/>
      <c r="UV7" s="235"/>
      <c r="UW7" s="235"/>
      <c r="UX7" s="235"/>
      <c r="UY7" s="235"/>
      <c r="UZ7" s="235"/>
      <c r="VA7" s="235"/>
      <c r="VB7" s="235"/>
      <c r="VC7" s="235"/>
      <c r="VD7" s="235"/>
      <c r="VE7" s="235"/>
      <c r="VF7" s="235"/>
      <c r="VG7" s="235"/>
      <c r="VH7" s="235"/>
      <c r="VI7" s="235"/>
      <c r="VJ7" s="235"/>
      <c r="VK7" s="235"/>
      <c r="VL7" s="235"/>
      <c r="VM7" s="235"/>
      <c r="VN7" s="235"/>
      <c r="VO7" s="235"/>
      <c r="VP7" s="235"/>
      <c r="VQ7" s="235"/>
      <c r="VR7" s="235"/>
      <c r="VS7" s="235"/>
      <c r="VT7" s="235"/>
      <c r="VU7" s="235"/>
      <c r="VV7" s="235"/>
      <c r="VW7" s="235"/>
      <c r="VX7" s="235"/>
      <c r="VY7" s="235"/>
      <c r="VZ7" s="235"/>
      <c r="WA7" s="235"/>
      <c r="WB7" s="235"/>
      <c r="WC7" s="235"/>
      <c r="WD7" s="235"/>
      <c r="WE7" s="235"/>
      <c r="WF7" s="235"/>
      <c r="WG7" s="235"/>
      <c r="WH7" s="235"/>
      <c r="WI7" s="235"/>
      <c r="WJ7" s="235"/>
      <c r="WK7" s="235"/>
      <c r="WL7" s="235"/>
      <c r="WM7" s="235"/>
      <c r="WN7" s="235"/>
      <c r="WO7" s="235"/>
      <c r="WP7" s="235"/>
      <c r="WQ7" s="235"/>
      <c r="WR7" s="235"/>
      <c r="WS7" s="235"/>
      <c r="WT7" s="235"/>
      <c r="WU7" s="235"/>
      <c r="WV7" s="235"/>
      <c r="WW7" s="235"/>
      <c r="WX7" s="235"/>
      <c r="WY7" s="235"/>
      <c r="WZ7" s="235"/>
      <c r="XA7" s="235"/>
      <c r="XB7" s="235"/>
      <c r="XC7" s="235"/>
      <c r="XD7" s="235"/>
      <c r="XE7" s="235"/>
      <c r="XF7" s="235"/>
      <c r="XG7" s="235"/>
      <c r="XH7" s="235"/>
      <c r="XI7" s="235"/>
      <c r="XJ7" s="235"/>
      <c r="XK7" s="235"/>
      <c r="XL7" s="235"/>
      <c r="XM7" s="235"/>
      <c r="XN7" s="235"/>
      <c r="XO7" s="235"/>
      <c r="XP7" s="235"/>
      <c r="XQ7" s="235"/>
      <c r="XR7" s="235"/>
      <c r="XS7" s="235"/>
      <c r="XT7" s="235"/>
      <c r="XU7" s="235"/>
      <c r="XV7" s="235"/>
      <c r="XW7" s="235"/>
      <c r="XX7" s="235"/>
      <c r="XY7" s="235"/>
      <c r="XZ7" s="235"/>
      <c r="YA7" s="235"/>
      <c r="YB7" s="235"/>
      <c r="YC7" s="235"/>
      <c r="YD7" s="235"/>
      <c r="YE7" s="235"/>
      <c r="YF7" s="235"/>
      <c r="YG7" s="235"/>
      <c r="YH7" s="235"/>
      <c r="YI7" s="235"/>
      <c r="YJ7" s="235"/>
      <c r="YK7" s="235"/>
      <c r="YL7" s="235"/>
      <c r="YM7" s="235"/>
      <c r="YN7" s="235"/>
      <c r="YO7" s="235"/>
      <c r="YP7" s="235"/>
      <c r="YQ7" s="235"/>
      <c r="YR7" s="235"/>
      <c r="YS7" s="235"/>
      <c r="YT7" s="235"/>
      <c r="YU7" s="235"/>
      <c r="YV7" s="235"/>
      <c r="YW7" s="235"/>
      <c r="YX7" s="235"/>
      <c r="YY7" s="235"/>
      <c r="YZ7" s="235"/>
      <c r="ZA7" s="235"/>
      <c r="ZB7" s="235"/>
      <c r="ZC7" s="235"/>
      <c r="ZD7" s="235"/>
      <c r="ZE7" s="235"/>
      <c r="ZF7" s="235"/>
      <c r="ZG7" s="235"/>
      <c r="ZH7" s="235"/>
      <c r="ZI7" s="235"/>
      <c r="ZJ7" s="235"/>
      <c r="ZK7" s="235"/>
      <c r="ZL7" s="235"/>
      <c r="ZM7" s="235"/>
      <c r="ZN7" s="235"/>
      <c r="ZO7" s="235"/>
      <c r="ZP7" s="235"/>
      <c r="ZQ7" s="235"/>
      <c r="ZR7" s="235"/>
      <c r="ZS7" s="235"/>
      <c r="ZT7" s="235"/>
      <c r="ZU7" s="235"/>
      <c r="ZV7" s="235"/>
      <c r="ZW7" s="235"/>
      <c r="ZX7" s="235"/>
      <c r="ZY7" s="235"/>
      <c r="ZZ7" s="235"/>
      <c r="AAA7" s="235"/>
      <c r="AAB7" s="235"/>
      <c r="AAC7" s="235"/>
      <c r="AAD7" s="235"/>
      <c r="AAE7" s="235"/>
      <c r="AAF7" s="235"/>
      <c r="AAG7" s="235"/>
      <c r="AAH7" s="235"/>
      <c r="AAI7" s="235"/>
      <c r="AAJ7" s="235"/>
      <c r="AAK7" s="235"/>
      <c r="AAL7" s="235"/>
      <c r="AAM7" s="235"/>
      <c r="AAN7" s="235"/>
      <c r="AAO7" s="235"/>
      <c r="AAP7" s="235"/>
      <c r="AAQ7" s="235"/>
      <c r="AAR7" s="235"/>
      <c r="AAS7" s="235"/>
      <c r="AAT7" s="235"/>
      <c r="AAU7" s="235"/>
      <c r="AAV7" s="235"/>
      <c r="AAW7" s="235"/>
      <c r="AAX7" s="235"/>
      <c r="AAY7" s="235"/>
      <c r="AAZ7" s="235"/>
      <c r="ABA7" s="235"/>
      <c r="ABB7" s="235"/>
      <c r="ABC7" s="235"/>
      <c r="ABD7" s="235"/>
      <c r="ABE7" s="235"/>
      <c r="ABF7" s="235"/>
      <c r="ABG7" s="235"/>
      <c r="ABH7" s="235"/>
      <c r="ABI7" s="235"/>
      <c r="ABJ7" s="235"/>
      <c r="ABK7" s="235"/>
      <c r="ABL7" s="235"/>
      <c r="ABM7" s="235"/>
      <c r="ABN7" s="235"/>
      <c r="ABO7" s="235"/>
      <c r="ABP7" s="235"/>
      <c r="ABQ7" s="235"/>
      <c r="ABR7" s="235"/>
      <c r="ABS7" s="235"/>
      <c r="ABT7" s="235"/>
      <c r="ABU7" s="235"/>
      <c r="ABV7" s="235"/>
      <c r="ABW7" s="235"/>
      <c r="ABX7" s="235"/>
      <c r="ABY7" s="235"/>
      <c r="ABZ7" s="235"/>
      <c r="ACA7" s="235"/>
      <c r="ACB7" s="235"/>
      <c r="ACC7" s="235"/>
      <c r="ACD7" s="235"/>
      <c r="ACE7" s="235"/>
      <c r="ACF7" s="235"/>
      <c r="ACG7" s="235"/>
      <c r="ACH7" s="235"/>
      <c r="ACI7" s="235"/>
      <c r="ACJ7" s="235"/>
      <c r="ACK7" s="235"/>
      <c r="ACL7" s="235"/>
      <c r="ACM7" s="235"/>
      <c r="ACN7" s="235"/>
      <c r="ACO7" s="235"/>
      <c r="ACP7" s="235"/>
      <c r="ACQ7" s="235"/>
      <c r="ACR7" s="235"/>
      <c r="ACS7" s="235"/>
      <c r="ACT7" s="235"/>
      <c r="ACU7" s="235"/>
      <c r="ACV7" s="235"/>
      <c r="ACW7" s="235"/>
      <c r="ACX7" s="235"/>
      <c r="ACY7" s="235"/>
      <c r="ACZ7" s="235"/>
      <c r="ADA7" s="235"/>
      <c r="ADB7" s="235"/>
      <c r="ADC7" s="235"/>
      <c r="ADD7" s="235"/>
      <c r="ADE7" s="235"/>
      <c r="ADF7" s="235"/>
      <c r="ADG7" s="235"/>
      <c r="ADH7" s="235"/>
      <c r="ADI7" s="235"/>
      <c r="ADJ7" s="235"/>
      <c r="ADK7" s="235"/>
      <c r="ADL7" s="235"/>
      <c r="ADM7" s="235"/>
      <c r="ADN7" s="235"/>
      <c r="ADO7" s="235"/>
      <c r="ADP7" s="235"/>
      <c r="ADQ7" s="235"/>
      <c r="ADR7" s="235"/>
      <c r="ADS7" s="235"/>
      <c r="ADT7" s="235"/>
      <c r="ADU7" s="235"/>
      <c r="ADV7" s="235"/>
      <c r="ADW7" s="235"/>
      <c r="ADX7" s="235"/>
      <c r="ADY7" s="235"/>
      <c r="ADZ7" s="235"/>
      <c r="AEA7" s="235"/>
      <c r="AEB7" s="235"/>
      <c r="AEC7" s="235"/>
      <c r="AED7" s="235"/>
      <c r="AEE7" s="235"/>
      <c r="AEF7" s="235"/>
      <c r="AEG7" s="235"/>
      <c r="AEH7" s="235"/>
      <c r="AEI7" s="235"/>
      <c r="AEJ7" s="235"/>
      <c r="AEK7" s="235"/>
      <c r="AEL7" s="235"/>
      <c r="AEM7" s="235"/>
      <c r="AEN7" s="235"/>
      <c r="AEO7" s="235"/>
      <c r="AEP7" s="235"/>
      <c r="AEQ7" s="235"/>
      <c r="AER7" s="235"/>
      <c r="AES7" s="235"/>
      <c r="AET7" s="235"/>
      <c r="AEU7" s="235"/>
      <c r="AEV7" s="235"/>
      <c r="AEW7" s="235"/>
      <c r="AEX7" s="235"/>
      <c r="AEY7" s="235"/>
      <c r="AEZ7" s="235"/>
      <c r="AFA7" s="235"/>
      <c r="AFB7" s="235"/>
      <c r="AFC7" s="235"/>
      <c r="AFD7" s="235"/>
      <c r="AFE7" s="235"/>
      <c r="AFF7" s="235"/>
      <c r="AFG7" s="235"/>
      <c r="AFH7" s="235"/>
      <c r="AFI7" s="235"/>
      <c r="AFJ7" s="235"/>
      <c r="AFK7" s="235"/>
      <c r="AFL7" s="235"/>
      <c r="AFM7" s="235"/>
      <c r="AFN7" s="235"/>
      <c r="AFO7" s="235"/>
      <c r="AFP7" s="235"/>
      <c r="AFQ7" s="235"/>
      <c r="AFR7" s="235"/>
      <c r="AFS7" s="235"/>
      <c r="AFT7" s="235"/>
      <c r="AFU7" s="235"/>
      <c r="AFV7" s="235"/>
      <c r="AFW7" s="235"/>
      <c r="AFX7" s="235"/>
      <c r="AFY7" s="235"/>
      <c r="AFZ7" s="235"/>
      <c r="AGA7" s="235"/>
      <c r="AGB7" s="235"/>
      <c r="AGC7" s="235"/>
      <c r="AGD7" s="235"/>
      <c r="AGE7" s="235"/>
      <c r="AGF7" s="235"/>
      <c r="AGG7" s="235"/>
      <c r="AGH7" s="235"/>
      <c r="AGI7" s="235"/>
      <c r="AGJ7" s="235"/>
      <c r="AGK7" s="235"/>
      <c r="AGL7" s="235"/>
      <c r="AGM7" s="235"/>
      <c r="AGN7" s="235"/>
      <c r="AGO7" s="235"/>
      <c r="AGP7" s="235"/>
      <c r="AGQ7" s="235"/>
      <c r="AGR7" s="235"/>
      <c r="AGS7" s="235"/>
      <c r="AGT7" s="235"/>
      <c r="AGU7" s="235"/>
      <c r="AGV7" s="235"/>
      <c r="AGW7" s="235"/>
      <c r="AGX7" s="235"/>
      <c r="AGY7" s="235"/>
      <c r="AGZ7" s="235"/>
      <c r="AHA7" s="235"/>
      <c r="AHB7" s="235"/>
      <c r="AHC7" s="235"/>
      <c r="AHD7" s="235"/>
      <c r="AHE7" s="235"/>
      <c r="AHF7" s="235"/>
      <c r="AHG7" s="235"/>
      <c r="AHH7" s="235"/>
      <c r="AHI7" s="235"/>
      <c r="AHJ7" s="235"/>
      <c r="AHK7" s="235"/>
      <c r="AHL7" s="235"/>
      <c r="AHM7" s="235"/>
      <c r="AHN7" s="235"/>
      <c r="AHO7" s="235"/>
      <c r="AHP7" s="235"/>
      <c r="AHQ7" s="235"/>
      <c r="AHR7" s="235"/>
      <c r="AHS7" s="235"/>
      <c r="AHT7" s="235"/>
      <c r="AHU7" s="235"/>
      <c r="AHV7" s="235"/>
      <c r="AHW7" s="235"/>
      <c r="AHX7" s="235"/>
      <c r="AHY7" s="235"/>
      <c r="AHZ7" s="235"/>
      <c r="AIA7" s="235"/>
      <c r="AIB7" s="235"/>
      <c r="AIC7" s="235"/>
      <c r="AID7" s="235"/>
      <c r="AIE7" s="235"/>
      <c r="AIF7" s="235"/>
      <c r="AIG7" s="235"/>
      <c r="AIH7" s="235"/>
      <c r="AII7" s="235"/>
      <c r="AIJ7" s="235"/>
      <c r="AIK7" s="235"/>
      <c r="AIL7" s="235"/>
      <c r="AIM7" s="235"/>
      <c r="AIN7" s="235"/>
      <c r="AIO7" s="235"/>
      <c r="AIP7" s="235"/>
      <c r="AIQ7" s="235"/>
      <c r="AIR7" s="235"/>
      <c r="AIS7" s="235"/>
      <c r="AIT7" s="235"/>
      <c r="AIU7" s="235"/>
      <c r="AIV7" s="235"/>
      <c r="AIW7" s="235"/>
      <c r="AIX7" s="235"/>
      <c r="AIY7" s="235"/>
      <c r="AIZ7" s="235"/>
      <c r="AJA7" s="235"/>
      <c r="AJB7" s="235"/>
      <c r="AJC7" s="235"/>
      <c r="AJD7" s="235"/>
      <c r="AJE7" s="235"/>
      <c r="AJF7" s="235"/>
      <c r="AJG7" s="235"/>
      <c r="AJH7" s="235"/>
      <c r="AJI7" s="235"/>
      <c r="AJJ7" s="235"/>
      <c r="AJK7" s="235"/>
      <c r="AJL7" s="235"/>
      <c r="AJM7" s="235"/>
      <c r="AJN7" s="235"/>
      <c r="AJO7" s="235"/>
      <c r="AJP7" s="235"/>
      <c r="AJQ7" s="235"/>
      <c r="AJR7" s="235"/>
      <c r="AJS7" s="235"/>
      <c r="AJT7" s="235"/>
      <c r="AJU7" s="235"/>
      <c r="AJV7" s="235"/>
      <c r="AJW7" s="235"/>
      <c r="AJX7" s="235"/>
      <c r="AJY7" s="235"/>
      <c r="AJZ7" s="235"/>
      <c r="AKA7" s="235"/>
      <c r="AKB7" s="235"/>
      <c r="AKC7" s="235"/>
      <c r="AKD7" s="235"/>
      <c r="AKE7" s="235"/>
      <c r="AKF7" s="235"/>
      <c r="AKG7" s="235"/>
      <c r="AKH7" s="235"/>
      <c r="AKI7" s="235"/>
      <c r="AKJ7" s="235"/>
      <c r="AKK7" s="235"/>
      <c r="AKL7" s="235"/>
      <c r="AKM7" s="235"/>
      <c r="AKN7" s="235"/>
      <c r="AKO7" s="235"/>
      <c r="AKP7" s="235"/>
      <c r="AKQ7" s="235"/>
      <c r="AKR7" s="235"/>
      <c r="AKS7" s="235"/>
      <c r="AKT7" s="235"/>
      <c r="AKU7" s="235"/>
      <c r="AKV7" s="235"/>
      <c r="AKW7" s="235"/>
      <c r="AKX7" s="235"/>
      <c r="AKY7" s="235"/>
      <c r="AKZ7" s="235"/>
      <c r="ALA7" s="235"/>
      <c r="ALB7" s="235"/>
      <c r="ALC7" s="235"/>
      <c r="ALD7" s="235"/>
      <c r="ALE7" s="235"/>
      <c r="ALF7" s="235"/>
      <c r="ALG7" s="235"/>
      <c r="ALH7" s="235"/>
      <c r="ALI7" s="235"/>
      <c r="ALJ7" s="235"/>
      <c r="ALK7" s="235"/>
      <c r="ALL7" s="235"/>
      <c r="ALM7" s="235"/>
      <c r="ALN7" s="235"/>
      <c r="ALO7" s="235"/>
      <c r="ALP7" s="235"/>
      <c r="ALQ7" s="235"/>
      <c r="ALR7" s="235"/>
      <c r="ALS7" s="235"/>
      <c r="ALT7" s="235"/>
      <c r="ALU7" s="235"/>
      <c r="ALV7" s="235"/>
      <c r="ALW7" s="235"/>
      <c r="ALX7" s="235"/>
      <c r="ALY7" s="235"/>
      <c r="ALZ7" s="235"/>
      <c r="AMA7" s="235"/>
      <c r="AMB7" s="235"/>
      <c r="AMC7" s="235"/>
      <c r="AMD7" s="235"/>
      <c r="AME7" s="235"/>
      <c r="AMF7" s="235"/>
      <c r="AMG7" s="235"/>
      <c r="AMH7" s="235"/>
      <c r="AMI7" s="235"/>
      <c r="AMJ7" s="235"/>
      <c r="AMK7" s="235"/>
    </row>
    <row r="8" spans="1:1025">
      <c r="A8" s="255"/>
      <c r="B8" s="233">
        <v>7</v>
      </c>
      <c r="C8" s="233" t="s">
        <v>89</v>
      </c>
      <c r="D8" s="233" t="s">
        <v>90</v>
      </c>
      <c r="E8" s="233" t="s">
        <v>91</v>
      </c>
      <c r="F8" s="233">
        <v>8</v>
      </c>
      <c r="G8" s="234" t="s">
        <v>207</v>
      </c>
      <c r="H8" s="234" t="s">
        <v>208</v>
      </c>
      <c r="I8" s="238" t="s">
        <v>86</v>
      </c>
      <c r="J8" s="238" t="s">
        <v>80</v>
      </c>
      <c r="K8" s="237" t="s">
        <v>79</v>
      </c>
      <c r="L8" s="234"/>
      <c r="M8" s="234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35"/>
      <c r="CH8" s="235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35"/>
      <c r="CX8" s="235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35"/>
      <c r="DN8" s="235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35"/>
      <c r="ED8" s="235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35"/>
      <c r="ET8" s="235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35"/>
      <c r="FJ8" s="235"/>
      <c r="FK8" s="235"/>
      <c r="FL8" s="235"/>
      <c r="FM8" s="235"/>
      <c r="FN8" s="235"/>
      <c r="FO8" s="235"/>
      <c r="FP8" s="235"/>
      <c r="FQ8" s="235"/>
      <c r="FR8" s="235"/>
      <c r="FS8" s="235"/>
      <c r="FT8" s="235"/>
      <c r="FU8" s="235"/>
      <c r="FV8" s="235"/>
      <c r="FW8" s="235"/>
      <c r="FX8" s="235"/>
      <c r="FY8" s="235"/>
      <c r="FZ8" s="235"/>
      <c r="GA8" s="235"/>
      <c r="GB8" s="235"/>
      <c r="GC8" s="235"/>
      <c r="GD8" s="235"/>
      <c r="GE8" s="235"/>
      <c r="GF8" s="235"/>
      <c r="GG8" s="235"/>
      <c r="GH8" s="235"/>
      <c r="GI8" s="235"/>
      <c r="GJ8" s="235"/>
      <c r="GK8" s="235"/>
      <c r="GL8" s="235"/>
      <c r="GM8" s="235"/>
      <c r="GN8" s="235"/>
      <c r="GO8" s="235"/>
      <c r="GP8" s="235"/>
      <c r="GQ8" s="235"/>
      <c r="GR8" s="235"/>
      <c r="GS8" s="235"/>
      <c r="GT8" s="235"/>
      <c r="GU8" s="235"/>
      <c r="GV8" s="235"/>
      <c r="GW8" s="235"/>
      <c r="GX8" s="235"/>
      <c r="GY8" s="235"/>
      <c r="GZ8" s="235"/>
      <c r="HA8" s="235"/>
      <c r="HB8" s="235"/>
      <c r="HC8" s="235"/>
      <c r="HD8" s="235"/>
      <c r="HE8" s="235"/>
      <c r="HF8" s="235"/>
      <c r="HG8" s="235"/>
      <c r="HH8" s="235"/>
      <c r="HI8" s="235"/>
      <c r="HJ8" s="235"/>
      <c r="HK8" s="235"/>
      <c r="HL8" s="235"/>
      <c r="HM8" s="235"/>
      <c r="HN8" s="235"/>
      <c r="HO8" s="235"/>
      <c r="HP8" s="235"/>
      <c r="HQ8" s="235"/>
      <c r="HR8" s="235"/>
      <c r="HS8" s="235"/>
      <c r="HT8" s="235"/>
      <c r="HU8" s="235"/>
      <c r="HV8" s="235"/>
      <c r="HW8" s="235"/>
      <c r="HX8" s="235"/>
      <c r="HY8" s="235"/>
      <c r="HZ8" s="235"/>
      <c r="IA8" s="235"/>
      <c r="IB8" s="235"/>
      <c r="IC8" s="235"/>
      <c r="ID8" s="235"/>
      <c r="IE8" s="235"/>
      <c r="IF8" s="235"/>
      <c r="IG8" s="235"/>
      <c r="IH8" s="235"/>
      <c r="II8" s="235"/>
      <c r="IJ8" s="235"/>
      <c r="IK8" s="235"/>
      <c r="IL8" s="235"/>
      <c r="IM8" s="235"/>
      <c r="IN8" s="235"/>
      <c r="IO8" s="235"/>
      <c r="IP8" s="235"/>
      <c r="IQ8" s="235"/>
      <c r="IR8" s="235"/>
      <c r="IS8" s="235"/>
      <c r="IT8" s="235"/>
      <c r="IU8" s="235"/>
      <c r="IV8" s="235"/>
      <c r="IW8" s="235"/>
      <c r="IX8" s="235"/>
      <c r="IY8" s="235"/>
      <c r="IZ8" s="235"/>
      <c r="JA8" s="235"/>
      <c r="JB8" s="235"/>
      <c r="JC8" s="235"/>
      <c r="JD8" s="235"/>
      <c r="JE8" s="235"/>
      <c r="JF8" s="235"/>
      <c r="JG8" s="235"/>
      <c r="JH8" s="235"/>
      <c r="JI8" s="235"/>
      <c r="JJ8" s="235"/>
      <c r="JK8" s="235"/>
      <c r="JL8" s="235"/>
      <c r="JM8" s="235"/>
      <c r="JN8" s="235"/>
      <c r="JO8" s="235"/>
      <c r="JP8" s="235"/>
      <c r="JQ8" s="235"/>
      <c r="JR8" s="235"/>
      <c r="JS8" s="235"/>
      <c r="JT8" s="235"/>
      <c r="JU8" s="235"/>
      <c r="JV8" s="235"/>
      <c r="JW8" s="235"/>
      <c r="JX8" s="235"/>
      <c r="JY8" s="235"/>
      <c r="JZ8" s="235"/>
      <c r="KA8" s="235"/>
      <c r="KB8" s="235"/>
      <c r="KC8" s="235"/>
      <c r="KD8" s="235"/>
      <c r="KE8" s="235"/>
      <c r="KF8" s="235"/>
      <c r="KG8" s="235"/>
      <c r="KH8" s="235"/>
      <c r="KI8" s="235"/>
      <c r="KJ8" s="235"/>
      <c r="KK8" s="235"/>
      <c r="KL8" s="235"/>
      <c r="KM8" s="235"/>
      <c r="KN8" s="235"/>
      <c r="KO8" s="235"/>
      <c r="KP8" s="235"/>
      <c r="KQ8" s="235"/>
      <c r="KR8" s="235"/>
      <c r="KS8" s="235"/>
      <c r="KT8" s="235"/>
      <c r="KU8" s="235"/>
      <c r="KV8" s="235"/>
      <c r="KW8" s="235"/>
      <c r="KX8" s="235"/>
      <c r="KY8" s="235"/>
      <c r="KZ8" s="235"/>
      <c r="LA8" s="235"/>
      <c r="LB8" s="235"/>
      <c r="LC8" s="235"/>
      <c r="LD8" s="235"/>
      <c r="LE8" s="235"/>
      <c r="LF8" s="235"/>
      <c r="LG8" s="235"/>
      <c r="LH8" s="235"/>
      <c r="LI8" s="235"/>
      <c r="LJ8" s="235"/>
      <c r="LK8" s="235"/>
      <c r="LL8" s="235"/>
      <c r="LM8" s="235"/>
      <c r="LN8" s="235"/>
      <c r="LO8" s="235"/>
      <c r="LP8" s="235"/>
      <c r="LQ8" s="235"/>
      <c r="LR8" s="235"/>
      <c r="LS8" s="235"/>
      <c r="LT8" s="235"/>
      <c r="LU8" s="235"/>
      <c r="LV8" s="235"/>
      <c r="LW8" s="235"/>
      <c r="LX8" s="235"/>
      <c r="LY8" s="235"/>
      <c r="LZ8" s="235"/>
      <c r="MA8" s="235"/>
      <c r="MB8" s="235"/>
      <c r="MC8" s="235"/>
      <c r="MD8" s="235"/>
      <c r="ME8" s="235"/>
      <c r="MF8" s="235"/>
      <c r="MG8" s="235"/>
      <c r="MH8" s="235"/>
      <c r="MI8" s="235"/>
      <c r="MJ8" s="235"/>
      <c r="MK8" s="235"/>
      <c r="ML8" s="235"/>
      <c r="MM8" s="235"/>
      <c r="MN8" s="235"/>
      <c r="MO8" s="235"/>
      <c r="MP8" s="235"/>
      <c r="MQ8" s="235"/>
      <c r="MR8" s="235"/>
      <c r="MS8" s="235"/>
      <c r="MT8" s="235"/>
      <c r="MU8" s="235"/>
      <c r="MV8" s="235"/>
      <c r="MW8" s="235"/>
      <c r="MX8" s="235"/>
      <c r="MY8" s="235"/>
      <c r="MZ8" s="235"/>
      <c r="NA8" s="235"/>
      <c r="NB8" s="235"/>
      <c r="NC8" s="235"/>
      <c r="ND8" s="235"/>
      <c r="NE8" s="235"/>
      <c r="NF8" s="235"/>
      <c r="NG8" s="235"/>
      <c r="NH8" s="235"/>
      <c r="NI8" s="235"/>
      <c r="NJ8" s="235"/>
      <c r="NK8" s="235"/>
      <c r="NL8" s="235"/>
      <c r="NM8" s="235"/>
      <c r="NN8" s="235"/>
      <c r="NO8" s="235"/>
      <c r="NP8" s="235"/>
      <c r="NQ8" s="235"/>
      <c r="NR8" s="235"/>
      <c r="NS8" s="235"/>
      <c r="NT8" s="235"/>
      <c r="NU8" s="235"/>
      <c r="NV8" s="235"/>
      <c r="NW8" s="235"/>
      <c r="NX8" s="235"/>
      <c r="NY8" s="235"/>
      <c r="NZ8" s="235"/>
      <c r="OA8" s="235"/>
      <c r="OB8" s="235"/>
      <c r="OC8" s="235"/>
      <c r="OD8" s="235"/>
      <c r="OE8" s="235"/>
      <c r="OF8" s="235"/>
      <c r="OG8" s="235"/>
      <c r="OH8" s="235"/>
      <c r="OI8" s="235"/>
      <c r="OJ8" s="235"/>
      <c r="OK8" s="235"/>
      <c r="OL8" s="235"/>
      <c r="OM8" s="235"/>
      <c r="ON8" s="235"/>
      <c r="OO8" s="235"/>
      <c r="OP8" s="235"/>
      <c r="OQ8" s="235"/>
      <c r="OR8" s="235"/>
      <c r="OS8" s="235"/>
      <c r="OT8" s="235"/>
      <c r="OU8" s="235"/>
      <c r="OV8" s="235"/>
      <c r="OW8" s="235"/>
      <c r="OX8" s="235"/>
      <c r="OY8" s="235"/>
      <c r="OZ8" s="235"/>
      <c r="PA8" s="235"/>
      <c r="PB8" s="235"/>
      <c r="PC8" s="235"/>
      <c r="PD8" s="235"/>
      <c r="PE8" s="235"/>
      <c r="PF8" s="235"/>
      <c r="PG8" s="235"/>
      <c r="PH8" s="235"/>
      <c r="PI8" s="235"/>
      <c r="PJ8" s="235"/>
      <c r="PK8" s="235"/>
      <c r="PL8" s="235"/>
      <c r="PM8" s="235"/>
      <c r="PN8" s="235"/>
      <c r="PO8" s="235"/>
      <c r="PP8" s="235"/>
      <c r="PQ8" s="235"/>
      <c r="PR8" s="235"/>
      <c r="PS8" s="235"/>
      <c r="PT8" s="235"/>
      <c r="PU8" s="235"/>
      <c r="PV8" s="235"/>
      <c r="PW8" s="235"/>
      <c r="PX8" s="235"/>
      <c r="PY8" s="235"/>
      <c r="PZ8" s="235"/>
      <c r="QA8" s="235"/>
      <c r="QB8" s="235"/>
      <c r="QC8" s="235"/>
      <c r="QD8" s="235"/>
      <c r="QE8" s="235"/>
      <c r="QF8" s="235"/>
      <c r="QG8" s="235"/>
      <c r="QH8" s="235"/>
      <c r="QI8" s="235"/>
      <c r="QJ8" s="235"/>
      <c r="QK8" s="235"/>
      <c r="QL8" s="235"/>
      <c r="QM8" s="235"/>
      <c r="QN8" s="235"/>
      <c r="QO8" s="235"/>
      <c r="QP8" s="235"/>
      <c r="QQ8" s="235"/>
      <c r="QR8" s="235"/>
      <c r="QS8" s="235"/>
      <c r="QT8" s="235"/>
      <c r="QU8" s="235"/>
      <c r="QV8" s="235"/>
      <c r="QW8" s="235"/>
      <c r="QX8" s="235"/>
      <c r="QY8" s="235"/>
      <c r="QZ8" s="235"/>
      <c r="RA8" s="235"/>
      <c r="RB8" s="235"/>
      <c r="RC8" s="235"/>
      <c r="RD8" s="235"/>
      <c r="RE8" s="235"/>
      <c r="RF8" s="235"/>
      <c r="RG8" s="235"/>
      <c r="RH8" s="235"/>
      <c r="RI8" s="235"/>
      <c r="RJ8" s="235"/>
      <c r="RK8" s="235"/>
      <c r="RL8" s="235"/>
      <c r="RM8" s="235"/>
      <c r="RN8" s="235"/>
      <c r="RO8" s="235"/>
      <c r="RP8" s="235"/>
      <c r="RQ8" s="235"/>
      <c r="RR8" s="235"/>
      <c r="RS8" s="235"/>
      <c r="RT8" s="235"/>
      <c r="RU8" s="235"/>
      <c r="RV8" s="235"/>
      <c r="RW8" s="235"/>
      <c r="RX8" s="235"/>
      <c r="RY8" s="235"/>
      <c r="RZ8" s="235"/>
      <c r="SA8" s="235"/>
      <c r="SB8" s="235"/>
      <c r="SC8" s="235"/>
      <c r="SD8" s="235"/>
      <c r="SE8" s="235"/>
      <c r="SF8" s="235"/>
      <c r="SG8" s="235"/>
      <c r="SH8" s="235"/>
      <c r="SI8" s="235"/>
      <c r="SJ8" s="235"/>
      <c r="SK8" s="235"/>
      <c r="SL8" s="235"/>
      <c r="SM8" s="235"/>
      <c r="SN8" s="235"/>
      <c r="SO8" s="235"/>
      <c r="SP8" s="235"/>
      <c r="SQ8" s="235"/>
      <c r="SR8" s="235"/>
      <c r="SS8" s="235"/>
      <c r="ST8" s="235"/>
      <c r="SU8" s="235"/>
      <c r="SV8" s="235"/>
      <c r="SW8" s="235"/>
      <c r="SX8" s="235"/>
      <c r="SY8" s="235"/>
      <c r="SZ8" s="235"/>
      <c r="TA8" s="235"/>
      <c r="TB8" s="235"/>
      <c r="TC8" s="235"/>
      <c r="TD8" s="235"/>
      <c r="TE8" s="235"/>
      <c r="TF8" s="235"/>
      <c r="TG8" s="235"/>
      <c r="TH8" s="235"/>
      <c r="TI8" s="235"/>
      <c r="TJ8" s="235"/>
      <c r="TK8" s="235"/>
      <c r="TL8" s="235"/>
      <c r="TM8" s="235"/>
      <c r="TN8" s="235"/>
      <c r="TO8" s="235"/>
      <c r="TP8" s="235"/>
      <c r="TQ8" s="235"/>
      <c r="TR8" s="235"/>
      <c r="TS8" s="235"/>
      <c r="TT8" s="235"/>
      <c r="TU8" s="235"/>
      <c r="TV8" s="235"/>
      <c r="TW8" s="235"/>
      <c r="TX8" s="235"/>
      <c r="TY8" s="235"/>
      <c r="TZ8" s="235"/>
      <c r="UA8" s="235"/>
      <c r="UB8" s="235"/>
      <c r="UC8" s="235"/>
      <c r="UD8" s="235"/>
      <c r="UE8" s="235"/>
      <c r="UF8" s="235"/>
      <c r="UG8" s="235"/>
      <c r="UH8" s="235"/>
      <c r="UI8" s="235"/>
      <c r="UJ8" s="235"/>
      <c r="UK8" s="235"/>
      <c r="UL8" s="235"/>
      <c r="UM8" s="235"/>
      <c r="UN8" s="235"/>
      <c r="UO8" s="235"/>
      <c r="UP8" s="235"/>
      <c r="UQ8" s="235"/>
      <c r="UR8" s="235"/>
      <c r="US8" s="235"/>
      <c r="UT8" s="235"/>
      <c r="UU8" s="235"/>
      <c r="UV8" s="235"/>
      <c r="UW8" s="235"/>
      <c r="UX8" s="235"/>
      <c r="UY8" s="235"/>
      <c r="UZ8" s="235"/>
      <c r="VA8" s="235"/>
      <c r="VB8" s="235"/>
      <c r="VC8" s="235"/>
      <c r="VD8" s="235"/>
      <c r="VE8" s="235"/>
      <c r="VF8" s="235"/>
      <c r="VG8" s="235"/>
      <c r="VH8" s="235"/>
      <c r="VI8" s="235"/>
      <c r="VJ8" s="235"/>
      <c r="VK8" s="235"/>
      <c r="VL8" s="235"/>
      <c r="VM8" s="235"/>
      <c r="VN8" s="235"/>
      <c r="VO8" s="235"/>
      <c r="VP8" s="235"/>
      <c r="VQ8" s="235"/>
      <c r="VR8" s="235"/>
      <c r="VS8" s="235"/>
      <c r="VT8" s="235"/>
      <c r="VU8" s="235"/>
      <c r="VV8" s="235"/>
      <c r="VW8" s="235"/>
      <c r="VX8" s="235"/>
      <c r="VY8" s="235"/>
      <c r="VZ8" s="235"/>
      <c r="WA8" s="235"/>
      <c r="WB8" s="235"/>
      <c r="WC8" s="235"/>
      <c r="WD8" s="235"/>
      <c r="WE8" s="235"/>
      <c r="WF8" s="235"/>
      <c r="WG8" s="235"/>
      <c r="WH8" s="235"/>
      <c r="WI8" s="235"/>
      <c r="WJ8" s="235"/>
      <c r="WK8" s="235"/>
      <c r="WL8" s="235"/>
      <c r="WM8" s="235"/>
      <c r="WN8" s="235"/>
      <c r="WO8" s="235"/>
      <c r="WP8" s="235"/>
      <c r="WQ8" s="235"/>
      <c r="WR8" s="235"/>
      <c r="WS8" s="235"/>
      <c r="WT8" s="235"/>
      <c r="WU8" s="235"/>
      <c r="WV8" s="235"/>
      <c r="WW8" s="235"/>
      <c r="WX8" s="235"/>
      <c r="WY8" s="235"/>
      <c r="WZ8" s="235"/>
      <c r="XA8" s="235"/>
      <c r="XB8" s="235"/>
      <c r="XC8" s="235"/>
      <c r="XD8" s="235"/>
      <c r="XE8" s="235"/>
      <c r="XF8" s="235"/>
      <c r="XG8" s="235"/>
      <c r="XH8" s="235"/>
      <c r="XI8" s="235"/>
      <c r="XJ8" s="235"/>
      <c r="XK8" s="235"/>
      <c r="XL8" s="235"/>
      <c r="XM8" s="235"/>
      <c r="XN8" s="235"/>
      <c r="XO8" s="235"/>
      <c r="XP8" s="235"/>
      <c r="XQ8" s="235"/>
      <c r="XR8" s="235"/>
      <c r="XS8" s="235"/>
      <c r="XT8" s="235"/>
      <c r="XU8" s="235"/>
      <c r="XV8" s="235"/>
      <c r="XW8" s="235"/>
      <c r="XX8" s="235"/>
      <c r="XY8" s="235"/>
      <c r="XZ8" s="235"/>
      <c r="YA8" s="235"/>
      <c r="YB8" s="235"/>
      <c r="YC8" s="235"/>
      <c r="YD8" s="235"/>
      <c r="YE8" s="235"/>
      <c r="YF8" s="235"/>
      <c r="YG8" s="235"/>
      <c r="YH8" s="235"/>
      <c r="YI8" s="235"/>
      <c r="YJ8" s="235"/>
      <c r="YK8" s="235"/>
      <c r="YL8" s="235"/>
      <c r="YM8" s="235"/>
      <c r="YN8" s="235"/>
      <c r="YO8" s="235"/>
      <c r="YP8" s="235"/>
      <c r="YQ8" s="235"/>
      <c r="YR8" s="235"/>
      <c r="YS8" s="235"/>
      <c r="YT8" s="235"/>
      <c r="YU8" s="235"/>
      <c r="YV8" s="235"/>
      <c r="YW8" s="235"/>
      <c r="YX8" s="235"/>
      <c r="YY8" s="235"/>
      <c r="YZ8" s="235"/>
      <c r="ZA8" s="235"/>
      <c r="ZB8" s="235"/>
      <c r="ZC8" s="235"/>
      <c r="ZD8" s="235"/>
      <c r="ZE8" s="235"/>
      <c r="ZF8" s="235"/>
      <c r="ZG8" s="235"/>
      <c r="ZH8" s="235"/>
      <c r="ZI8" s="235"/>
      <c r="ZJ8" s="235"/>
      <c r="ZK8" s="235"/>
      <c r="ZL8" s="235"/>
      <c r="ZM8" s="235"/>
      <c r="ZN8" s="235"/>
      <c r="ZO8" s="235"/>
      <c r="ZP8" s="235"/>
      <c r="ZQ8" s="235"/>
      <c r="ZR8" s="235"/>
      <c r="ZS8" s="235"/>
      <c r="ZT8" s="235"/>
      <c r="ZU8" s="235"/>
      <c r="ZV8" s="235"/>
      <c r="ZW8" s="235"/>
      <c r="ZX8" s="235"/>
      <c r="ZY8" s="235"/>
      <c r="ZZ8" s="235"/>
      <c r="AAA8" s="235"/>
      <c r="AAB8" s="235"/>
      <c r="AAC8" s="235"/>
      <c r="AAD8" s="235"/>
      <c r="AAE8" s="235"/>
      <c r="AAF8" s="235"/>
      <c r="AAG8" s="235"/>
      <c r="AAH8" s="235"/>
      <c r="AAI8" s="235"/>
      <c r="AAJ8" s="235"/>
      <c r="AAK8" s="235"/>
      <c r="AAL8" s="235"/>
      <c r="AAM8" s="235"/>
      <c r="AAN8" s="235"/>
      <c r="AAO8" s="235"/>
      <c r="AAP8" s="235"/>
      <c r="AAQ8" s="235"/>
      <c r="AAR8" s="235"/>
      <c r="AAS8" s="235"/>
      <c r="AAT8" s="235"/>
      <c r="AAU8" s="235"/>
      <c r="AAV8" s="235"/>
      <c r="AAW8" s="235"/>
      <c r="AAX8" s="235"/>
      <c r="AAY8" s="235"/>
      <c r="AAZ8" s="235"/>
      <c r="ABA8" s="235"/>
      <c r="ABB8" s="235"/>
      <c r="ABC8" s="235"/>
      <c r="ABD8" s="235"/>
      <c r="ABE8" s="235"/>
      <c r="ABF8" s="235"/>
      <c r="ABG8" s="235"/>
      <c r="ABH8" s="235"/>
      <c r="ABI8" s="235"/>
      <c r="ABJ8" s="235"/>
      <c r="ABK8" s="235"/>
      <c r="ABL8" s="235"/>
      <c r="ABM8" s="235"/>
      <c r="ABN8" s="235"/>
      <c r="ABO8" s="235"/>
      <c r="ABP8" s="235"/>
      <c r="ABQ8" s="235"/>
      <c r="ABR8" s="235"/>
      <c r="ABS8" s="235"/>
      <c r="ABT8" s="235"/>
      <c r="ABU8" s="235"/>
      <c r="ABV8" s="235"/>
      <c r="ABW8" s="235"/>
      <c r="ABX8" s="235"/>
      <c r="ABY8" s="235"/>
      <c r="ABZ8" s="235"/>
      <c r="ACA8" s="235"/>
      <c r="ACB8" s="235"/>
      <c r="ACC8" s="235"/>
      <c r="ACD8" s="235"/>
      <c r="ACE8" s="235"/>
      <c r="ACF8" s="235"/>
      <c r="ACG8" s="235"/>
      <c r="ACH8" s="235"/>
      <c r="ACI8" s="235"/>
      <c r="ACJ8" s="235"/>
      <c r="ACK8" s="235"/>
      <c r="ACL8" s="235"/>
      <c r="ACM8" s="235"/>
      <c r="ACN8" s="235"/>
      <c r="ACO8" s="235"/>
      <c r="ACP8" s="235"/>
      <c r="ACQ8" s="235"/>
      <c r="ACR8" s="235"/>
      <c r="ACS8" s="235"/>
      <c r="ACT8" s="235"/>
      <c r="ACU8" s="235"/>
      <c r="ACV8" s="235"/>
      <c r="ACW8" s="235"/>
      <c r="ACX8" s="235"/>
      <c r="ACY8" s="235"/>
      <c r="ACZ8" s="235"/>
      <c r="ADA8" s="235"/>
      <c r="ADB8" s="235"/>
      <c r="ADC8" s="235"/>
      <c r="ADD8" s="235"/>
      <c r="ADE8" s="235"/>
      <c r="ADF8" s="235"/>
      <c r="ADG8" s="235"/>
      <c r="ADH8" s="235"/>
      <c r="ADI8" s="235"/>
      <c r="ADJ8" s="235"/>
      <c r="ADK8" s="235"/>
      <c r="ADL8" s="235"/>
      <c r="ADM8" s="235"/>
      <c r="ADN8" s="235"/>
      <c r="ADO8" s="235"/>
      <c r="ADP8" s="235"/>
      <c r="ADQ8" s="235"/>
      <c r="ADR8" s="235"/>
      <c r="ADS8" s="235"/>
      <c r="ADT8" s="235"/>
      <c r="ADU8" s="235"/>
      <c r="ADV8" s="235"/>
      <c r="ADW8" s="235"/>
      <c r="ADX8" s="235"/>
      <c r="ADY8" s="235"/>
      <c r="ADZ8" s="235"/>
      <c r="AEA8" s="235"/>
      <c r="AEB8" s="235"/>
      <c r="AEC8" s="235"/>
      <c r="AED8" s="235"/>
      <c r="AEE8" s="235"/>
      <c r="AEF8" s="235"/>
      <c r="AEG8" s="235"/>
      <c r="AEH8" s="235"/>
      <c r="AEI8" s="235"/>
      <c r="AEJ8" s="235"/>
      <c r="AEK8" s="235"/>
      <c r="AEL8" s="235"/>
      <c r="AEM8" s="235"/>
      <c r="AEN8" s="235"/>
      <c r="AEO8" s="235"/>
      <c r="AEP8" s="235"/>
      <c r="AEQ8" s="235"/>
      <c r="AER8" s="235"/>
      <c r="AES8" s="235"/>
      <c r="AET8" s="235"/>
      <c r="AEU8" s="235"/>
      <c r="AEV8" s="235"/>
      <c r="AEW8" s="235"/>
      <c r="AEX8" s="235"/>
      <c r="AEY8" s="235"/>
      <c r="AEZ8" s="235"/>
      <c r="AFA8" s="235"/>
      <c r="AFB8" s="235"/>
      <c r="AFC8" s="235"/>
      <c r="AFD8" s="235"/>
      <c r="AFE8" s="235"/>
      <c r="AFF8" s="235"/>
      <c r="AFG8" s="235"/>
      <c r="AFH8" s="235"/>
      <c r="AFI8" s="235"/>
      <c r="AFJ8" s="235"/>
      <c r="AFK8" s="235"/>
      <c r="AFL8" s="235"/>
      <c r="AFM8" s="235"/>
      <c r="AFN8" s="235"/>
      <c r="AFO8" s="235"/>
      <c r="AFP8" s="235"/>
      <c r="AFQ8" s="235"/>
      <c r="AFR8" s="235"/>
      <c r="AFS8" s="235"/>
      <c r="AFT8" s="235"/>
      <c r="AFU8" s="235"/>
      <c r="AFV8" s="235"/>
      <c r="AFW8" s="235"/>
      <c r="AFX8" s="235"/>
      <c r="AFY8" s="235"/>
      <c r="AFZ8" s="235"/>
      <c r="AGA8" s="235"/>
      <c r="AGB8" s="235"/>
      <c r="AGC8" s="235"/>
      <c r="AGD8" s="235"/>
      <c r="AGE8" s="235"/>
      <c r="AGF8" s="235"/>
      <c r="AGG8" s="235"/>
      <c r="AGH8" s="235"/>
      <c r="AGI8" s="235"/>
      <c r="AGJ8" s="235"/>
      <c r="AGK8" s="235"/>
      <c r="AGL8" s="235"/>
      <c r="AGM8" s="235"/>
      <c r="AGN8" s="235"/>
      <c r="AGO8" s="235"/>
      <c r="AGP8" s="235"/>
      <c r="AGQ8" s="235"/>
      <c r="AGR8" s="235"/>
      <c r="AGS8" s="235"/>
      <c r="AGT8" s="235"/>
      <c r="AGU8" s="235"/>
      <c r="AGV8" s="235"/>
      <c r="AGW8" s="235"/>
      <c r="AGX8" s="235"/>
      <c r="AGY8" s="235"/>
      <c r="AGZ8" s="235"/>
      <c r="AHA8" s="235"/>
      <c r="AHB8" s="235"/>
      <c r="AHC8" s="235"/>
      <c r="AHD8" s="235"/>
      <c r="AHE8" s="235"/>
      <c r="AHF8" s="235"/>
      <c r="AHG8" s="235"/>
      <c r="AHH8" s="235"/>
      <c r="AHI8" s="235"/>
      <c r="AHJ8" s="235"/>
      <c r="AHK8" s="235"/>
      <c r="AHL8" s="235"/>
      <c r="AHM8" s="235"/>
      <c r="AHN8" s="235"/>
      <c r="AHO8" s="235"/>
      <c r="AHP8" s="235"/>
      <c r="AHQ8" s="235"/>
      <c r="AHR8" s="235"/>
      <c r="AHS8" s="235"/>
      <c r="AHT8" s="235"/>
      <c r="AHU8" s="235"/>
      <c r="AHV8" s="235"/>
      <c r="AHW8" s="235"/>
      <c r="AHX8" s="235"/>
      <c r="AHY8" s="235"/>
      <c r="AHZ8" s="235"/>
      <c r="AIA8" s="235"/>
      <c r="AIB8" s="235"/>
      <c r="AIC8" s="235"/>
      <c r="AID8" s="235"/>
      <c r="AIE8" s="235"/>
      <c r="AIF8" s="235"/>
      <c r="AIG8" s="235"/>
      <c r="AIH8" s="235"/>
      <c r="AII8" s="235"/>
      <c r="AIJ8" s="235"/>
      <c r="AIK8" s="235"/>
      <c r="AIL8" s="235"/>
      <c r="AIM8" s="235"/>
      <c r="AIN8" s="235"/>
      <c r="AIO8" s="235"/>
      <c r="AIP8" s="235"/>
      <c r="AIQ8" s="235"/>
      <c r="AIR8" s="235"/>
      <c r="AIS8" s="235"/>
      <c r="AIT8" s="235"/>
      <c r="AIU8" s="235"/>
      <c r="AIV8" s="235"/>
      <c r="AIW8" s="235"/>
      <c r="AIX8" s="235"/>
      <c r="AIY8" s="235"/>
      <c r="AIZ8" s="235"/>
      <c r="AJA8" s="235"/>
      <c r="AJB8" s="235"/>
      <c r="AJC8" s="235"/>
      <c r="AJD8" s="235"/>
      <c r="AJE8" s="235"/>
      <c r="AJF8" s="235"/>
      <c r="AJG8" s="235"/>
      <c r="AJH8" s="235"/>
      <c r="AJI8" s="235"/>
      <c r="AJJ8" s="235"/>
      <c r="AJK8" s="235"/>
      <c r="AJL8" s="235"/>
      <c r="AJM8" s="235"/>
      <c r="AJN8" s="235"/>
      <c r="AJO8" s="235"/>
      <c r="AJP8" s="235"/>
      <c r="AJQ8" s="235"/>
      <c r="AJR8" s="235"/>
      <c r="AJS8" s="235"/>
      <c r="AJT8" s="235"/>
      <c r="AJU8" s="235"/>
      <c r="AJV8" s="235"/>
      <c r="AJW8" s="235"/>
      <c r="AJX8" s="235"/>
      <c r="AJY8" s="235"/>
      <c r="AJZ8" s="235"/>
      <c r="AKA8" s="235"/>
      <c r="AKB8" s="235"/>
      <c r="AKC8" s="235"/>
      <c r="AKD8" s="235"/>
      <c r="AKE8" s="235"/>
      <c r="AKF8" s="235"/>
      <c r="AKG8" s="235"/>
      <c r="AKH8" s="235"/>
      <c r="AKI8" s="235"/>
      <c r="AKJ8" s="235"/>
      <c r="AKK8" s="235"/>
      <c r="AKL8" s="235"/>
      <c r="AKM8" s="235"/>
      <c r="AKN8" s="235"/>
      <c r="AKO8" s="235"/>
      <c r="AKP8" s="235"/>
      <c r="AKQ8" s="235"/>
      <c r="AKR8" s="235"/>
      <c r="AKS8" s="235"/>
      <c r="AKT8" s="235"/>
      <c r="AKU8" s="235"/>
      <c r="AKV8" s="235"/>
      <c r="AKW8" s="235"/>
      <c r="AKX8" s="235"/>
      <c r="AKY8" s="235"/>
      <c r="AKZ8" s="235"/>
      <c r="ALA8" s="235"/>
      <c r="ALB8" s="235"/>
      <c r="ALC8" s="235"/>
      <c r="ALD8" s="235"/>
      <c r="ALE8" s="235"/>
      <c r="ALF8" s="235"/>
      <c r="ALG8" s="235"/>
      <c r="ALH8" s="235"/>
      <c r="ALI8" s="235"/>
      <c r="ALJ8" s="235"/>
      <c r="ALK8" s="235"/>
      <c r="ALL8" s="235"/>
      <c r="ALM8" s="235"/>
      <c r="ALN8" s="235"/>
      <c r="ALO8" s="235"/>
      <c r="ALP8" s="235"/>
      <c r="ALQ8" s="235"/>
      <c r="ALR8" s="235"/>
      <c r="ALS8" s="235"/>
      <c r="ALT8" s="235"/>
      <c r="ALU8" s="235"/>
      <c r="ALV8" s="235"/>
      <c r="ALW8" s="235"/>
      <c r="ALX8" s="235"/>
      <c r="ALY8" s="235"/>
      <c r="ALZ8" s="235"/>
      <c r="AMA8" s="235"/>
      <c r="AMB8" s="235"/>
      <c r="AMC8" s="235"/>
      <c r="AMD8" s="235"/>
      <c r="AME8" s="235"/>
      <c r="AMF8" s="235"/>
      <c r="AMG8" s="235"/>
      <c r="AMH8" s="235"/>
      <c r="AMI8" s="235"/>
      <c r="AMJ8" s="235"/>
      <c r="AMK8" s="235"/>
    </row>
    <row r="9" spans="1:1025">
      <c r="A9" s="255"/>
      <c r="B9" s="233">
        <v>8</v>
      </c>
      <c r="C9" s="233" t="s">
        <v>92</v>
      </c>
      <c r="D9" s="233" t="s">
        <v>93</v>
      </c>
      <c r="E9" s="233" t="s">
        <v>91</v>
      </c>
      <c r="F9" s="233">
        <v>8</v>
      </c>
      <c r="G9" s="234" t="s">
        <v>207</v>
      </c>
      <c r="H9" s="234" t="s">
        <v>208</v>
      </c>
      <c r="I9" s="238" t="s">
        <v>86</v>
      </c>
      <c r="J9" s="234"/>
      <c r="K9" s="237" t="s">
        <v>79</v>
      </c>
      <c r="L9" s="234"/>
      <c r="M9" s="234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35"/>
      <c r="BR9" s="235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35"/>
      <c r="CH9" s="235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35"/>
      <c r="CX9" s="235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35"/>
      <c r="DN9" s="235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35"/>
      <c r="ED9" s="235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35"/>
      <c r="ET9" s="235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35"/>
      <c r="FJ9" s="235"/>
      <c r="FK9" s="235"/>
      <c r="FL9" s="235"/>
      <c r="FM9" s="235"/>
      <c r="FN9" s="235"/>
      <c r="FO9" s="235"/>
      <c r="FP9" s="235"/>
      <c r="FQ9" s="235"/>
      <c r="FR9" s="235"/>
      <c r="FS9" s="235"/>
      <c r="FT9" s="235"/>
      <c r="FU9" s="235"/>
      <c r="FV9" s="235"/>
      <c r="FW9" s="235"/>
      <c r="FX9" s="235"/>
      <c r="FY9" s="235"/>
      <c r="FZ9" s="235"/>
      <c r="GA9" s="235"/>
      <c r="GB9" s="235"/>
      <c r="GC9" s="235"/>
      <c r="GD9" s="235"/>
      <c r="GE9" s="235"/>
      <c r="GF9" s="235"/>
      <c r="GG9" s="235"/>
      <c r="GH9" s="235"/>
      <c r="GI9" s="235"/>
      <c r="GJ9" s="235"/>
      <c r="GK9" s="235"/>
      <c r="GL9" s="235"/>
      <c r="GM9" s="235"/>
      <c r="GN9" s="235"/>
      <c r="GO9" s="235"/>
      <c r="GP9" s="235"/>
      <c r="GQ9" s="235"/>
      <c r="GR9" s="235"/>
      <c r="GS9" s="235"/>
      <c r="GT9" s="235"/>
      <c r="GU9" s="235"/>
      <c r="GV9" s="235"/>
      <c r="GW9" s="235"/>
      <c r="GX9" s="235"/>
      <c r="GY9" s="235"/>
      <c r="GZ9" s="235"/>
      <c r="HA9" s="235"/>
      <c r="HB9" s="235"/>
      <c r="HC9" s="235"/>
      <c r="HD9" s="235"/>
      <c r="HE9" s="235"/>
      <c r="HF9" s="235"/>
      <c r="HG9" s="235"/>
      <c r="HH9" s="235"/>
      <c r="HI9" s="235"/>
      <c r="HJ9" s="235"/>
      <c r="HK9" s="235"/>
      <c r="HL9" s="235"/>
      <c r="HM9" s="235"/>
      <c r="HN9" s="235"/>
      <c r="HO9" s="235"/>
      <c r="HP9" s="235"/>
      <c r="HQ9" s="235"/>
      <c r="HR9" s="235"/>
      <c r="HS9" s="235"/>
      <c r="HT9" s="235"/>
      <c r="HU9" s="235"/>
      <c r="HV9" s="235"/>
      <c r="HW9" s="235"/>
      <c r="HX9" s="235"/>
      <c r="HY9" s="235"/>
      <c r="HZ9" s="235"/>
      <c r="IA9" s="235"/>
      <c r="IB9" s="235"/>
      <c r="IC9" s="235"/>
      <c r="ID9" s="235"/>
      <c r="IE9" s="235"/>
      <c r="IF9" s="235"/>
      <c r="IG9" s="235"/>
      <c r="IH9" s="235"/>
      <c r="II9" s="235"/>
      <c r="IJ9" s="235"/>
      <c r="IK9" s="235"/>
      <c r="IL9" s="235"/>
      <c r="IM9" s="235"/>
      <c r="IN9" s="235"/>
      <c r="IO9" s="235"/>
      <c r="IP9" s="235"/>
      <c r="IQ9" s="235"/>
      <c r="IR9" s="235"/>
      <c r="IS9" s="235"/>
      <c r="IT9" s="235"/>
      <c r="IU9" s="235"/>
      <c r="IV9" s="235"/>
      <c r="IW9" s="235"/>
      <c r="IX9" s="235"/>
      <c r="IY9" s="235"/>
      <c r="IZ9" s="235"/>
      <c r="JA9" s="235"/>
      <c r="JB9" s="235"/>
      <c r="JC9" s="235"/>
      <c r="JD9" s="235"/>
      <c r="JE9" s="235"/>
      <c r="JF9" s="235"/>
      <c r="JG9" s="235"/>
      <c r="JH9" s="235"/>
      <c r="JI9" s="235"/>
      <c r="JJ9" s="235"/>
      <c r="JK9" s="235"/>
      <c r="JL9" s="235"/>
      <c r="JM9" s="235"/>
      <c r="JN9" s="235"/>
      <c r="JO9" s="235"/>
      <c r="JP9" s="235"/>
      <c r="JQ9" s="235"/>
      <c r="JR9" s="235"/>
      <c r="JS9" s="235"/>
      <c r="JT9" s="235"/>
      <c r="JU9" s="235"/>
      <c r="JV9" s="235"/>
      <c r="JW9" s="235"/>
      <c r="JX9" s="235"/>
      <c r="JY9" s="235"/>
      <c r="JZ9" s="235"/>
      <c r="KA9" s="235"/>
      <c r="KB9" s="235"/>
      <c r="KC9" s="235"/>
      <c r="KD9" s="235"/>
      <c r="KE9" s="235"/>
      <c r="KF9" s="235"/>
      <c r="KG9" s="235"/>
      <c r="KH9" s="235"/>
      <c r="KI9" s="235"/>
      <c r="KJ9" s="235"/>
      <c r="KK9" s="235"/>
      <c r="KL9" s="235"/>
      <c r="KM9" s="235"/>
      <c r="KN9" s="235"/>
      <c r="KO9" s="235"/>
      <c r="KP9" s="235"/>
      <c r="KQ9" s="235"/>
      <c r="KR9" s="235"/>
      <c r="KS9" s="235"/>
      <c r="KT9" s="235"/>
      <c r="KU9" s="235"/>
      <c r="KV9" s="235"/>
      <c r="KW9" s="235"/>
      <c r="KX9" s="235"/>
      <c r="KY9" s="235"/>
      <c r="KZ9" s="235"/>
      <c r="LA9" s="235"/>
      <c r="LB9" s="235"/>
      <c r="LC9" s="235"/>
      <c r="LD9" s="235"/>
      <c r="LE9" s="235"/>
      <c r="LF9" s="235"/>
      <c r="LG9" s="235"/>
      <c r="LH9" s="235"/>
      <c r="LI9" s="235"/>
      <c r="LJ9" s="235"/>
      <c r="LK9" s="235"/>
      <c r="LL9" s="235"/>
      <c r="LM9" s="235"/>
      <c r="LN9" s="235"/>
      <c r="LO9" s="235"/>
      <c r="LP9" s="235"/>
      <c r="LQ9" s="235"/>
      <c r="LR9" s="235"/>
      <c r="LS9" s="235"/>
      <c r="LT9" s="235"/>
      <c r="LU9" s="235"/>
      <c r="LV9" s="235"/>
      <c r="LW9" s="235"/>
      <c r="LX9" s="235"/>
      <c r="LY9" s="235"/>
      <c r="LZ9" s="235"/>
      <c r="MA9" s="235"/>
      <c r="MB9" s="235"/>
      <c r="MC9" s="235"/>
      <c r="MD9" s="235"/>
      <c r="ME9" s="235"/>
      <c r="MF9" s="235"/>
      <c r="MG9" s="235"/>
      <c r="MH9" s="235"/>
      <c r="MI9" s="235"/>
      <c r="MJ9" s="235"/>
      <c r="MK9" s="235"/>
      <c r="ML9" s="235"/>
      <c r="MM9" s="235"/>
      <c r="MN9" s="235"/>
      <c r="MO9" s="235"/>
      <c r="MP9" s="235"/>
      <c r="MQ9" s="235"/>
      <c r="MR9" s="235"/>
      <c r="MS9" s="235"/>
      <c r="MT9" s="235"/>
      <c r="MU9" s="235"/>
      <c r="MV9" s="235"/>
      <c r="MW9" s="235"/>
      <c r="MX9" s="235"/>
      <c r="MY9" s="235"/>
      <c r="MZ9" s="235"/>
      <c r="NA9" s="235"/>
      <c r="NB9" s="235"/>
      <c r="NC9" s="235"/>
      <c r="ND9" s="235"/>
      <c r="NE9" s="235"/>
      <c r="NF9" s="235"/>
      <c r="NG9" s="235"/>
      <c r="NH9" s="235"/>
      <c r="NI9" s="235"/>
      <c r="NJ9" s="235"/>
      <c r="NK9" s="235"/>
      <c r="NL9" s="235"/>
      <c r="NM9" s="235"/>
      <c r="NN9" s="235"/>
      <c r="NO9" s="235"/>
      <c r="NP9" s="235"/>
      <c r="NQ9" s="235"/>
      <c r="NR9" s="235"/>
      <c r="NS9" s="235"/>
      <c r="NT9" s="235"/>
      <c r="NU9" s="235"/>
      <c r="NV9" s="235"/>
      <c r="NW9" s="235"/>
      <c r="NX9" s="235"/>
      <c r="NY9" s="235"/>
      <c r="NZ9" s="235"/>
      <c r="OA9" s="235"/>
      <c r="OB9" s="235"/>
      <c r="OC9" s="235"/>
      <c r="OD9" s="235"/>
      <c r="OE9" s="235"/>
      <c r="OF9" s="235"/>
      <c r="OG9" s="235"/>
      <c r="OH9" s="235"/>
      <c r="OI9" s="235"/>
      <c r="OJ9" s="235"/>
      <c r="OK9" s="235"/>
      <c r="OL9" s="235"/>
      <c r="OM9" s="235"/>
      <c r="ON9" s="235"/>
      <c r="OO9" s="235"/>
      <c r="OP9" s="235"/>
      <c r="OQ9" s="235"/>
      <c r="OR9" s="235"/>
      <c r="OS9" s="235"/>
      <c r="OT9" s="235"/>
      <c r="OU9" s="235"/>
      <c r="OV9" s="235"/>
      <c r="OW9" s="235"/>
      <c r="OX9" s="235"/>
      <c r="OY9" s="235"/>
      <c r="OZ9" s="235"/>
      <c r="PA9" s="235"/>
      <c r="PB9" s="235"/>
      <c r="PC9" s="235"/>
      <c r="PD9" s="235"/>
      <c r="PE9" s="235"/>
      <c r="PF9" s="235"/>
      <c r="PG9" s="235"/>
      <c r="PH9" s="235"/>
      <c r="PI9" s="235"/>
      <c r="PJ9" s="235"/>
      <c r="PK9" s="235"/>
      <c r="PL9" s="235"/>
      <c r="PM9" s="235"/>
      <c r="PN9" s="235"/>
      <c r="PO9" s="235"/>
      <c r="PP9" s="235"/>
      <c r="PQ9" s="235"/>
      <c r="PR9" s="235"/>
      <c r="PS9" s="235"/>
      <c r="PT9" s="235"/>
      <c r="PU9" s="235"/>
      <c r="PV9" s="235"/>
      <c r="PW9" s="235"/>
      <c r="PX9" s="235"/>
      <c r="PY9" s="235"/>
      <c r="PZ9" s="235"/>
      <c r="QA9" s="235"/>
      <c r="QB9" s="235"/>
      <c r="QC9" s="235"/>
      <c r="QD9" s="235"/>
      <c r="QE9" s="235"/>
      <c r="QF9" s="235"/>
      <c r="QG9" s="235"/>
      <c r="QH9" s="235"/>
      <c r="QI9" s="235"/>
      <c r="QJ9" s="235"/>
      <c r="QK9" s="235"/>
      <c r="QL9" s="235"/>
      <c r="QM9" s="235"/>
      <c r="QN9" s="235"/>
      <c r="QO9" s="235"/>
      <c r="QP9" s="235"/>
      <c r="QQ9" s="235"/>
      <c r="QR9" s="235"/>
      <c r="QS9" s="235"/>
      <c r="QT9" s="235"/>
      <c r="QU9" s="235"/>
      <c r="QV9" s="235"/>
      <c r="QW9" s="235"/>
      <c r="QX9" s="235"/>
      <c r="QY9" s="235"/>
      <c r="QZ9" s="235"/>
      <c r="RA9" s="235"/>
      <c r="RB9" s="235"/>
      <c r="RC9" s="235"/>
      <c r="RD9" s="235"/>
      <c r="RE9" s="235"/>
      <c r="RF9" s="235"/>
      <c r="RG9" s="235"/>
      <c r="RH9" s="235"/>
      <c r="RI9" s="235"/>
      <c r="RJ9" s="235"/>
      <c r="RK9" s="235"/>
      <c r="RL9" s="235"/>
      <c r="RM9" s="235"/>
      <c r="RN9" s="235"/>
      <c r="RO9" s="235"/>
      <c r="RP9" s="235"/>
      <c r="RQ9" s="235"/>
      <c r="RR9" s="235"/>
      <c r="RS9" s="235"/>
      <c r="RT9" s="235"/>
      <c r="RU9" s="235"/>
      <c r="RV9" s="235"/>
      <c r="RW9" s="235"/>
      <c r="RX9" s="235"/>
      <c r="RY9" s="235"/>
      <c r="RZ9" s="235"/>
      <c r="SA9" s="235"/>
      <c r="SB9" s="235"/>
      <c r="SC9" s="235"/>
      <c r="SD9" s="235"/>
      <c r="SE9" s="235"/>
      <c r="SF9" s="235"/>
      <c r="SG9" s="235"/>
      <c r="SH9" s="235"/>
      <c r="SI9" s="235"/>
      <c r="SJ9" s="235"/>
      <c r="SK9" s="235"/>
      <c r="SL9" s="235"/>
      <c r="SM9" s="235"/>
      <c r="SN9" s="235"/>
      <c r="SO9" s="235"/>
      <c r="SP9" s="235"/>
      <c r="SQ9" s="235"/>
      <c r="SR9" s="235"/>
      <c r="SS9" s="235"/>
      <c r="ST9" s="235"/>
      <c r="SU9" s="235"/>
      <c r="SV9" s="235"/>
      <c r="SW9" s="235"/>
      <c r="SX9" s="235"/>
      <c r="SY9" s="235"/>
      <c r="SZ9" s="235"/>
      <c r="TA9" s="235"/>
      <c r="TB9" s="235"/>
      <c r="TC9" s="235"/>
      <c r="TD9" s="235"/>
      <c r="TE9" s="235"/>
      <c r="TF9" s="235"/>
      <c r="TG9" s="235"/>
      <c r="TH9" s="235"/>
      <c r="TI9" s="235"/>
      <c r="TJ9" s="235"/>
      <c r="TK9" s="235"/>
      <c r="TL9" s="235"/>
      <c r="TM9" s="235"/>
      <c r="TN9" s="235"/>
      <c r="TO9" s="235"/>
      <c r="TP9" s="235"/>
      <c r="TQ9" s="235"/>
      <c r="TR9" s="235"/>
      <c r="TS9" s="235"/>
      <c r="TT9" s="235"/>
      <c r="TU9" s="235"/>
      <c r="TV9" s="235"/>
      <c r="TW9" s="235"/>
      <c r="TX9" s="235"/>
      <c r="TY9" s="235"/>
      <c r="TZ9" s="235"/>
      <c r="UA9" s="235"/>
      <c r="UB9" s="235"/>
      <c r="UC9" s="235"/>
      <c r="UD9" s="235"/>
      <c r="UE9" s="235"/>
      <c r="UF9" s="235"/>
      <c r="UG9" s="235"/>
      <c r="UH9" s="235"/>
      <c r="UI9" s="235"/>
      <c r="UJ9" s="235"/>
      <c r="UK9" s="235"/>
      <c r="UL9" s="235"/>
      <c r="UM9" s="235"/>
      <c r="UN9" s="235"/>
      <c r="UO9" s="235"/>
      <c r="UP9" s="235"/>
      <c r="UQ9" s="235"/>
      <c r="UR9" s="235"/>
      <c r="US9" s="235"/>
      <c r="UT9" s="235"/>
      <c r="UU9" s="235"/>
      <c r="UV9" s="235"/>
      <c r="UW9" s="235"/>
      <c r="UX9" s="235"/>
      <c r="UY9" s="235"/>
      <c r="UZ9" s="235"/>
      <c r="VA9" s="235"/>
      <c r="VB9" s="235"/>
      <c r="VC9" s="235"/>
      <c r="VD9" s="235"/>
      <c r="VE9" s="235"/>
      <c r="VF9" s="235"/>
      <c r="VG9" s="235"/>
      <c r="VH9" s="235"/>
      <c r="VI9" s="235"/>
      <c r="VJ9" s="235"/>
      <c r="VK9" s="235"/>
      <c r="VL9" s="235"/>
      <c r="VM9" s="235"/>
      <c r="VN9" s="235"/>
      <c r="VO9" s="235"/>
      <c r="VP9" s="235"/>
      <c r="VQ9" s="235"/>
      <c r="VR9" s="235"/>
      <c r="VS9" s="235"/>
      <c r="VT9" s="235"/>
      <c r="VU9" s="235"/>
      <c r="VV9" s="235"/>
      <c r="VW9" s="235"/>
      <c r="VX9" s="235"/>
      <c r="VY9" s="235"/>
      <c r="VZ9" s="235"/>
      <c r="WA9" s="235"/>
      <c r="WB9" s="235"/>
      <c r="WC9" s="235"/>
      <c r="WD9" s="235"/>
      <c r="WE9" s="235"/>
      <c r="WF9" s="235"/>
      <c r="WG9" s="235"/>
      <c r="WH9" s="235"/>
      <c r="WI9" s="235"/>
      <c r="WJ9" s="235"/>
      <c r="WK9" s="235"/>
      <c r="WL9" s="235"/>
      <c r="WM9" s="235"/>
      <c r="WN9" s="235"/>
      <c r="WO9" s="235"/>
      <c r="WP9" s="235"/>
      <c r="WQ9" s="235"/>
      <c r="WR9" s="235"/>
      <c r="WS9" s="235"/>
      <c r="WT9" s="235"/>
      <c r="WU9" s="235"/>
      <c r="WV9" s="235"/>
      <c r="WW9" s="235"/>
      <c r="WX9" s="235"/>
      <c r="WY9" s="235"/>
      <c r="WZ9" s="235"/>
      <c r="XA9" s="235"/>
      <c r="XB9" s="235"/>
      <c r="XC9" s="235"/>
      <c r="XD9" s="235"/>
      <c r="XE9" s="235"/>
      <c r="XF9" s="235"/>
      <c r="XG9" s="235"/>
      <c r="XH9" s="235"/>
      <c r="XI9" s="235"/>
      <c r="XJ9" s="235"/>
      <c r="XK9" s="235"/>
      <c r="XL9" s="235"/>
      <c r="XM9" s="235"/>
      <c r="XN9" s="235"/>
      <c r="XO9" s="235"/>
      <c r="XP9" s="235"/>
      <c r="XQ9" s="235"/>
      <c r="XR9" s="235"/>
      <c r="XS9" s="235"/>
      <c r="XT9" s="235"/>
      <c r="XU9" s="235"/>
      <c r="XV9" s="235"/>
      <c r="XW9" s="235"/>
      <c r="XX9" s="235"/>
      <c r="XY9" s="235"/>
      <c r="XZ9" s="235"/>
      <c r="YA9" s="235"/>
      <c r="YB9" s="235"/>
      <c r="YC9" s="235"/>
      <c r="YD9" s="235"/>
      <c r="YE9" s="235"/>
      <c r="YF9" s="235"/>
      <c r="YG9" s="235"/>
      <c r="YH9" s="235"/>
      <c r="YI9" s="235"/>
      <c r="YJ9" s="235"/>
      <c r="YK9" s="235"/>
      <c r="YL9" s="235"/>
      <c r="YM9" s="235"/>
      <c r="YN9" s="235"/>
      <c r="YO9" s="235"/>
      <c r="YP9" s="235"/>
      <c r="YQ9" s="235"/>
      <c r="YR9" s="235"/>
      <c r="YS9" s="235"/>
      <c r="YT9" s="235"/>
      <c r="YU9" s="235"/>
      <c r="YV9" s="235"/>
      <c r="YW9" s="235"/>
      <c r="YX9" s="235"/>
      <c r="YY9" s="235"/>
      <c r="YZ9" s="235"/>
      <c r="ZA9" s="235"/>
      <c r="ZB9" s="235"/>
      <c r="ZC9" s="235"/>
      <c r="ZD9" s="235"/>
      <c r="ZE9" s="235"/>
      <c r="ZF9" s="235"/>
      <c r="ZG9" s="235"/>
      <c r="ZH9" s="235"/>
      <c r="ZI9" s="235"/>
      <c r="ZJ9" s="235"/>
      <c r="ZK9" s="235"/>
      <c r="ZL9" s="235"/>
      <c r="ZM9" s="235"/>
      <c r="ZN9" s="235"/>
      <c r="ZO9" s="235"/>
      <c r="ZP9" s="235"/>
      <c r="ZQ9" s="235"/>
      <c r="ZR9" s="235"/>
      <c r="ZS9" s="235"/>
      <c r="ZT9" s="235"/>
      <c r="ZU9" s="235"/>
      <c r="ZV9" s="235"/>
      <c r="ZW9" s="235"/>
      <c r="ZX9" s="235"/>
      <c r="ZY9" s="235"/>
      <c r="ZZ9" s="235"/>
      <c r="AAA9" s="235"/>
      <c r="AAB9" s="235"/>
      <c r="AAC9" s="235"/>
      <c r="AAD9" s="235"/>
      <c r="AAE9" s="235"/>
      <c r="AAF9" s="235"/>
      <c r="AAG9" s="235"/>
      <c r="AAH9" s="235"/>
      <c r="AAI9" s="235"/>
      <c r="AAJ9" s="235"/>
      <c r="AAK9" s="235"/>
      <c r="AAL9" s="235"/>
      <c r="AAM9" s="235"/>
      <c r="AAN9" s="235"/>
      <c r="AAO9" s="235"/>
      <c r="AAP9" s="235"/>
      <c r="AAQ9" s="235"/>
      <c r="AAR9" s="235"/>
      <c r="AAS9" s="235"/>
      <c r="AAT9" s="235"/>
      <c r="AAU9" s="235"/>
      <c r="AAV9" s="235"/>
      <c r="AAW9" s="235"/>
      <c r="AAX9" s="235"/>
      <c r="AAY9" s="235"/>
      <c r="AAZ9" s="235"/>
      <c r="ABA9" s="235"/>
      <c r="ABB9" s="235"/>
      <c r="ABC9" s="235"/>
      <c r="ABD9" s="235"/>
      <c r="ABE9" s="235"/>
      <c r="ABF9" s="235"/>
      <c r="ABG9" s="235"/>
      <c r="ABH9" s="235"/>
      <c r="ABI9" s="235"/>
      <c r="ABJ9" s="235"/>
      <c r="ABK9" s="235"/>
      <c r="ABL9" s="235"/>
      <c r="ABM9" s="235"/>
      <c r="ABN9" s="235"/>
      <c r="ABO9" s="235"/>
      <c r="ABP9" s="235"/>
      <c r="ABQ9" s="235"/>
      <c r="ABR9" s="235"/>
      <c r="ABS9" s="235"/>
      <c r="ABT9" s="235"/>
      <c r="ABU9" s="235"/>
      <c r="ABV9" s="235"/>
      <c r="ABW9" s="235"/>
      <c r="ABX9" s="235"/>
      <c r="ABY9" s="235"/>
      <c r="ABZ9" s="235"/>
      <c r="ACA9" s="235"/>
      <c r="ACB9" s="235"/>
      <c r="ACC9" s="235"/>
      <c r="ACD9" s="235"/>
      <c r="ACE9" s="235"/>
      <c r="ACF9" s="235"/>
      <c r="ACG9" s="235"/>
      <c r="ACH9" s="235"/>
      <c r="ACI9" s="235"/>
      <c r="ACJ9" s="235"/>
      <c r="ACK9" s="235"/>
      <c r="ACL9" s="235"/>
      <c r="ACM9" s="235"/>
      <c r="ACN9" s="235"/>
      <c r="ACO9" s="235"/>
      <c r="ACP9" s="235"/>
      <c r="ACQ9" s="235"/>
      <c r="ACR9" s="235"/>
      <c r="ACS9" s="235"/>
      <c r="ACT9" s="235"/>
      <c r="ACU9" s="235"/>
      <c r="ACV9" s="235"/>
      <c r="ACW9" s="235"/>
      <c r="ACX9" s="235"/>
      <c r="ACY9" s="235"/>
      <c r="ACZ9" s="235"/>
      <c r="ADA9" s="235"/>
      <c r="ADB9" s="235"/>
      <c r="ADC9" s="235"/>
      <c r="ADD9" s="235"/>
      <c r="ADE9" s="235"/>
      <c r="ADF9" s="235"/>
      <c r="ADG9" s="235"/>
      <c r="ADH9" s="235"/>
      <c r="ADI9" s="235"/>
      <c r="ADJ9" s="235"/>
      <c r="ADK9" s="235"/>
      <c r="ADL9" s="235"/>
      <c r="ADM9" s="235"/>
      <c r="ADN9" s="235"/>
      <c r="ADO9" s="235"/>
      <c r="ADP9" s="235"/>
      <c r="ADQ9" s="235"/>
      <c r="ADR9" s="235"/>
      <c r="ADS9" s="235"/>
      <c r="ADT9" s="235"/>
      <c r="ADU9" s="235"/>
      <c r="ADV9" s="235"/>
      <c r="ADW9" s="235"/>
      <c r="ADX9" s="235"/>
      <c r="ADY9" s="235"/>
      <c r="ADZ9" s="235"/>
      <c r="AEA9" s="235"/>
      <c r="AEB9" s="235"/>
      <c r="AEC9" s="235"/>
      <c r="AED9" s="235"/>
      <c r="AEE9" s="235"/>
      <c r="AEF9" s="235"/>
      <c r="AEG9" s="235"/>
      <c r="AEH9" s="235"/>
      <c r="AEI9" s="235"/>
      <c r="AEJ9" s="235"/>
      <c r="AEK9" s="235"/>
      <c r="AEL9" s="235"/>
      <c r="AEM9" s="235"/>
      <c r="AEN9" s="235"/>
      <c r="AEO9" s="235"/>
      <c r="AEP9" s="235"/>
      <c r="AEQ9" s="235"/>
      <c r="AER9" s="235"/>
      <c r="AES9" s="235"/>
      <c r="AET9" s="235"/>
      <c r="AEU9" s="235"/>
      <c r="AEV9" s="235"/>
      <c r="AEW9" s="235"/>
      <c r="AEX9" s="235"/>
      <c r="AEY9" s="235"/>
      <c r="AEZ9" s="235"/>
      <c r="AFA9" s="235"/>
      <c r="AFB9" s="235"/>
      <c r="AFC9" s="235"/>
      <c r="AFD9" s="235"/>
      <c r="AFE9" s="235"/>
      <c r="AFF9" s="235"/>
      <c r="AFG9" s="235"/>
      <c r="AFH9" s="235"/>
      <c r="AFI9" s="235"/>
      <c r="AFJ9" s="235"/>
      <c r="AFK9" s="235"/>
      <c r="AFL9" s="235"/>
      <c r="AFM9" s="235"/>
      <c r="AFN9" s="235"/>
      <c r="AFO9" s="235"/>
      <c r="AFP9" s="235"/>
      <c r="AFQ9" s="235"/>
      <c r="AFR9" s="235"/>
      <c r="AFS9" s="235"/>
      <c r="AFT9" s="235"/>
      <c r="AFU9" s="235"/>
      <c r="AFV9" s="235"/>
      <c r="AFW9" s="235"/>
      <c r="AFX9" s="235"/>
      <c r="AFY9" s="235"/>
      <c r="AFZ9" s="235"/>
      <c r="AGA9" s="235"/>
      <c r="AGB9" s="235"/>
      <c r="AGC9" s="235"/>
      <c r="AGD9" s="235"/>
      <c r="AGE9" s="235"/>
      <c r="AGF9" s="235"/>
      <c r="AGG9" s="235"/>
      <c r="AGH9" s="235"/>
      <c r="AGI9" s="235"/>
      <c r="AGJ9" s="235"/>
      <c r="AGK9" s="235"/>
      <c r="AGL9" s="235"/>
      <c r="AGM9" s="235"/>
      <c r="AGN9" s="235"/>
      <c r="AGO9" s="235"/>
      <c r="AGP9" s="235"/>
      <c r="AGQ9" s="235"/>
      <c r="AGR9" s="235"/>
      <c r="AGS9" s="235"/>
      <c r="AGT9" s="235"/>
      <c r="AGU9" s="235"/>
      <c r="AGV9" s="235"/>
      <c r="AGW9" s="235"/>
      <c r="AGX9" s="235"/>
      <c r="AGY9" s="235"/>
      <c r="AGZ9" s="235"/>
      <c r="AHA9" s="235"/>
      <c r="AHB9" s="235"/>
      <c r="AHC9" s="235"/>
      <c r="AHD9" s="235"/>
      <c r="AHE9" s="235"/>
      <c r="AHF9" s="235"/>
      <c r="AHG9" s="235"/>
      <c r="AHH9" s="235"/>
      <c r="AHI9" s="235"/>
      <c r="AHJ9" s="235"/>
      <c r="AHK9" s="235"/>
      <c r="AHL9" s="235"/>
      <c r="AHM9" s="235"/>
      <c r="AHN9" s="235"/>
      <c r="AHO9" s="235"/>
      <c r="AHP9" s="235"/>
      <c r="AHQ9" s="235"/>
      <c r="AHR9" s="235"/>
      <c r="AHS9" s="235"/>
      <c r="AHT9" s="235"/>
      <c r="AHU9" s="235"/>
      <c r="AHV9" s="235"/>
      <c r="AHW9" s="235"/>
      <c r="AHX9" s="235"/>
      <c r="AHY9" s="235"/>
      <c r="AHZ9" s="235"/>
      <c r="AIA9" s="235"/>
      <c r="AIB9" s="235"/>
      <c r="AIC9" s="235"/>
      <c r="AID9" s="235"/>
      <c r="AIE9" s="235"/>
      <c r="AIF9" s="235"/>
      <c r="AIG9" s="235"/>
      <c r="AIH9" s="235"/>
      <c r="AII9" s="235"/>
      <c r="AIJ9" s="235"/>
      <c r="AIK9" s="235"/>
      <c r="AIL9" s="235"/>
      <c r="AIM9" s="235"/>
      <c r="AIN9" s="235"/>
      <c r="AIO9" s="235"/>
      <c r="AIP9" s="235"/>
      <c r="AIQ9" s="235"/>
      <c r="AIR9" s="235"/>
      <c r="AIS9" s="235"/>
      <c r="AIT9" s="235"/>
      <c r="AIU9" s="235"/>
      <c r="AIV9" s="235"/>
      <c r="AIW9" s="235"/>
      <c r="AIX9" s="235"/>
      <c r="AIY9" s="235"/>
      <c r="AIZ9" s="235"/>
      <c r="AJA9" s="235"/>
      <c r="AJB9" s="235"/>
      <c r="AJC9" s="235"/>
      <c r="AJD9" s="235"/>
      <c r="AJE9" s="235"/>
      <c r="AJF9" s="235"/>
      <c r="AJG9" s="235"/>
      <c r="AJH9" s="235"/>
      <c r="AJI9" s="235"/>
      <c r="AJJ9" s="235"/>
      <c r="AJK9" s="235"/>
      <c r="AJL9" s="235"/>
      <c r="AJM9" s="235"/>
      <c r="AJN9" s="235"/>
      <c r="AJO9" s="235"/>
      <c r="AJP9" s="235"/>
      <c r="AJQ9" s="235"/>
      <c r="AJR9" s="235"/>
      <c r="AJS9" s="235"/>
      <c r="AJT9" s="235"/>
      <c r="AJU9" s="235"/>
      <c r="AJV9" s="235"/>
      <c r="AJW9" s="235"/>
      <c r="AJX9" s="235"/>
      <c r="AJY9" s="235"/>
      <c r="AJZ9" s="235"/>
      <c r="AKA9" s="235"/>
      <c r="AKB9" s="235"/>
      <c r="AKC9" s="235"/>
      <c r="AKD9" s="235"/>
      <c r="AKE9" s="235"/>
      <c r="AKF9" s="235"/>
      <c r="AKG9" s="235"/>
      <c r="AKH9" s="235"/>
      <c r="AKI9" s="235"/>
      <c r="AKJ9" s="235"/>
      <c r="AKK9" s="235"/>
      <c r="AKL9" s="235"/>
      <c r="AKM9" s="235"/>
      <c r="AKN9" s="235"/>
      <c r="AKO9" s="235"/>
      <c r="AKP9" s="235"/>
      <c r="AKQ9" s="235"/>
      <c r="AKR9" s="235"/>
      <c r="AKS9" s="235"/>
      <c r="AKT9" s="235"/>
      <c r="AKU9" s="235"/>
      <c r="AKV9" s="235"/>
      <c r="AKW9" s="235"/>
      <c r="AKX9" s="235"/>
      <c r="AKY9" s="235"/>
      <c r="AKZ9" s="235"/>
      <c r="ALA9" s="235"/>
      <c r="ALB9" s="235"/>
      <c r="ALC9" s="235"/>
      <c r="ALD9" s="235"/>
      <c r="ALE9" s="235"/>
      <c r="ALF9" s="235"/>
      <c r="ALG9" s="235"/>
      <c r="ALH9" s="235"/>
      <c r="ALI9" s="235"/>
      <c r="ALJ9" s="235"/>
      <c r="ALK9" s="235"/>
      <c r="ALL9" s="235"/>
      <c r="ALM9" s="235"/>
      <c r="ALN9" s="235"/>
      <c r="ALO9" s="235"/>
      <c r="ALP9" s="235"/>
      <c r="ALQ9" s="235"/>
      <c r="ALR9" s="235"/>
      <c r="ALS9" s="235"/>
      <c r="ALT9" s="235"/>
      <c r="ALU9" s="235"/>
      <c r="ALV9" s="235"/>
      <c r="ALW9" s="235"/>
      <c r="ALX9" s="235"/>
      <c r="ALY9" s="235"/>
      <c r="ALZ9" s="235"/>
      <c r="AMA9" s="235"/>
      <c r="AMB9" s="235"/>
      <c r="AMC9" s="235"/>
      <c r="AMD9" s="235"/>
      <c r="AME9" s="235"/>
      <c r="AMF9" s="235"/>
      <c r="AMG9" s="235"/>
      <c r="AMH9" s="235"/>
      <c r="AMI9" s="235"/>
      <c r="AMJ9" s="235"/>
      <c r="AMK9" s="235"/>
    </row>
    <row r="10" spans="1:1025">
      <c r="A10" s="255"/>
      <c r="B10" s="233">
        <v>9</v>
      </c>
      <c r="C10" s="233" t="s">
        <v>94</v>
      </c>
      <c r="D10" s="233" t="s">
        <v>95</v>
      </c>
      <c r="E10" s="233" t="s">
        <v>91</v>
      </c>
      <c r="F10" s="233">
        <v>8</v>
      </c>
      <c r="G10" s="234" t="s">
        <v>207</v>
      </c>
      <c r="H10" s="234" t="s">
        <v>208</v>
      </c>
      <c r="I10" s="238" t="s">
        <v>86</v>
      </c>
      <c r="J10" s="238" t="s">
        <v>80</v>
      </c>
      <c r="K10" s="237" t="s">
        <v>79</v>
      </c>
      <c r="L10" s="234"/>
      <c r="M10" s="234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5"/>
      <c r="BP10" s="235"/>
      <c r="BQ10" s="235"/>
      <c r="BR10" s="235"/>
      <c r="BS10" s="235"/>
      <c r="BT10" s="235"/>
      <c r="BU10" s="235"/>
      <c r="BV10" s="235"/>
      <c r="BW10" s="235"/>
      <c r="BX10" s="235"/>
      <c r="BY10" s="235"/>
      <c r="BZ10" s="235"/>
      <c r="CA10" s="235"/>
      <c r="CB10" s="235"/>
      <c r="CC10" s="235"/>
      <c r="CD10" s="235"/>
      <c r="CE10" s="235"/>
      <c r="CF10" s="235"/>
      <c r="CG10" s="235"/>
      <c r="CH10" s="235"/>
      <c r="CI10" s="235"/>
      <c r="CJ10" s="235"/>
      <c r="CK10" s="235"/>
      <c r="CL10" s="235"/>
      <c r="CM10" s="235"/>
      <c r="CN10" s="235"/>
      <c r="CO10" s="235"/>
      <c r="CP10" s="235"/>
      <c r="CQ10" s="235"/>
      <c r="CR10" s="235"/>
      <c r="CS10" s="235"/>
      <c r="CT10" s="235"/>
      <c r="CU10" s="235"/>
      <c r="CV10" s="235"/>
      <c r="CW10" s="235"/>
      <c r="CX10" s="235"/>
      <c r="CY10" s="235"/>
      <c r="CZ10" s="235"/>
      <c r="DA10" s="235"/>
      <c r="DB10" s="235"/>
      <c r="DC10" s="235"/>
      <c r="DD10" s="235"/>
      <c r="DE10" s="235"/>
      <c r="DF10" s="235"/>
      <c r="DG10" s="235"/>
      <c r="DH10" s="235"/>
      <c r="DI10" s="235"/>
      <c r="DJ10" s="235"/>
      <c r="DK10" s="235"/>
      <c r="DL10" s="235"/>
      <c r="DM10" s="235"/>
      <c r="DN10" s="235"/>
      <c r="DO10" s="235"/>
      <c r="DP10" s="235"/>
      <c r="DQ10" s="235"/>
      <c r="DR10" s="235"/>
      <c r="DS10" s="235"/>
      <c r="DT10" s="235"/>
      <c r="DU10" s="235"/>
      <c r="DV10" s="235"/>
      <c r="DW10" s="235"/>
      <c r="DX10" s="235"/>
      <c r="DY10" s="235"/>
      <c r="DZ10" s="235"/>
      <c r="EA10" s="235"/>
      <c r="EB10" s="235"/>
      <c r="EC10" s="235"/>
      <c r="ED10" s="235"/>
      <c r="EE10" s="235"/>
      <c r="EF10" s="235"/>
      <c r="EG10" s="235"/>
      <c r="EH10" s="235"/>
      <c r="EI10" s="235"/>
      <c r="EJ10" s="235"/>
      <c r="EK10" s="235"/>
      <c r="EL10" s="235"/>
      <c r="EM10" s="235"/>
      <c r="EN10" s="235"/>
      <c r="EO10" s="235"/>
      <c r="EP10" s="235"/>
      <c r="EQ10" s="235"/>
      <c r="ER10" s="235"/>
      <c r="ES10" s="235"/>
      <c r="ET10" s="235"/>
      <c r="EU10" s="235"/>
      <c r="EV10" s="235"/>
      <c r="EW10" s="235"/>
      <c r="EX10" s="235"/>
      <c r="EY10" s="235"/>
      <c r="EZ10" s="235"/>
      <c r="FA10" s="235"/>
      <c r="FB10" s="235"/>
      <c r="FC10" s="235"/>
      <c r="FD10" s="235"/>
      <c r="FE10" s="235"/>
      <c r="FF10" s="235"/>
      <c r="FG10" s="235"/>
      <c r="FH10" s="235"/>
      <c r="FI10" s="235"/>
      <c r="FJ10" s="235"/>
      <c r="FK10" s="235"/>
      <c r="FL10" s="235"/>
      <c r="FM10" s="235"/>
      <c r="FN10" s="235"/>
      <c r="FO10" s="235"/>
      <c r="FP10" s="235"/>
      <c r="FQ10" s="235"/>
      <c r="FR10" s="235"/>
      <c r="FS10" s="235"/>
      <c r="FT10" s="235"/>
      <c r="FU10" s="235"/>
      <c r="FV10" s="235"/>
      <c r="FW10" s="235"/>
      <c r="FX10" s="235"/>
      <c r="FY10" s="235"/>
      <c r="FZ10" s="235"/>
      <c r="GA10" s="235"/>
      <c r="GB10" s="235"/>
      <c r="GC10" s="235"/>
      <c r="GD10" s="235"/>
      <c r="GE10" s="235"/>
      <c r="GF10" s="235"/>
      <c r="GG10" s="235"/>
      <c r="GH10" s="235"/>
      <c r="GI10" s="235"/>
      <c r="GJ10" s="235"/>
      <c r="GK10" s="235"/>
      <c r="GL10" s="235"/>
      <c r="GM10" s="235"/>
      <c r="GN10" s="235"/>
      <c r="GO10" s="235"/>
      <c r="GP10" s="235"/>
      <c r="GQ10" s="235"/>
      <c r="GR10" s="235"/>
      <c r="GS10" s="235"/>
      <c r="GT10" s="235"/>
      <c r="GU10" s="235"/>
      <c r="GV10" s="235"/>
      <c r="GW10" s="235"/>
      <c r="GX10" s="235"/>
      <c r="GY10" s="235"/>
      <c r="GZ10" s="235"/>
      <c r="HA10" s="235"/>
      <c r="HB10" s="235"/>
      <c r="HC10" s="235"/>
      <c r="HD10" s="235"/>
      <c r="HE10" s="235"/>
      <c r="HF10" s="235"/>
      <c r="HG10" s="235"/>
      <c r="HH10" s="235"/>
      <c r="HI10" s="235"/>
      <c r="HJ10" s="235"/>
      <c r="HK10" s="235"/>
      <c r="HL10" s="235"/>
      <c r="HM10" s="235"/>
      <c r="HN10" s="235"/>
      <c r="HO10" s="235"/>
      <c r="HP10" s="235"/>
      <c r="HQ10" s="235"/>
      <c r="HR10" s="235"/>
      <c r="HS10" s="235"/>
      <c r="HT10" s="235"/>
      <c r="HU10" s="235"/>
      <c r="HV10" s="235"/>
      <c r="HW10" s="235"/>
      <c r="HX10" s="235"/>
      <c r="HY10" s="235"/>
      <c r="HZ10" s="235"/>
      <c r="IA10" s="235"/>
      <c r="IB10" s="235"/>
      <c r="IC10" s="235"/>
      <c r="ID10" s="235"/>
      <c r="IE10" s="235"/>
      <c r="IF10" s="235"/>
      <c r="IG10" s="235"/>
      <c r="IH10" s="235"/>
      <c r="II10" s="235"/>
      <c r="IJ10" s="235"/>
      <c r="IK10" s="235"/>
      <c r="IL10" s="235"/>
      <c r="IM10" s="235"/>
      <c r="IN10" s="235"/>
      <c r="IO10" s="235"/>
      <c r="IP10" s="235"/>
      <c r="IQ10" s="235"/>
      <c r="IR10" s="235"/>
      <c r="IS10" s="235"/>
      <c r="IT10" s="235"/>
      <c r="IU10" s="235"/>
      <c r="IV10" s="235"/>
      <c r="IW10" s="235"/>
      <c r="IX10" s="235"/>
      <c r="IY10" s="235"/>
      <c r="IZ10" s="235"/>
      <c r="JA10" s="235"/>
      <c r="JB10" s="235"/>
      <c r="JC10" s="235"/>
      <c r="JD10" s="235"/>
      <c r="JE10" s="235"/>
      <c r="JF10" s="235"/>
      <c r="JG10" s="235"/>
      <c r="JH10" s="235"/>
      <c r="JI10" s="235"/>
      <c r="JJ10" s="235"/>
      <c r="JK10" s="235"/>
      <c r="JL10" s="235"/>
      <c r="JM10" s="235"/>
      <c r="JN10" s="235"/>
      <c r="JO10" s="235"/>
      <c r="JP10" s="235"/>
      <c r="JQ10" s="235"/>
      <c r="JR10" s="235"/>
      <c r="JS10" s="235"/>
      <c r="JT10" s="235"/>
      <c r="JU10" s="235"/>
      <c r="JV10" s="235"/>
      <c r="JW10" s="235"/>
      <c r="JX10" s="235"/>
      <c r="JY10" s="235"/>
      <c r="JZ10" s="235"/>
      <c r="KA10" s="235"/>
      <c r="KB10" s="235"/>
      <c r="KC10" s="235"/>
      <c r="KD10" s="235"/>
      <c r="KE10" s="235"/>
      <c r="KF10" s="235"/>
      <c r="KG10" s="235"/>
      <c r="KH10" s="235"/>
      <c r="KI10" s="235"/>
      <c r="KJ10" s="235"/>
      <c r="KK10" s="235"/>
      <c r="KL10" s="235"/>
      <c r="KM10" s="235"/>
      <c r="KN10" s="235"/>
      <c r="KO10" s="235"/>
      <c r="KP10" s="235"/>
      <c r="KQ10" s="235"/>
      <c r="KR10" s="235"/>
      <c r="KS10" s="235"/>
      <c r="KT10" s="235"/>
      <c r="KU10" s="235"/>
      <c r="KV10" s="235"/>
      <c r="KW10" s="235"/>
      <c r="KX10" s="235"/>
      <c r="KY10" s="235"/>
      <c r="KZ10" s="235"/>
      <c r="LA10" s="235"/>
      <c r="LB10" s="235"/>
      <c r="LC10" s="235"/>
      <c r="LD10" s="235"/>
      <c r="LE10" s="235"/>
      <c r="LF10" s="235"/>
      <c r="LG10" s="235"/>
      <c r="LH10" s="235"/>
      <c r="LI10" s="235"/>
      <c r="LJ10" s="235"/>
      <c r="LK10" s="235"/>
      <c r="LL10" s="235"/>
      <c r="LM10" s="235"/>
      <c r="LN10" s="235"/>
      <c r="LO10" s="235"/>
      <c r="LP10" s="235"/>
      <c r="LQ10" s="235"/>
      <c r="LR10" s="235"/>
      <c r="LS10" s="235"/>
      <c r="LT10" s="235"/>
      <c r="LU10" s="235"/>
      <c r="LV10" s="235"/>
      <c r="LW10" s="235"/>
      <c r="LX10" s="235"/>
      <c r="LY10" s="235"/>
      <c r="LZ10" s="235"/>
      <c r="MA10" s="235"/>
      <c r="MB10" s="235"/>
      <c r="MC10" s="235"/>
      <c r="MD10" s="235"/>
      <c r="ME10" s="235"/>
      <c r="MF10" s="235"/>
      <c r="MG10" s="235"/>
      <c r="MH10" s="235"/>
      <c r="MI10" s="235"/>
      <c r="MJ10" s="235"/>
      <c r="MK10" s="235"/>
      <c r="ML10" s="235"/>
      <c r="MM10" s="235"/>
      <c r="MN10" s="235"/>
      <c r="MO10" s="235"/>
      <c r="MP10" s="235"/>
      <c r="MQ10" s="235"/>
      <c r="MR10" s="235"/>
      <c r="MS10" s="235"/>
      <c r="MT10" s="235"/>
      <c r="MU10" s="235"/>
      <c r="MV10" s="235"/>
      <c r="MW10" s="235"/>
      <c r="MX10" s="235"/>
      <c r="MY10" s="235"/>
      <c r="MZ10" s="235"/>
      <c r="NA10" s="235"/>
      <c r="NB10" s="235"/>
      <c r="NC10" s="235"/>
      <c r="ND10" s="235"/>
      <c r="NE10" s="235"/>
      <c r="NF10" s="235"/>
      <c r="NG10" s="235"/>
      <c r="NH10" s="235"/>
      <c r="NI10" s="235"/>
      <c r="NJ10" s="235"/>
      <c r="NK10" s="235"/>
      <c r="NL10" s="235"/>
      <c r="NM10" s="235"/>
      <c r="NN10" s="235"/>
      <c r="NO10" s="235"/>
      <c r="NP10" s="235"/>
      <c r="NQ10" s="235"/>
      <c r="NR10" s="235"/>
      <c r="NS10" s="235"/>
      <c r="NT10" s="235"/>
      <c r="NU10" s="235"/>
      <c r="NV10" s="235"/>
      <c r="NW10" s="235"/>
      <c r="NX10" s="235"/>
      <c r="NY10" s="235"/>
      <c r="NZ10" s="235"/>
      <c r="OA10" s="235"/>
      <c r="OB10" s="235"/>
      <c r="OC10" s="235"/>
      <c r="OD10" s="235"/>
      <c r="OE10" s="235"/>
      <c r="OF10" s="235"/>
      <c r="OG10" s="235"/>
      <c r="OH10" s="235"/>
      <c r="OI10" s="235"/>
      <c r="OJ10" s="235"/>
      <c r="OK10" s="235"/>
      <c r="OL10" s="235"/>
      <c r="OM10" s="235"/>
      <c r="ON10" s="235"/>
      <c r="OO10" s="235"/>
      <c r="OP10" s="235"/>
      <c r="OQ10" s="235"/>
      <c r="OR10" s="235"/>
      <c r="OS10" s="235"/>
      <c r="OT10" s="235"/>
      <c r="OU10" s="235"/>
      <c r="OV10" s="235"/>
      <c r="OW10" s="235"/>
      <c r="OX10" s="235"/>
      <c r="OY10" s="235"/>
      <c r="OZ10" s="235"/>
      <c r="PA10" s="235"/>
      <c r="PB10" s="235"/>
      <c r="PC10" s="235"/>
      <c r="PD10" s="235"/>
      <c r="PE10" s="235"/>
      <c r="PF10" s="235"/>
      <c r="PG10" s="235"/>
      <c r="PH10" s="235"/>
      <c r="PI10" s="235"/>
      <c r="PJ10" s="235"/>
      <c r="PK10" s="235"/>
      <c r="PL10" s="235"/>
      <c r="PM10" s="235"/>
      <c r="PN10" s="235"/>
      <c r="PO10" s="235"/>
      <c r="PP10" s="235"/>
      <c r="PQ10" s="235"/>
      <c r="PR10" s="235"/>
      <c r="PS10" s="235"/>
      <c r="PT10" s="235"/>
      <c r="PU10" s="235"/>
      <c r="PV10" s="235"/>
      <c r="PW10" s="235"/>
      <c r="PX10" s="235"/>
      <c r="PY10" s="235"/>
      <c r="PZ10" s="235"/>
      <c r="QA10" s="235"/>
      <c r="QB10" s="235"/>
      <c r="QC10" s="235"/>
      <c r="QD10" s="235"/>
      <c r="QE10" s="235"/>
      <c r="QF10" s="235"/>
      <c r="QG10" s="235"/>
      <c r="QH10" s="235"/>
      <c r="QI10" s="235"/>
      <c r="QJ10" s="235"/>
      <c r="QK10" s="235"/>
      <c r="QL10" s="235"/>
      <c r="QM10" s="235"/>
      <c r="QN10" s="235"/>
      <c r="QO10" s="235"/>
      <c r="QP10" s="235"/>
      <c r="QQ10" s="235"/>
      <c r="QR10" s="235"/>
      <c r="QS10" s="235"/>
      <c r="QT10" s="235"/>
      <c r="QU10" s="235"/>
      <c r="QV10" s="235"/>
      <c r="QW10" s="235"/>
      <c r="QX10" s="235"/>
      <c r="QY10" s="235"/>
      <c r="QZ10" s="235"/>
      <c r="RA10" s="235"/>
      <c r="RB10" s="235"/>
      <c r="RC10" s="235"/>
      <c r="RD10" s="235"/>
      <c r="RE10" s="235"/>
      <c r="RF10" s="235"/>
      <c r="RG10" s="235"/>
      <c r="RH10" s="235"/>
      <c r="RI10" s="235"/>
      <c r="RJ10" s="235"/>
      <c r="RK10" s="235"/>
      <c r="RL10" s="235"/>
      <c r="RM10" s="235"/>
      <c r="RN10" s="235"/>
      <c r="RO10" s="235"/>
      <c r="RP10" s="235"/>
      <c r="RQ10" s="235"/>
      <c r="RR10" s="235"/>
      <c r="RS10" s="235"/>
      <c r="RT10" s="235"/>
      <c r="RU10" s="235"/>
      <c r="RV10" s="235"/>
      <c r="RW10" s="235"/>
      <c r="RX10" s="235"/>
      <c r="RY10" s="235"/>
      <c r="RZ10" s="235"/>
      <c r="SA10" s="235"/>
      <c r="SB10" s="235"/>
      <c r="SC10" s="235"/>
      <c r="SD10" s="235"/>
      <c r="SE10" s="235"/>
      <c r="SF10" s="235"/>
      <c r="SG10" s="235"/>
      <c r="SH10" s="235"/>
      <c r="SI10" s="235"/>
      <c r="SJ10" s="235"/>
      <c r="SK10" s="235"/>
      <c r="SL10" s="235"/>
      <c r="SM10" s="235"/>
      <c r="SN10" s="235"/>
      <c r="SO10" s="235"/>
      <c r="SP10" s="235"/>
      <c r="SQ10" s="235"/>
      <c r="SR10" s="235"/>
      <c r="SS10" s="235"/>
      <c r="ST10" s="235"/>
      <c r="SU10" s="235"/>
      <c r="SV10" s="235"/>
      <c r="SW10" s="235"/>
      <c r="SX10" s="235"/>
      <c r="SY10" s="235"/>
      <c r="SZ10" s="235"/>
      <c r="TA10" s="235"/>
      <c r="TB10" s="235"/>
      <c r="TC10" s="235"/>
      <c r="TD10" s="235"/>
      <c r="TE10" s="235"/>
      <c r="TF10" s="235"/>
      <c r="TG10" s="235"/>
      <c r="TH10" s="235"/>
      <c r="TI10" s="235"/>
      <c r="TJ10" s="235"/>
      <c r="TK10" s="235"/>
      <c r="TL10" s="235"/>
      <c r="TM10" s="235"/>
      <c r="TN10" s="235"/>
      <c r="TO10" s="235"/>
      <c r="TP10" s="235"/>
      <c r="TQ10" s="235"/>
      <c r="TR10" s="235"/>
      <c r="TS10" s="235"/>
      <c r="TT10" s="235"/>
      <c r="TU10" s="235"/>
      <c r="TV10" s="235"/>
      <c r="TW10" s="235"/>
      <c r="TX10" s="235"/>
      <c r="TY10" s="235"/>
      <c r="TZ10" s="235"/>
      <c r="UA10" s="235"/>
      <c r="UB10" s="235"/>
      <c r="UC10" s="235"/>
      <c r="UD10" s="235"/>
      <c r="UE10" s="235"/>
      <c r="UF10" s="235"/>
      <c r="UG10" s="235"/>
      <c r="UH10" s="235"/>
      <c r="UI10" s="235"/>
      <c r="UJ10" s="235"/>
      <c r="UK10" s="235"/>
      <c r="UL10" s="235"/>
      <c r="UM10" s="235"/>
      <c r="UN10" s="235"/>
      <c r="UO10" s="235"/>
      <c r="UP10" s="235"/>
      <c r="UQ10" s="235"/>
      <c r="UR10" s="235"/>
      <c r="US10" s="235"/>
      <c r="UT10" s="235"/>
      <c r="UU10" s="235"/>
      <c r="UV10" s="235"/>
      <c r="UW10" s="235"/>
      <c r="UX10" s="235"/>
      <c r="UY10" s="235"/>
      <c r="UZ10" s="235"/>
      <c r="VA10" s="235"/>
      <c r="VB10" s="235"/>
      <c r="VC10" s="235"/>
      <c r="VD10" s="235"/>
      <c r="VE10" s="235"/>
      <c r="VF10" s="235"/>
      <c r="VG10" s="235"/>
      <c r="VH10" s="235"/>
      <c r="VI10" s="235"/>
      <c r="VJ10" s="235"/>
      <c r="VK10" s="235"/>
      <c r="VL10" s="235"/>
      <c r="VM10" s="235"/>
      <c r="VN10" s="235"/>
      <c r="VO10" s="235"/>
      <c r="VP10" s="235"/>
      <c r="VQ10" s="235"/>
      <c r="VR10" s="235"/>
      <c r="VS10" s="235"/>
      <c r="VT10" s="235"/>
      <c r="VU10" s="235"/>
      <c r="VV10" s="235"/>
      <c r="VW10" s="235"/>
      <c r="VX10" s="235"/>
      <c r="VY10" s="235"/>
      <c r="VZ10" s="235"/>
      <c r="WA10" s="235"/>
      <c r="WB10" s="235"/>
      <c r="WC10" s="235"/>
      <c r="WD10" s="235"/>
      <c r="WE10" s="235"/>
      <c r="WF10" s="235"/>
      <c r="WG10" s="235"/>
      <c r="WH10" s="235"/>
      <c r="WI10" s="235"/>
      <c r="WJ10" s="235"/>
      <c r="WK10" s="235"/>
      <c r="WL10" s="235"/>
      <c r="WM10" s="235"/>
      <c r="WN10" s="235"/>
      <c r="WO10" s="235"/>
      <c r="WP10" s="235"/>
      <c r="WQ10" s="235"/>
      <c r="WR10" s="235"/>
      <c r="WS10" s="235"/>
      <c r="WT10" s="235"/>
      <c r="WU10" s="235"/>
      <c r="WV10" s="235"/>
      <c r="WW10" s="235"/>
      <c r="WX10" s="235"/>
      <c r="WY10" s="235"/>
      <c r="WZ10" s="235"/>
      <c r="XA10" s="235"/>
      <c r="XB10" s="235"/>
      <c r="XC10" s="235"/>
      <c r="XD10" s="235"/>
      <c r="XE10" s="235"/>
      <c r="XF10" s="235"/>
      <c r="XG10" s="235"/>
      <c r="XH10" s="235"/>
      <c r="XI10" s="235"/>
      <c r="XJ10" s="235"/>
      <c r="XK10" s="235"/>
      <c r="XL10" s="235"/>
      <c r="XM10" s="235"/>
      <c r="XN10" s="235"/>
      <c r="XO10" s="235"/>
      <c r="XP10" s="235"/>
      <c r="XQ10" s="235"/>
      <c r="XR10" s="235"/>
      <c r="XS10" s="235"/>
      <c r="XT10" s="235"/>
      <c r="XU10" s="235"/>
      <c r="XV10" s="235"/>
      <c r="XW10" s="235"/>
      <c r="XX10" s="235"/>
      <c r="XY10" s="235"/>
      <c r="XZ10" s="235"/>
      <c r="YA10" s="235"/>
      <c r="YB10" s="235"/>
      <c r="YC10" s="235"/>
      <c r="YD10" s="235"/>
      <c r="YE10" s="235"/>
      <c r="YF10" s="235"/>
      <c r="YG10" s="235"/>
      <c r="YH10" s="235"/>
      <c r="YI10" s="235"/>
      <c r="YJ10" s="235"/>
      <c r="YK10" s="235"/>
      <c r="YL10" s="235"/>
      <c r="YM10" s="235"/>
      <c r="YN10" s="235"/>
      <c r="YO10" s="235"/>
      <c r="YP10" s="235"/>
      <c r="YQ10" s="235"/>
      <c r="YR10" s="235"/>
      <c r="YS10" s="235"/>
      <c r="YT10" s="235"/>
      <c r="YU10" s="235"/>
      <c r="YV10" s="235"/>
      <c r="YW10" s="235"/>
      <c r="YX10" s="235"/>
      <c r="YY10" s="235"/>
      <c r="YZ10" s="235"/>
      <c r="ZA10" s="235"/>
      <c r="ZB10" s="235"/>
      <c r="ZC10" s="235"/>
      <c r="ZD10" s="235"/>
      <c r="ZE10" s="235"/>
      <c r="ZF10" s="235"/>
      <c r="ZG10" s="235"/>
      <c r="ZH10" s="235"/>
      <c r="ZI10" s="235"/>
      <c r="ZJ10" s="235"/>
      <c r="ZK10" s="235"/>
      <c r="ZL10" s="235"/>
      <c r="ZM10" s="235"/>
      <c r="ZN10" s="235"/>
      <c r="ZO10" s="235"/>
      <c r="ZP10" s="235"/>
      <c r="ZQ10" s="235"/>
      <c r="ZR10" s="235"/>
      <c r="ZS10" s="235"/>
      <c r="ZT10" s="235"/>
      <c r="ZU10" s="235"/>
      <c r="ZV10" s="235"/>
      <c r="ZW10" s="235"/>
      <c r="ZX10" s="235"/>
      <c r="ZY10" s="235"/>
      <c r="ZZ10" s="235"/>
      <c r="AAA10" s="235"/>
      <c r="AAB10" s="235"/>
      <c r="AAC10" s="235"/>
      <c r="AAD10" s="235"/>
      <c r="AAE10" s="235"/>
      <c r="AAF10" s="235"/>
      <c r="AAG10" s="235"/>
      <c r="AAH10" s="235"/>
      <c r="AAI10" s="235"/>
      <c r="AAJ10" s="235"/>
      <c r="AAK10" s="235"/>
      <c r="AAL10" s="235"/>
      <c r="AAM10" s="235"/>
      <c r="AAN10" s="235"/>
      <c r="AAO10" s="235"/>
      <c r="AAP10" s="235"/>
      <c r="AAQ10" s="235"/>
      <c r="AAR10" s="235"/>
      <c r="AAS10" s="235"/>
      <c r="AAT10" s="235"/>
      <c r="AAU10" s="235"/>
      <c r="AAV10" s="235"/>
      <c r="AAW10" s="235"/>
      <c r="AAX10" s="235"/>
      <c r="AAY10" s="235"/>
      <c r="AAZ10" s="235"/>
      <c r="ABA10" s="235"/>
      <c r="ABB10" s="235"/>
      <c r="ABC10" s="235"/>
      <c r="ABD10" s="235"/>
      <c r="ABE10" s="235"/>
      <c r="ABF10" s="235"/>
      <c r="ABG10" s="235"/>
      <c r="ABH10" s="235"/>
      <c r="ABI10" s="235"/>
      <c r="ABJ10" s="235"/>
      <c r="ABK10" s="235"/>
      <c r="ABL10" s="235"/>
      <c r="ABM10" s="235"/>
      <c r="ABN10" s="235"/>
      <c r="ABO10" s="235"/>
      <c r="ABP10" s="235"/>
      <c r="ABQ10" s="235"/>
      <c r="ABR10" s="235"/>
      <c r="ABS10" s="235"/>
      <c r="ABT10" s="235"/>
      <c r="ABU10" s="235"/>
      <c r="ABV10" s="235"/>
      <c r="ABW10" s="235"/>
      <c r="ABX10" s="235"/>
      <c r="ABY10" s="235"/>
      <c r="ABZ10" s="235"/>
      <c r="ACA10" s="235"/>
      <c r="ACB10" s="235"/>
      <c r="ACC10" s="235"/>
      <c r="ACD10" s="235"/>
      <c r="ACE10" s="235"/>
      <c r="ACF10" s="235"/>
      <c r="ACG10" s="235"/>
      <c r="ACH10" s="235"/>
      <c r="ACI10" s="235"/>
      <c r="ACJ10" s="235"/>
      <c r="ACK10" s="235"/>
      <c r="ACL10" s="235"/>
      <c r="ACM10" s="235"/>
      <c r="ACN10" s="235"/>
      <c r="ACO10" s="235"/>
      <c r="ACP10" s="235"/>
      <c r="ACQ10" s="235"/>
      <c r="ACR10" s="235"/>
      <c r="ACS10" s="235"/>
      <c r="ACT10" s="235"/>
      <c r="ACU10" s="235"/>
      <c r="ACV10" s="235"/>
      <c r="ACW10" s="235"/>
      <c r="ACX10" s="235"/>
      <c r="ACY10" s="235"/>
      <c r="ACZ10" s="235"/>
      <c r="ADA10" s="235"/>
      <c r="ADB10" s="235"/>
      <c r="ADC10" s="235"/>
      <c r="ADD10" s="235"/>
      <c r="ADE10" s="235"/>
      <c r="ADF10" s="235"/>
      <c r="ADG10" s="235"/>
      <c r="ADH10" s="235"/>
      <c r="ADI10" s="235"/>
      <c r="ADJ10" s="235"/>
      <c r="ADK10" s="235"/>
      <c r="ADL10" s="235"/>
      <c r="ADM10" s="235"/>
      <c r="ADN10" s="235"/>
      <c r="ADO10" s="235"/>
      <c r="ADP10" s="235"/>
      <c r="ADQ10" s="235"/>
      <c r="ADR10" s="235"/>
      <c r="ADS10" s="235"/>
      <c r="ADT10" s="235"/>
      <c r="ADU10" s="235"/>
      <c r="ADV10" s="235"/>
      <c r="ADW10" s="235"/>
      <c r="ADX10" s="235"/>
      <c r="ADY10" s="235"/>
      <c r="ADZ10" s="235"/>
      <c r="AEA10" s="235"/>
      <c r="AEB10" s="235"/>
      <c r="AEC10" s="235"/>
      <c r="AED10" s="235"/>
      <c r="AEE10" s="235"/>
      <c r="AEF10" s="235"/>
      <c r="AEG10" s="235"/>
      <c r="AEH10" s="235"/>
      <c r="AEI10" s="235"/>
      <c r="AEJ10" s="235"/>
      <c r="AEK10" s="235"/>
      <c r="AEL10" s="235"/>
      <c r="AEM10" s="235"/>
      <c r="AEN10" s="235"/>
      <c r="AEO10" s="235"/>
      <c r="AEP10" s="235"/>
      <c r="AEQ10" s="235"/>
      <c r="AER10" s="235"/>
      <c r="AES10" s="235"/>
      <c r="AET10" s="235"/>
      <c r="AEU10" s="235"/>
      <c r="AEV10" s="235"/>
      <c r="AEW10" s="235"/>
      <c r="AEX10" s="235"/>
      <c r="AEY10" s="235"/>
      <c r="AEZ10" s="235"/>
      <c r="AFA10" s="235"/>
      <c r="AFB10" s="235"/>
      <c r="AFC10" s="235"/>
      <c r="AFD10" s="235"/>
      <c r="AFE10" s="235"/>
      <c r="AFF10" s="235"/>
      <c r="AFG10" s="235"/>
      <c r="AFH10" s="235"/>
      <c r="AFI10" s="235"/>
      <c r="AFJ10" s="235"/>
      <c r="AFK10" s="235"/>
      <c r="AFL10" s="235"/>
      <c r="AFM10" s="235"/>
      <c r="AFN10" s="235"/>
      <c r="AFO10" s="235"/>
      <c r="AFP10" s="235"/>
      <c r="AFQ10" s="235"/>
      <c r="AFR10" s="235"/>
      <c r="AFS10" s="235"/>
      <c r="AFT10" s="235"/>
      <c r="AFU10" s="235"/>
      <c r="AFV10" s="235"/>
      <c r="AFW10" s="235"/>
      <c r="AFX10" s="235"/>
      <c r="AFY10" s="235"/>
      <c r="AFZ10" s="235"/>
      <c r="AGA10" s="235"/>
      <c r="AGB10" s="235"/>
      <c r="AGC10" s="235"/>
      <c r="AGD10" s="235"/>
      <c r="AGE10" s="235"/>
      <c r="AGF10" s="235"/>
      <c r="AGG10" s="235"/>
      <c r="AGH10" s="235"/>
      <c r="AGI10" s="235"/>
      <c r="AGJ10" s="235"/>
      <c r="AGK10" s="235"/>
      <c r="AGL10" s="235"/>
      <c r="AGM10" s="235"/>
      <c r="AGN10" s="235"/>
      <c r="AGO10" s="235"/>
      <c r="AGP10" s="235"/>
      <c r="AGQ10" s="235"/>
      <c r="AGR10" s="235"/>
      <c r="AGS10" s="235"/>
      <c r="AGT10" s="235"/>
      <c r="AGU10" s="235"/>
      <c r="AGV10" s="235"/>
      <c r="AGW10" s="235"/>
      <c r="AGX10" s="235"/>
      <c r="AGY10" s="235"/>
      <c r="AGZ10" s="235"/>
      <c r="AHA10" s="235"/>
      <c r="AHB10" s="235"/>
      <c r="AHC10" s="235"/>
      <c r="AHD10" s="235"/>
      <c r="AHE10" s="235"/>
      <c r="AHF10" s="235"/>
      <c r="AHG10" s="235"/>
      <c r="AHH10" s="235"/>
      <c r="AHI10" s="235"/>
      <c r="AHJ10" s="235"/>
      <c r="AHK10" s="235"/>
      <c r="AHL10" s="235"/>
      <c r="AHM10" s="235"/>
      <c r="AHN10" s="235"/>
      <c r="AHO10" s="235"/>
      <c r="AHP10" s="235"/>
      <c r="AHQ10" s="235"/>
      <c r="AHR10" s="235"/>
      <c r="AHS10" s="235"/>
      <c r="AHT10" s="235"/>
      <c r="AHU10" s="235"/>
      <c r="AHV10" s="235"/>
      <c r="AHW10" s="235"/>
      <c r="AHX10" s="235"/>
      <c r="AHY10" s="235"/>
      <c r="AHZ10" s="235"/>
      <c r="AIA10" s="235"/>
      <c r="AIB10" s="235"/>
      <c r="AIC10" s="235"/>
      <c r="AID10" s="235"/>
      <c r="AIE10" s="235"/>
      <c r="AIF10" s="235"/>
      <c r="AIG10" s="235"/>
      <c r="AIH10" s="235"/>
      <c r="AII10" s="235"/>
      <c r="AIJ10" s="235"/>
      <c r="AIK10" s="235"/>
      <c r="AIL10" s="235"/>
      <c r="AIM10" s="235"/>
      <c r="AIN10" s="235"/>
      <c r="AIO10" s="235"/>
      <c r="AIP10" s="235"/>
      <c r="AIQ10" s="235"/>
      <c r="AIR10" s="235"/>
      <c r="AIS10" s="235"/>
      <c r="AIT10" s="235"/>
      <c r="AIU10" s="235"/>
      <c r="AIV10" s="235"/>
      <c r="AIW10" s="235"/>
      <c r="AIX10" s="235"/>
      <c r="AIY10" s="235"/>
      <c r="AIZ10" s="235"/>
      <c r="AJA10" s="235"/>
      <c r="AJB10" s="235"/>
      <c r="AJC10" s="235"/>
      <c r="AJD10" s="235"/>
      <c r="AJE10" s="235"/>
      <c r="AJF10" s="235"/>
      <c r="AJG10" s="235"/>
      <c r="AJH10" s="235"/>
      <c r="AJI10" s="235"/>
      <c r="AJJ10" s="235"/>
      <c r="AJK10" s="235"/>
      <c r="AJL10" s="235"/>
      <c r="AJM10" s="235"/>
      <c r="AJN10" s="235"/>
      <c r="AJO10" s="235"/>
      <c r="AJP10" s="235"/>
      <c r="AJQ10" s="235"/>
      <c r="AJR10" s="235"/>
      <c r="AJS10" s="235"/>
      <c r="AJT10" s="235"/>
      <c r="AJU10" s="235"/>
      <c r="AJV10" s="235"/>
      <c r="AJW10" s="235"/>
      <c r="AJX10" s="235"/>
      <c r="AJY10" s="235"/>
      <c r="AJZ10" s="235"/>
      <c r="AKA10" s="235"/>
      <c r="AKB10" s="235"/>
      <c r="AKC10" s="235"/>
      <c r="AKD10" s="235"/>
      <c r="AKE10" s="235"/>
      <c r="AKF10" s="235"/>
      <c r="AKG10" s="235"/>
      <c r="AKH10" s="235"/>
      <c r="AKI10" s="235"/>
      <c r="AKJ10" s="235"/>
      <c r="AKK10" s="235"/>
      <c r="AKL10" s="235"/>
      <c r="AKM10" s="235"/>
      <c r="AKN10" s="235"/>
      <c r="AKO10" s="235"/>
      <c r="AKP10" s="235"/>
      <c r="AKQ10" s="235"/>
      <c r="AKR10" s="235"/>
      <c r="AKS10" s="235"/>
      <c r="AKT10" s="235"/>
      <c r="AKU10" s="235"/>
      <c r="AKV10" s="235"/>
      <c r="AKW10" s="235"/>
      <c r="AKX10" s="235"/>
      <c r="AKY10" s="235"/>
      <c r="AKZ10" s="235"/>
      <c r="ALA10" s="235"/>
      <c r="ALB10" s="235"/>
      <c r="ALC10" s="235"/>
      <c r="ALD10" s="235"/>
      <c r="ALE10" s="235"/>
      <c r="ALF10" s="235"/>
      <c r="ALG10" s="235"/>
      <c r="ALH10" s="235"/>
      <c r="ALI10" s="235"/>
      <c r="ALJ10" s="235"/>
      <c r="ALK10" s="235"/>
      <c r="ALL10" s="235"/>
      <c r="ALM10" s="235"/>
      <c r="ALN10" s="235"/>
      <c r="ALO10" s="235"/>
      <c r="ALP10" s="235"/>
      <c r="ALQ10" s="235"/>
      <c r="ALR10" s="235"/>
      <c r="ALS10" s="235"/>
      <c r="ALT10" s="235"/>
      <c r="ALU10" s="235"/>
      <c r="ALV10" s="235"/>
      <c r="ALW10" s="235"/>
      <c r="ALX10" s="235"/>
      <c r="ALY10" s="235"/>
      <c r="ALZ10" s="235"/>
      <c r="AMA10" s="235"/>
      <c r="AMB10" s="235"/>
      <c r="AMC10" s="235"/>
      <c r="AMD10" s="235"/>
      <c r="AME10" s="235"/>
      <c r="AMF10" s="235"/>
      <c r="AMG10" s="235"/>
      <c r="AMH10" s="235"/>
      <c r="AMI10" s="235"/>
      <c r="AMJ10" s="235"/>
      <c r="AMK10" s="235"/>
    </row>
    <row r="11" spans="1:1025">
      <c r="A11" s="255"/>
      <c r="B11" s="239">
        <v>10</v>
      </c>
      <c r="C11" s="239" t="s">
        <v>96</v>
      </c>
      <c r="D11" s="239" t="s">
        <v>97</v>
      </c>
      <c r="E11" s="239" t="s">
        <v>98</v>
      </c>
      <c r="F11" s="239">
        <v>8</v>
      </c>
      <c r="G11" s="247" t="s">
        <v>201</v>
      </c>
      <c r="H11" s="234" t="s">
        <v>202</v>
      </c>
      <c r="I11" s="234"/>
      <c r="J11" s="234"/>
      <c r="K11" s="234"/>
      <c r="L11" s="234"/>
      <c r="M11" s="234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35"/>
      <c r="CH11" s="235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35"/>
      <c r="DN11" s="235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35"/>
      <c r="ED11" s="235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35"/>
      <c r="ET11" s="235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35"/>
      <c r="FJ11" s="235"/>
      <c r="FK11" s="235"/>
      <c r="FL11" s="235"/>
      <c r="FM11" s="235"/>
      <c r="FN11" s="235"/>
      <c r="FO11" s="235"/>
      <c r="FP11" s="235"/>
      <c r="FQ11" s="235"/>
      <c r="FR11" s="235"/>
      <c r="FS11" s="235"/>
      <c r="FT11" s="235"/>
      <c r="FU11" s="235"/>
      <c r="FV11" s="235"/>
      <c r="FW11" s="235"/>
      <c r="FX11" s="235"/>
      <c r="FY11" s="235"/>
      <c r="FZ11" s="235"/>
      <c r="GA11" s="235"/>
      <c r="GB11" s="235"/>
      <c r="GC11" s="235"/>
      <c r="GD11" s="235"/>
      <c r="GE11" s="235"/>
      <c r="GF11" s="235"/>
      <c r="GG11" s="235"/>
      <c r="GH11" s="235"/>
      <c r="GI11" s="235"/>
      <c r="GJ11" s="235"/>
      <c r="GK11" s="235"/>
      <c r="GL11" s="235"/>
      <c r="GM11" s="235"/>
      <c r="GN11" s="235"/>
      <c r="GO11" s="235"/>
      <c r="GP11" s="235"/>
      <c r="GQ11" s="235"/>
      <c r="GR11" s="235"/>
      <c r="GS11" s="235"/>
      <c r="GT11" s="235"/>
      <c r="GU11" s="235"/>
      <c r="GV11" s="235"/>
      <c r="GW11" s="235"/>
      <c r="GX11" s="235"/>
      <c r="GY11" s="235"/>
      <c r="GZ11" s="235"/>
      <c r="HA11" s="235"/>
      <c r="HB11" s="235"/>
      <c r="HC11" s="235"/>
      <c r="HD11" s="235"/>
      <c r="HE11" s="235"/>
      <c r="HF11" s="235"/>
      <c r="HG11" s="235"/>
      <c r="HH11" s="235"/>
      <c r="HI11" s="235"/>
      <c r="HJ11" s="235"/>
      <c r="HK11" s="235"/>
      <c r="HL11" s="235"/>
      <c r="HM11" s="235"/>
      <c r="HN11" s="235"/>
      <c r="HO11" s="235"/>
      <c r="HP11" s="235"/>
      <c r="HQ11" s="235"/>
      <c r="HR11" s="235"/>
      <c r="HS11" s="235"/>
      <c r="HT11" s="235"/>
      <c r="HU11" s="235"/>
      <c r="HV11" s="235"/>
      <c r="HW11" s="235"/>
      <c r="HX11" s="235"/>
      <c r="HY11" s="235"/>
      <c r="HZ11" s="235"/>
      <c r="IA11" s="235"/>
      <c r="IB11" s="235"/>
      <c r="IC11" s="235"/>
      <c r="ID11" s="235"/>
      <c r="IE11" s="235"/>
      <c r="IF11" s="235"/>
      <c r="IG11" s="235"/>
      <c r="IH11" s="235"/>
      <c r="II11" s="235"/>
      <c r="IJ11" s="235"/>
      <c r="IK11" s="235"/>
      <c r="IL11" s="235"/>
      <c r="IM11" s="235"/>
      <c r="IN11" s="235"/>
      <c r="IO11" s="235"/>
      <c r="IP11" s="235"/>
      <c r="IQ11" s="235"/>
      <c r="IR11" s="235"/>
      <c r="IS11" s="235"/>
      <c r="IT11" s="235"/>
      <c r="IU11" s="235"/>
      <c r="IV11" s="235"/>
      <c r="IW11" s="235"/>
      <c r="IX11" s="235"/>
      <c r="IY11" s="235"/>
      <c r="IZ11" s="235"/>
      <c r="JA11" s="235"/>
      <c r="JB11" s="235"/>
      <c r="JC11" s="235"/>
      <c r="JD11" s="235"/>
      <c r="JE11" s="235"/>
      <c r="JF11" s="235"/>
      <c r="JG11" s="235"/>
      <c r="JH11" s="235"/>
      <c r="JI11" s="235"/>
      <c r="JJ11" s="235"/>
      <c r="JK11" s="235"/>
      <c r="JL11" s="235"/>
      <c r="JM11" s="235"/>
      <c r="JN11" s="235"/>
      <c r="JO11" s="235"/>
      <c r="JP11" s="235"/>
      <c r="JQ11" s="235"/>
      <c r="JR11" s="235"/>
      <c r="JS11" s="235"/>
      <c r="JT11" s="235"/>
      <c r="JU11" s="235"/>
      <c r="JV11" s="235"/>
      <c r="JW11" s="235"/>
      <c r="JX11" s="235"/>
      <c r="JY11" s="235"/>
      <c r="JZ11" s="235"/>
      <c r="KA11" s="235"/>
      <c r="KB11" s="235"/>
      <c r="KC11" s="235"/>
      <c r="KD11" s="235"/>
      <c r="KE11" s="235"/>
      <c r="KF11" s="235"/>
      <c r="KG11" s="235"/>
      <c r="KH11" s="235"/>
      <c r="KI11" s="235"/>
      <c r="KJ11" s="235"/>
      <c r="KK11" s="235"/>
      <c r="KL11" s="235"/>
      <c r="KM11" s="235"/>
      <c r="KN11" s="235"/>
      <c r="KO11" s="235"/>
      <c r="KP11" s="235"/>
      <c r="KQ11" s="235"/>
      <c r="KR11" s="235"/>
      <c r="KS11" s="235"/>
      <c r="KT11" s="235"/>
      <c r="KU11" s="235"/>
      <c r="KV11" s="235"/>
      <c r="KW11" s="235"/>
      <c r="KX11" s="235"/>
      <c r="KY11" s="235"/>
      <c r="KZ11" s="235"/>
      <c r="LA11" s="235"/>
      <c r="LB11" s="235"/>
      <c r="LC11" s="235"/>
      <c r="LD11" s="235"/>
      <c r="LE11" s="235"/>
      <c r="LF11" s="235"/>
      <c r="LG11" s="235"/>
      <c r="LH11" s="235"/>
      <c r="LI11" s="235"/>
      <c r="LJ11" s="235"/>
      <c r="LK11" s="235"/>
      <c r="LL11" s="235"/>
      <c r="LM11" s="235"/>
      <c r="LN11" s="235"/>
      <c r="LO11" s="235"/>
      <c r="LP11" s="235"/>
      <c r="LQ11" s="235"/>
      <c r="LR11" s="235"/>
      <c r="LS11" s="235"/>
      <c r="LT11" s="235"/>
      <c r="LU11" s="235"/>
      <c r="LV11" s="235"/>
      <c r="LW11" s="235"/>
      <c r="LX11" s="235"/>
      <c r="LY11" s="235"/>
      <c r="LZ11" s="235"/>
      <c r="MA11" s="235"/>
      <c r="MB11" s="235"/>
      <c r="MC11" s="235"/>
      <c r="MD11" s="235"/>
      <c r="ME11" s="235"/>
      <c r="MF11" s="235"/>
      <c r="MG11" s="235"/>
      <c r="MH11" s="235"/>
      <c r="MI11" s="235"/>
      <c r="MJ11" s="235"/>
      <c r="MK11" s="235"/>
      <c r="ML11" s="235"/>
      <c r="MM11" s="235"/>
      <c r="MN11" s="235"/>
      <c r="MO11" s="235"/>
      <c r="MP11" s="235"/>
      <c r="MQ11" s="235"/>
      <c r="MR11" s="235"/>
      <c r="MS11" s="235"/>
      <c r="MT11" s="235"/>
      <c r="MU11" s="235"/>
      <c r="MV11" s="235"/>
      <c r="MW11" s="235"/>
      <c r="MX11" s="235"/>
      <c r="MY11" s="235"/>
      <c r="MZ11" s="235"/>
      <c r="NA11" s="235"/>
      <c r="NB11" s="235"/>
      <c r="NC11" s="235"/>
      <c r="ND11" s="235"/>
      <c r="NE11" s="235"/>
      <c r="NF11" s="235"/>
      <c r="NG11" s="235"/>
      <c r="NH11" s="235"/>
      <c r="NI11" s="235"/>
      <c r="NJ11" s="235"/>
      <c r="NK11" s="235"/>
      <c r="NL11" s="235"/>
      <c r="NM11" s="235"/>
      <c r="NN11" s="235"/>
      <c r="NO11" s="235"/>
      <c r="NP11" s="235"/>
      <c r="NQ11" s="235"/>
      <c r="NR11" s="235"/>
      <c r="NS11" s="235"/>
      <c r="NT11" s="235"/>
      <c r="NU11" s="235"/>
      <c r="NV11" s="235"/>
      <c r="NW11" s="235"/>
      <c r="NX11" s="235"/>
      <c r="NY11" s="235"/>
      <c r="NZ11" s="235"/>
      <c r="OA11" s="235"/>
      <c r="OB11" s="235"/>
      <c r="OC11" s="235"/>
      <c r="OD11" s="235"/>
      <c r="OE11" s="235"/>
      <c r="OF11" s="235"/>
      <c r="OG11" s="235"/>
      <c r="OH11" s="235"/>
      <c r="OI11" s="235"/>
      <c r="OJ11" s="235"/>
      <c r="OK11" s="235"/>
      <c r="OL11" s="235"/>
      <c r="OM11" s="235"/>
      <c r="ON11" s="235"/>
      <c r="OO11" s="235"/>
      <c r="OP11" s="235"/>
      <c r="OQ11" s="235"/>
      <c r="OR11" s="235"/>
      <c r="OS11" s="235"/>
      <c r="OT11" s="235"/>
      <c r="OU11" s="235"/>
      <c r="OV11" s="235"/>
      <c r="OW11" s="235"/>
      <c r="OX11" s="235"/>
      <c r="OY11" s="235"/>
      <c r="OZ11" s="235"/>
      <c r="PA11" s="235"/>
      <c r="PB11" s="235"/>
      <c r="PC11" s="235"/>
      <c r="PD11" s="235"/>
      <c r="PE11" s="235"/>
      <c r="PF11" s="235"/>
      <c r="PG11" s="235"/>
      <c r="PH11" s="235"/>
      <c r="PI11" s="235"/>
      <c r="PJ11" s="235"/>
      <c r="PK11" s="235"/>
      <c r="PL11" s="235"/>
      <c r="PM11" s="235"/>
      <c r="PN11" s="235"/>
      <c r="PO11" s="235"/>
      <c r="PP11" s="235"/>
      <c r="PQ11" s="235"/>
      <c r="PR11" s="235"/>
      <c r="PS11" s="235"/>
      <c r="PT11" s="235"/>
      <c r="PU11" s="235"/>
      <c r="PV11" s="235"/>
      <c r="PW11" s="235"/>
      <c r="PX11" s="235"/>
      <c r="PY11" s="235"/>
      <c r="PZ11" s="235"/>
      <c r="QA11" s="235"/>
      <c r="QB11" s="235"/>
      <c r="QC11" s="235"/>
      <c r="QD11" s="235"/>
      <c r="QE11" s="235"/>
      <c r="QF11" s="235"/>
      <c r="QG11" s="235"/>
      <c r="QH11" s="235"/>
      <c r="QI11" s="235"/>
      <c r="QJ11" s="235"/>
      <c r="QK11" s="235"/>
      <c r="QL11" s="235"/>
      <c r="QM11" s="235"/>
      <c r="QN11" s="235"/>
      <c r="QO11" s="235"/>
      <c r="QP11" s="235"/>
      <c r="QQ11" s="235"/>
      <c r="QR11" s="235"/>
      <c r="QS11" s="235"/>
      <c r="QT11" s="235"/>
      <c r="QU11" s="235"/>
      <c r="QV11" s="235"/>
      <c r="QW11" s="235"/>
      <c r="QX11" s="235"/>
      <c r="QY11" s="235"/>
      <c r="QZ11" s="235"/>
      <c r="RA11" s="235"/>
      <c r="RB11" s="235"/>
      <c r="RC11" s="235"/>
      <c r="RD11" s="235"/>
      <c r="RE11" s="235"/>
      <c r="RF11" s="235"/>
      <c r="RG11" s="235"/>
      <c r="RH11" s="235"/>
      <c r="RI11" s="235"/>
      <c r="RJ11" s="235"/>
      <c r="RK11" s="235"/>
      <c r="RL11" s="235"/>
      <c r="RM11" s="235"/>
      <c r="RN11" s="235"/>
      <c r="RO11" s="235"/>
      <c r="RP11" s="235"/>
      <c r="RQ11" s="235"/>
      <c r="RR11" s="235"/>
      <c r="RS11" s="235"/>
      <c r="RT11" s="235"/>
      <c r="RU11" s="235"/>
      <c r="RV11" s="235"/>
      <c r="RW11" s="235"/>
      <c r="RX11" s="235"/>
      <c r="RY11" s="235"/>
      <c r="RZ11" s="235"/>
      <c r="SA11" s="235"/>
      <c r="SB11" s="235"/>
      <c r="SC11" s="235"/>
      <c r="SD11" s="235"/>
      <c r="SE11" s="235"/>
      <c r="SF11" s="235"/>
      <c r="SG11" s="235"/>
      <c r="SH11" s="235"/>
      <c r="SI11" s="235"/>
      <c r="SJ11" s="235"/>
      <c r="SK11" s="235"/>
      <c r="SL11" s="235"/>
      <c r="SM11" s="235"/>
      <c r="SN11" s="235"/>
      <c r="SO11" s="235"/>
      <c r="SP11" s="235"/>
      <c r="SQ11" s="235"/>
      <c r="SR11" s="235"/>
      <c r="SS11" s="235"/>
      <c r="ST11" s="235"/>
      <c r="SU11" s="235"/>
      <c r="SV11" s="235"/>
      <c r="SW11" s="235"/>
      <c r="SX11" s="235"/>
      <c r="SY11" s="235"/>
      <c r="SZ11" s="235"/>
      <c r="TA11" s="235"/>
      <c r="TB11" s="235"/>
      <c r="TC11" s="235"/>
      <c r="TD11" s="235"/>
      <c r="TE11" s="235"/>
      <c r="TF11" s="235"/>
      <c r="TG11" s="235"/>
      <c r="TH11" s="235"/>
      <c r="TI11" s="235"/>
      <c r="TJ11" s="235"/>
      <c r="TK11" s="235"/>
      <c r="TL11" s="235"/>
      <c r="TM11" s="235"/>
      <c r="TN11" s="235"/>
      <c r="TO11" s="235"/>
      <c r="TP11" s="235"/>
      <c r="TQ11" s="235"/>
      <c r="TR11" s="235"/>
      <c r="TS11" s="235"/>
      <c r="TT11" s="235"/>
      <c r="TU11" s="235"/>
      <c r="TV11" s="235"/>
      <c r="TW11" s="235"/>
      <c r="TX11" s="235"/>
      <c r="TY11" s="235"/>
      <c r="TZ11" s="235"/>
      <c r="UA11" s="235"/>
      <c r="UB11" s="235"/>
      <c r="UC11" s="235"/>
      <c r="UD11" s="235"/>
      <c r="UE11" s="235"/>
      <c r="UF11" s="235"/>
      <c r="UG11" s="235"/>
      <c r="UH11" s="235"/>
      <c r="UI11" s="235"/>
      <c r="UJ11" s="235"/>
      <c r="UK11" s="235"/>
      <c r="UL11" s="235"/>
      <c r="UM11" s="235"/>
      <c r="UN11" s="235"/>
      <c r="UO11" s="235"/>
      <c r="UP11" s="235"/>
      <c r="UQ11" s="235"/>
      <c r="UR11" s="235"/>
      <c r="US11" s="235"/>
      <c r="UT11" s="235"/>
      <c r="UU11" s="235"/>
      <c r="UV11" s="235"/>
      <c r="UW11" s="235"/>
      <c r="UX11" s="235"/>
      <c r="UY11" s="235"/>
      <c r="UZ11" s="235"/>
      <c r="VA11" s="235"/>
      <c r="VB11" s="235"/>
      <c r="VC11" s="235"/>
      <c r="VD11" s="235"/>
      <c r="VE11" s="235"/>
      <c r="VF11" s="235"/>
      <c r="VG11" s="235"/>
      <c r="VH11" s="235"/>
      <c r="VI11" s="235"/>
      <c r="VJ11" s="235"/>
      <c r="VK11" s="235"/>
      <c r="VL11" s="235"/>
      <c r="VM11" s="235"/>
      <c r="VN11" s="235"/>
      <c r="VO11" s="235"/>
      <c r="VP11" s="235"/>
      <c r="VQ11" s="235"/>
      <c r="VR11" s="235"/>
      <c r="VS11" s="235"/>
      <c r="VT11" s="235"/>
      <c r="VU11" s="235"/>
      <c r="VV11" s="235"/>
      <c r="VW11" s="235"/>
      <c r="VX11" s="235"/>
      <c r="VY11" s="235"/>
      <c r="VZ11" s="235"/>
      <c r="WA11" s="235"/>
      <c r="WB11" s="235"/>
      <c r="WC11" s="235"/>
      <c r="WD11" s="235"/>
      <c r="WE11" s="235"/>
      <c r="WF11" s="235"/>
      <c r="WG11" s="235"/>
      <c r="WH11" s="235"/>
      <c r="WI11" s="235"/>
      <c r="WJ11" s="235"/>
      <c r="WK11" s="235"/>
      <c r="WL11" s="235"/>
      <c r="WM11" s="235"/>
      <c r="WN11" s="235"/>
      <c r="WO11" s="235"/>
      <c r="WP11" s="235"/>
      <c r="WQ11" s="235"/>
      <c r="WR11" s="235"/>
      <c r="WS11" s="235"/>
      <c r="WT11" s="235"/>
      <c r="WU11" s="235"/>
      <c r="WV11" s="235"/>
      <c r="WW11" s="235"/>
      <c r="WX11" s="235"/>
      <c r="WY11" s="235"/>
      <c r="WZ11" s="235"/>
      <c r="XA11" s="235"/>
      <c r="XB11" s="235"/>
      <c r="XC11" s="235"/>
      <c r="XD11" s="235"/>
      <c r="XE11" s="235"/>
      <c r="XF11" s="235"/>
      <c r="XG11" s="235"/>
      <c r="XH11" s="235"/>
      <c r="XI11" s="235"/>
      <c r="XJ11" s="235"/>
      <c r="XK11" s="235"/>
      <c r="XL11" s="235"/>
      <c r="XM11" s="235"/>
      <c r="XN11" s="235"/>
      <c r="XO11" s="235"/>
      <c r="XP11" s="235"/>
      <c r="XQ11" s="235"/>
      <c r="XR11" s="235"/>
      <c r="XS11" s="235"/>
      <c r="XT11" s="235"/>
      <c r="XU11" s="235"/>
      <c r="XV11" s="235"/>
      <c r="XW11" s="235"/>
      <c r="XX11" s="235"/>
      <c r="XY11" s="235"/>
      <c r="XZ11" s="235"/>
      <c r="YA11" s="235"/>
      <c r="YB11" s="235"/>
      <c r="YC11" s="235"/>
      <c r="YD11" s="235"/>
      <c r="YE11" s="235"/>
      <c r="YF11" s="235"/>
      <c r="YG11" s="235"/>
      <c r="YH11" s="235"/>
      <c r="YI11" s="235"/>
      <c r="YJ11" s="235"/>
      <c r="YK11" s="235"/>
      <c r="YL11" s="235"/>
      <c r="YM11" s="235"/>
      <c r="YN11" s="235"/>
      <c r="YO11" s="235"/>
      <c r="YP11" s="235"/>
      <c r="YQ11" s="235"/>
      <c r="YR11" s="235"/>
      <c r="YS11" s="235"/>
      <c r="YT11" s="235"/>
      <c r="YU11" s="235"/>
      <c r="YV11" s="235"/>
      <c r="YW11" s="235"/>
      <c r="YX11" s="235"/>
      <c r="YY11" s="235"/>
      <c r="YZ11" s="235"/>
      <c r="ZA11" s="235"/>
      <c r="ZB11" s="235"/>
      <c r="ZC11" s="235"/>
      <c r="ZD11" s="235"/>
      <c r="ZE11" s="235"/>
      <c r="ZF11" s="235"/>
      <c r="ZG11" s="235"/>
      <c r="ZH11" s="235"/>
      <c r="ZI11" s="235"/>
      <c r="ZJ11" s="235"/>
      <c r="ZK11" s="235"/>
      <c r="ZL11" s="235"/>
      <c r="ZM11" s="235"/>
      <c r="ZN11" s="235"/>
      <c r="ZO11" s="235"/>
      <c r="ZP11" s="235"/>
      <c r="ZQ11" s="235"/>
      <c r="ZR11" s="235"/>
      <c r="ZS11" s="235"/>
      <c r="ZT11" s="235"/>
      <c r="ZU11" s="235"/>
      <c r="ZV11" s="235"/>
      <c r="ZW11" s="235"/>
      <c r="ZX11" s="235"/>
      <c r="ZY11" s="235"/>
      <c r="ZZ11" s="235"/>
      <c r="AAA11" s="235"/>
      <c r="AAB11" s="235"/>
      <c r="AAC11" s="235"/>
      <c r="AAD11" s="235"/>
      <c r="AAE11" s="235"/>
      <c r="AAF11" s="235"/>
      <c r="AAG11" s="235"/>
      <c r="AAH11" s="235"/>
      <c r="AAI11" s="235"/>
      <c r="AAJ11" s="235"/>
      <c r="AAK11" s="235"/>
      <c r="AAL11" s="235"/>
      <c r="AAM11" s="235"/>
      <c r="AAN11" s="235"/>
      <c r="AAO11" s="235"/>
      <c r="AAP11" s="235"/>
      <c r="AAQ11" s="235"/>
      <c r="AAR11" s="235"/>
      <c r="AAS11" s="235"/>
      <c r="AAT11" s="235"/>
      <c r="AAU11" s="235"/>
      <c r="AAV11" s="235"/>
      <c r="AAW11" s="235"/>
      <c r="AAX11" s="235"/>
      <c r="AAY11" s="235"/>
      <c r="AAZ11" s="235"/>
      <c r="ABA11" s="235"/>
      <c r="ABB11" s="235"/>
      <c r="ABC11" s="235"/>
      <c r="ABD11" s="235"/>
      <c r="ABE11" s="235"/>
      <c r="ABF11" s="235"/>
      <c r="ABG11" s="235"/>
      <c r="ABH11" s="235"/>
      <c r="ABI11" s="235"/>
      <c r="ABJ11" s="235"/>
      <c r="ABK11" s="235"/>
      <c r="ABL11" s="235"/>
      <c r="ABM11" s="235"/>
      <c r="ABN11" s="235"/>
      <c r="ABO11" s="235"/>
      <c r="ABP11" s="235"/>
      <c r="ABQ11" s="235"/>
      <c r="ABR11" s="235"/>
      <c r="ABS11" s="235"/>
      <c r="ABT11" s="235"/>
      <c r="ABU11" s="235"/>
      <c r="ABV11" s="235"/>
      <c r="ABW11" s="235"/>
      <c r="ABX11" s="235"/>
      <c r="ABY11" s="235"/>
      <c r="ABZ11" s="235"/>
      <c r="ACA11" s="235"/>
      <c r="ACB11" s="235"/>
      <c r="ACC11" s="235"/>
      <c r="ACD11" s="235"/>
      <c r="ACE11" s="235"/>
      <c r="ACF11" s="235"/>
      <c r="ACG11" s="235"/>
      <c r="ACH11" s="235"/>
      <c r="ACI11" s="235"/>
      <c r="ACJ11" s="235"/>
      <c r="ACK11" s="235"/>
      <c r="ACL11" s="235"/>
      <c r="ACM11" s="235"/>
      <c r="ACN11" s="235"/>
      <c r="ACO11" s="235"/>
      <c r="ACP11" s="235"/>
      <c r="ACQ11" s="235"/>
      <c r="ACR11" s="235"/>
      <c r="ACS11" s="235"/>
      <c r="ACT11" s="235"/>
      <c r="ACU11" s="235"/>
      <c r="ACV11" s="235"/>
      <c r="ACW11" s="235"/>
      <c r="ACX11" s="235"/>
      <c r="ACY11" s="235"/>
      <c r="ACZ11" s="235"/>
      <c r="ADA11" s="235"/>
      <c r="ADB11" s="235"/>
      <c r="ADC11" s="235"/>
      <c r="ADD11" s="235"/>
      <c r="ADE11" s="235"/>
      <c r="ADF11" s="235"/>
      <c r="ADG11" s="235"/>
      <c r="ADH11" s="235"/>
      <c r="ADI11" s="235"/>
      <c r="ADJ11" s="235"/>
      <c r="ADK11" s="235"/>
      <c r="ADL11" s="235"/>
      <c r="ADM11" s="235"/>
      <c r="ADN11" s="235"/>
      <c r="ADO11" s="235"/>
      <c r="ADP11" s="235"/>
      <c r="ADQ11" s="235"/>
      <c r="ADR11" s="235"/>
      <c r="ADS11" s="235"/>
      <c r="ADT11" s="235"/>
      <c r="ADU11" s="235"/>
      <c r="ADV11" s="235"/>
      <c r="ADW11" s="235"/>
      <c r="ADX11" s="235"/>
      <c r="ADY11" s="235"/>
      <c r="ADZ11" s="235"/>
      <c r="AEA11" s="235"/>
      <c r="AEB11" s="235"/>
      <c r="AEC11" s="235"/>
      <c r="AED11" s="235"/>
      <c r="AEE11" s="235"/>
      <c r="AEF11" s="235"/>
      <c r="AEG11" s="235"/>
      <c r="AEH11" s="235"/>
      <c r="AEI11" s="235"/>
      <c r="AEJ11" s="235"/>
      <c r="AEK11" s="235"/>
      <c r="AEL11" s="235"/>
      <c r="AEM11" s="235"/>
      <c r="AEN11" s="235"/>
      <c r="AEO11" s="235"/>
      <c r="AEP11" s="235"/>
      <c r="AEQ11" s="235"/>
      <c r="AER11" s="235"/>
      <c r="AES11" s="235"/>
      <c r="AET11" s="235"/>
      <c r="AEU11" s="235"/>
      <c r="AEV11" s="235"/>
      <c r="AEW11" s="235"/>
      <c r="AEX11" s="235"/>
      <c r="AEY11" s="235"/>
      <c r="AEZ11" s="235"/>
      <c r="AFA11" s="235"/>
      <c r="AFB11" s="235"/>
      <c r="AFC11" s="235"/>
      <c r="AFD11" s="235"/>
      <c r="AFE11" s="235"/>
      <c r="AFF11" s="235"/>
      <c r="AFG11" s="235"/>
      <c r="AFH11" s="235"/>
      <c r="AFI11" s="235"/>
      <c r="AFJ11" s="235"/>
      <c r="AFK11" s="235"/>
      <c r="AFL11" s="235"/>
      <c r="AFM11" s="235"/>
      <c r="AFN11" s="235"/>
      <c r="AFO11" s="235"/>
      <c r="AFP11" s="235"/>
      <c r="AFQ11" s="235"/>
      <c r="AFR11" s="235"/>
      <c r="AFS11" s="235"/>
      <c r="AFT11" s="235"/>
      <c r="AFU11" s="235"/>
      <c r="AFV11" s="235"/>
      <c r="AFW11" s="235"/>
      <c r="AFX11" s="235"/>
      <c r="AFY11" s="235"/>
      <c r="AFZ11" s="235"/>
      <c r="AGA11" s="235"/>
      <c r="AGB11" s="235"/>
      <c r="AGC11" s="235"/>
      <c r="AGD11" s="235"/>
      <c r="AGE11" s="235"/>
      <c r="AGF11" s="235"/>
      <c r="AGG11" s="235"/>
      <c r="AGH11" s="235"/>
      <c r="AGI11" s="235"/>
      <c r="AGJ11" s="235"/>
      <c r="AGK11" s="235"/>
      <c r="AGL11" s="235"/>
      <c r="AGM11" s="235"/>
      <c r="AGN11" s="235"/>
      <c r="AGO11" s="235"/>
      <c r="AGP11" s="235"/>
      <c r="AGQ11" s="235"/>
      <c r="AGR11" s="235"/>
      <c r="AGS11" s="235"/>
      <c r="AGT11" s="235"/>
      <c r="AGU11" s="235"/>
      <c r="AGV11" s="235"/>
      <c r="AGW11" s="235"/>
      <c r="AGX11" s="235"/>
      <c r="AGY11" s="235"/>
      <c r="AGZ11" s="235"/>
      <c r="AHA11" s="235"/>
      <c r="AHB11" s="235"/>
      <c r="AHC11" s="235"/>
      <c r="AHD11" s="235"/>
      <c r="AHE11" s="235"/>
      <c r="AHF11" s="235"/>
      <c r="AHG11" s="235"/>
      <c r="AHH11" s="235"/>
      <c r="AHI11" s="235"/>
      <c r="AHJ11" s="235"/>
      <c r="AHK11" s="235"/>
      <c r="AHL11" s="235"/>
      <c r="AHM11" s="235"/>
      <c r="AHN11" s="235"/>
      <c r="AHO11" s="235"/>
      <c r="AHP11" s="235"/>
      <c r="AHQ11" s="235"/>
      <c r="AHR11" s="235"/>
      <c r="AHS11" s="235"/>
      <c r="AHT11" s="235"/>
      <c r="AHU11" s="235"/>
      <c r="AHV11" s="235"/>
      <c r="AHW11" s="235"/>
      <c r="AHX11" s="235"/>
      <c r="AHY11" s="235"/>
      <c r="AHZ11" s="235"/>
      <c r="AIA11" s="235"/>
      <c r="AIB11" s="235"/>
      <c r="AIC11" s="235"/>
      <c r="AID11" s="235"/>
      <c r="AIE11" s="235"/>
      <c r="AIF11" s="235"/>
      <c r="AIG11" s="235"/>
      <c r="AIH11" s="235"/>
      <c r="AII11" s="235"/>
      <c r="AIJ11" s="235"/>
      <c r="AIK11" s="235"/>
      <c r="AIL11" s="235"/>
      <c r="AIM11" s="235"/>
      <c r="AIN11" s="235"/>
      <c r="AIO11" s="235"/>
      <c r="AIP11" s="235"/>
      <c r="AIQ11" s="235"/>
      <c r="AIR11" s="235"/>
      <c r="AIS11" s="235"/>
      <c r="AIT11" s="235"/>
      <c r="AIU11" s="235"/>
      <c r="AIV11" s="235"/>
      <c r="AIW11" s="235"/>
      <c r="AIX11" s="235"/>
      <c r="AIY11" s="235"/>
      <c r="AIZ11" s="235"/>
      <c r="AJA11" s="235"/>
      <c r="AJB11" s="235"/>
      <c r="AJC11" s="235"/>
      <c r="AJD11" s="235"/>
      <c r="AJE11" s="235"/>
      <c r="AJF11" s="235"/>
      <c r="AJG11" s="235"/>
      <c r="AJH11" s="235"/>
      <c r="AJI11" s="235"/>
      <c r="AJJ11" s="235"/>
      <c r="AJK11" s="235"/>
      <c r="AJL11" s="235"/>
      <c r="AJM11" s="235"/>
      <c r="AJN11" s="235"/>
      <c r="AJO11" s="235"/>
      <c r="AJP11" s="235"/>
      <c r="AJQ11" s="235"/>
      <c r="AJR11" s="235"/>
      <c r="AJS11" s="235"/>
      <c r="AJT11" s="235"/>
      <c r="AJU11" s="235"/>
      <c r="AJV11" s="235"/>
      <c r="AJW11" s="235"/>
      <c r="AJX11" s="235"/>
      <c r="AJY11" s="235"/>
      <c r="AJZ11" s="235"/>
      <c r="AKA11" s="235"/>
      <c r="AKB11" s="235"/>
      <c r="AKC11" s="235"/>
      <c r="AKD11" s="235"/>
      <c r="AKE11" s="235"/>
      <c r="AKF11" s="235"/>
      <c r="AKG11" s="235"/>
      <c r="AKH11" s="235"/>
      <c r="AKI11" s="235"/>
      <c r="AKJ11" s="235"/>
      <c r="AKK11" s="235"/>
      <c r="AKL11" s="235"/>
      <c r="AKM11" s="235"/>
      <c r="AKN11" s="235"/>
      <c r="AKO11" s="235"/>
      <c r="AKP11" s="235"/>
      <c r="AKQ11" s="235"/>
      <c r="AKR11" s="235"/>
      <c r="AKS11" s="235"/>
      <c r="AKT11" s="235"/>
      <c r="AKU11" s="235"/>
      <c r="AKV11" s="235"/>
      <c r="AKW11" s="235"/>
      <c r="AKX11" s="235"/>
      <c r="AKY11" s="235"/>
      <c r="AKZ11" s="235"/>
      <c r="ALA11" s="235"/>
      <c r="ALB11" s="235"/>
      <c r="ALC11" s="235"/>
      <c r="ALD11" s="235"/>
      <c r="ALE11" s="235"/>
      <c r="ALF11" s="235"/>
      <c r="ALG11" s="235"/>
      <c r="ALH11" s="235"/>
      <c r="ALI11" s="235"/>
      <c r="ALJ11" s="235"/>
      <c r="ALK11" s="235"/>
      <c r="ALL11" s="235"/>
      <c r="ALM11" s="235"/>
      <c r="ALN11" s="235"/>
      <c r="ALO11" s="235"/>
      <c r="ALP11" s="235"/>
      <c r="ALQ11" s="235"/>
      <c r="ALR11" s="235"/>
      <c r="ALS11" s="235"/>
      <c r="ALT11" s="235"/>
      <c r="ALU11" s="235"/>
      <c r="ALV11" s="235"/>
      <c r="ALW11" s="235"/>
      <c r="ALX11" s="235"/>
      <c r="ALY11" s="235"/>
      <c r="ALZ11" s="235"/>
      <c r="AMA11" s="235"/>
      <c r="AMB11" s="235"/>
      <c r="AMC11" s="235"/>
      <c r="AMD11" s="235"/>
      <c r="AME11" s="235"/>
      <c r="AMF11" s="235"/>
      <c r="AMG11" s="235"/>
      <c r="AMH11" s="235"/>
      <c r="AMI11" s="235"/>
      <c r="AMJ11" s="235"/>
      <c r="AMK11" s="235"/>
    </row>
    <row r="12" spans="1:1025">
      <c r="A12" s="256" t="s">
        <v>99</v>
      </c>
      <c r="B12" s="240">
        <v>11</v>
      </c>
      <c r="C12" s="240" t="s">
        <v>100</v>
      </c>
      <c r="D12" s="240" t="s">
        <v>101</v>
      </c>
      <c r="E12" s="240" t="s">
        <v>75</v>
      </c>
      <c r="F12" s="240">
        <v>4</v>
      </c>
      <c r="G12" s="241" t="s">
        <v>213</v>
      </c>
      <c r="H12" s="242" t="s">
        <v>102</v>
      </c>
      <c r="I12" s="238" t="s">
        <v>86</v>
      </c>
      <c r="J12" s="242"/>
      <c r="K12" s="242"/>
      <c r="L12" s="242"/>
      <c r="M12" s="242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35"/>
      <c r="CX12" s="235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35"/>
      <c r="DN12" s="235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35"/>
      <c r="ED12" s="235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35"/>
      <c r="ET12" s="235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35"/>
      <c r="FJ12" s="235"/>
      <c r="FK12" s="235"/>
      <c r="FL12" s="235"/>
      <c r="FM12" s="235"/>
      <c r="FN12" s="235"/>
      <c r="FO12" s="235"/>
      <c r="FP12" s="235"/>
      <c r="FQ12" s="235"/>
      <c r="FR12" s="235"/>
      <c r="FS12" s="235"/>
      <c r="FT12" s="235"/>
      <c r="FU12" s="235"/>
      <c r="FV12" s="235"/>
      <c r="FW12" s="235"/>
      <c r="FX12" s="235"/>
      <c r="FY12" s="235"/>
      <c r="FZ12" s="235"/>
      <c r="GA12" s="235"/>
      <c r="GB12" s="235"/>
      <c r="GC12" s="235"/>
      <c r="GD12" s="235"/>
      <c r="GE12" s="235"/>
      <c r="GF12" s="235"/>
      <c r="GG12" s="235"/>
      <c r="GH12" s="235"/>
      <c r="GI12" s="235"/>
      <c r="GJ12" s="235"/>
      <c r="GK12" s="235"/>
      <c r="GL12" s="235"/>
      <c r="GM12" s="235"/>
      <c r="GN12" s="235"/>
      <c r="GO12" s="235"/>
      <c r="GP12" s="235"/>
      <c r="GQ12" s="235"/>
      <c r="GR12" s="235"/>
      <c r="GS12" s="235"/>
      <c r="GT12" s="235"/>
      <c r="GU12" s="235"/>
      <c r="GV12" s="235"/>
      <c r="GW12" s="235"/>
      <c r="GX12" s="235"/>
      <c r="GY12" s="235"/>
      <c r="GZ12" s="235"/>
      <c r="HA12" s="235"/>
      <c r="HB12" s="235"/>
      <c r="HC12" s="235"/>
      <c r="HD12" s="235"/>
      <c r="HE12" s="235"/>
      <c r="HF12" s="235"/>
      <c r="HG12" s="235"/>
      <c r="HH12" s="235"/>
      <c r="HI12" s="235"/>
      <c r="HJ12" s="235"/>
      <c r="HK12" s="235"/>
      <c r="HL12" s="235"/>
      <c r="HM12" s="235"/>
      <c r="HN12" s="235"/>
      <c r="HO12" s="235"/>
      <c r="HP12" s="235"/>
      <c r="HQ12" s="235"/>
      <c r="HR12" s="235"/>
      <c r="HS12" s="235"/>
      <c r="HT12" s="235"/>
      <c r="HU12" s="235"/>
      <c r="HV12" s="235"/>
      <c r="HW12" s="235"/>
      <c r="HX12" s="235"/>
      <c r="HY12" s="235"/>
      <c r="HZ12" s="235"/>
      <c r="IA12" s="235"/>
      <c r="IB12" s="235"/>
      <c r="IC12" s="235"/>
      <c r="ID12" s="235"/>
      <c r="IE12" s="235"/>
      <c r="IF12" s="235"/>
      <c r="IG12" s="235"/>
      <c r="IH12" s="235"/>
      <c r="II12" s="235"/>
      <c r="IJ12" s="235"/>
      <c r="IK12" s="235"/>
      <c r="IL12" s="235"/>
      <c r="IM12" s="235"/>
      <c r="IN12" s="235"/>
      <c r="IO12" s="235"/>
      <c r="IP12" s="235"/>
      <c r="IQ12" s="235"/>
      <c r="IR12" s="235"/>
      <c r="IS12" s="235"/>
      <c r="IT12" s="235"/>
      <c r="IU12" s="235"/>
      <c r="IV12" s="235"/>
      <c r="IW12" s="235"/>
      <c r="IX12" s="235"/>
      <c r="IY12" s="235"/>
      <c r="IZ12" s="235"/>
      <c r="JA12" s="235"/>
      <c r="JB12" s="235"/>
      <c r="JC12" s="235"/>
      <c r="JD12" s="235"/>
      <c r="JE12" s="235"/>
      <c r="JF12" s="235"/>
      <c r="JG12" s="235"/>
      <c r="JH12" s="235"/>
      <c r="JI12" s="235"/>
      <c r="JJ12" s="235"/>
      <c r="JK12" s="235"/>
      <c r="JL12" s="235"/>
      <c r="JM12" s="235"/>
      <c r="JN12" s="235"/>
      <c r="JO12" s="235"/>
      <c r="JP12" s="235"/>
      <c r="JQ12" s="235"/>
      <c r="JR12" s="235"/>
      <c r="JS12" s="235"/>
      <c r="JT12" s="235"/>
      <c r="JU12" s="235"/>
      <c r="JV12" s="235"/>
      <c r="JW12" s="235"/>
      <c r="JX12" s="235"/>
      <c r="JY12" s="235"/>
      <c r="JZ12" s="235"/>
      <c r="KA12" s="235"/>
      <c r="KB12" s="235"/>
      <c r="KC12" s="235"/>
      <c r="KD12" s="235"/>
      <c r="KE12" s="235"/>
      <c r="KF12" s="235"/>
      <c r="KG12" s="235"/>
      <c r="KH12" s="235"/>
      <c r="KI12" s="235"/>
      <c r="KJ12" s="235"/>
      <c r="KK12" s="235"/>
      <c r="KL12" s="235"/>
      <c r="KM12" s="235"/>
      <c r="KN12" s="235"/>
      <c r="KO12" s="235"/>
      <c r="KP12" s="235"/>
      <c r="KQ12" s="235"/>
      <c r="KR12" s="235"/>
      <c r="KS12" s="235"/>
      <c r="KT12" s="235"/>
      <c r="KU12" s="235"/>
      <c r="KV12" s="235"/>
      <c r="KW12" s="235"/>
      <c r="KX12" s="235"/>
      <c r="KY12" s="235"/>
      <c r="KZ12" s="235"/>
      <c r="LA12" s="235"/>
      <c r="LB12" s="235"/>
      <c r="LC12" s="235"/>
      <c r="LD12" s="235"/>
      <c r="LE12" s="235"/>
      <c r="LF12" s="235"/>
      <c r="LG12" s="235"/>
      <c r="LH12" s="235"/>
      <c r="LI12" s="235"/>
      <c r="LJ12" s="235"/>
      <c r="LK12" s="235"/>
      <c r="LL12" s="235"/>
      <c r="LM12" s="235"/>
      <c r="LN12" s="235"/>
      <c r="LO12" s="235"/>
      <c r="LP12" s="235"/>
      <c r="LQ12" s="235"/>
      <c r="LR12" s="235"/>
      <c r="LS12" s="235"/>
      <c r="LT12" s="235"/>
      <c r="LU12" s="235"/>
      <c r="LV12" s="235"/>
      <c r="LW12" s="235"/>
      <c r="LX12" s="235"/>
      <c r="LY12" s="235"/>
      <c r="LZ12" s="235"/>
      <c r="MA12" s="235"/>
      <c r="MB12" s="235"/>
      <c r="MC12" s="235"/>
      <c r="MD12" s="235"/>
      <c r="ME12" s="235"/>
      <c r="MF12" s="235"/>
      <c r="MG12" s="235"/>
      <c r="MH12" s="235"/>
      <c r="MI12" s="235"/>
      <c r="MJ12" s="235"/>
      <c r="MK12" s="235"/>
      <c r="ML12" s="235"/>
      <c r="MM12" s="235"/>
      <c r="MN12" s="235"/>
      <c r="MO12" s="235"/>
      <c r="MP12" s="235"/>
      <c r="MQ12" s="235"/>
      <c r="MR12" s="235"/>
      <c r="MS12" s="235"/>
      <c r="MT12" s="235"/>
      <c r="MU12" s="235"/>
      <c r="MV12" s="235"/>
      <c r="MW12" s="235"/>
      <c r="MX12" s="235"/>
      <c r="MY12" s="235"/>
      <c r="MZ12" s="235"/>
      <c r="NA12" s="235"/>
      <c r="NB12" s="235"/>
      <c r="NC12" s="235"/>
      <c r="ND12" s="235"/>
      <c r="NE12" s="235"/>
      <c r="NF12" s="235"/>
      <c r="NG12" s="235"/>
      <c r="NH12" s="235"/>
      <c r="NI12" s="235"/>
      <c r="NJ12" s="235"/>
      <c r="NK12" s="235"/>
      <c r="NL12" s="235"/>
      <c r="NM12" s="235"/>
      <c r="NN12" s="235"/>
      <c r="NO12" s="235"/>
      <c r="NP12" s="235"/>
      <c r="NQ12" s="235"/>
      <c r="NR12" s="235"/>
      <c r="NS12" s="235"/>
      <c r="NT12" s="235"/>
      <c r="NU12" s="235"/>
      <c r="NV12" s="235"/>
      <c r="NW12" s="235"/>
      <c r="NX12" s="235"/>
      <c r="NY12" s="235"/>
      <c r="NZ12" s="235"/>
      <c r="OA12" s="235"/>
      <c r="OB12" s="235"/>
      <c r="OC12" s="235"/>
      <c r="OD12" s="235"/>
      <c r="OE12" s="235"/>
      <c r="OF12" s="235"/>
      <c r="OG12" s="235"/>
      <c r="OH12" s="235"/>
      <c r="OI12" s="235"/>
      <c r="OJ12" s="235"/>
      <c r="OK12" s="235"/>
      <c r="OL12" s="235"/>
      <c r="OM12" s="235"/>
      <c r="ON12" s="235"/>
      <c r="OO12" s="235"/>
      <c r="OP12" s="235"/>
      <c r="OQ12" s="235"/>
      <c r="OR12" s="235"/>
      <c r="OS12" s="235"/>
      <c r="OT12" s="235"/>
      <c r="OU12" s="235"/>
      <c r="OV12" s="235"/>
      <c r="OW12" s="235"/>
      <c r="OX12" s="235"/>
      <c r="OY12" s="235"/>
      <c r="OZ12" s="235"/>
      <c r="PA12" s="235"/>
      <c r="PB12" s="235"/>
      <c r="PC12" s="235"/>
      <c r="PD12" s="235"/>
      <c r="PE12" s="235"/>
      <c r="PF12" s="235"/>
      <c r="PG12" s="235"/>
      <c r="PH12" s="235"/>
      <c r="PI12" s="235"/>
      <c r="PJ12" s="235"/>
      <c r="PK12" s="235"/>
      <c r="PL12" s="235"/>
      <c r="PM12" s="235"/>
      <c r="PN12" s="235"/>
      <c r="PO12" s="235"/>
      <c r="PP12" s="235"/>
      <c r="PQ12" s="235"/>
      <c r="PR12" s="235"/>
      <c r="PS12" s="235"/>
      <c r="PT12" s="235"/>
      <c r="PU12" s="235"/>
      <c r="PV12" s="235"/>
      <c r="PW12" s="235"/>
      <c r="PX12" s="235"/>
      <c r="PY12" s="235"/>
      <c r="PZ12" s="235"/>
      <c r="QA12" s="235"/>
      <c r="QB12" s="235"/>
      <c r="QC12" s="235"/>
      <c r="QD12" s="235"/>
      <c r="QE12" s="235"/>
      <c r="QF12" s="235"/>
      <c r="QG12" s="235"/>
      <c r="QH12" s="235"/>
      <c r="QI12" s="235"/>
      <c r="QJ12" s="235"/>
      <c r="QK12" s="235"/>
      <c r="QL12" s="235"/>
      <c r="QM12" s="235"/>
      <c r="QN12" s="235"/>
      <c r="QO12" s="235"/>
      <c r="QP12" s="235"/>
      <c r="QQ12" s="235"/>
      <c r="QR12" s="235"/>
      <c r="QS12" s="235"/>
      <c r="QT12" s="235"/>
      <c r="QU12" s="235"/>
      <c r="QV12" s="235"/>
      <c r="QW12" s="235"/>
      <c r="QX12" s="235"/>
      <c r="QY12" s="235"/>
      <c r="QZ12" s="235"/>
      <c r="RA12" s="235"/>
      <c r="RB12" s="235"/>
      <c r="RC12" s="235"/>
      <c r="RD12" s="235"/>
      <c r="RE12" s="235"/>
      <c r="RF12" s="235"/>
      <c r="RG12" s="235"/>
      <c r="RH12" s="235"/>
      <c r="RI12" s="235"/>
      <c r="RJ12" s="235"/>
      <c r="RK12" s="235"/>
      <c r="RL12" s="235"/>
      <c r="RM12" s="235"/>
      <c r="RN12" s="235"/>
      <c r="RO12" s="235"/>
      <c r="RP12" s="235"/>
      <c r="RQ12" s="235"/>
      <c r="RR12" s="235"/>
      <c r="RS12" s="235"/>
      <c r="RT12" s="235"/>
      <c r="RU12" s="235"/>
      <c r="RV12" s="235"/>
      <c r="RW12" s="235"/>
      <c r="RX12" s="235"/>
      <c r="RY12" s="235"/>
      <c r="RZ12" s="235"/>
      <c r="SA12" s="235"/>
      <c r="SB12" s="235"/>
      <c r="SC12" s="235"/>
      <c r="SD12" s="235"/>
      <c r="SE12" s="235"/>
      <c r="SF12" s="235"/>
      <c r="SG12" s="235"/>
      <c r="SH12" s="235"/>
      <c r="SI12" s="235"/>
      <c r="SJ12" s="235"/>
      <c r="SK12" s="235"/>
      <c r="SL12" s="235"/>
      <c r="SM12" s="235"/>
      <c r="SN12" s="235"/>
      <c r="SO12" s="235"/>
      <c r="SP12" s="235"/>
      <c r="SQ12" s="235"/>
      <c r="SR12" s="235"/>
      <c r="SS12" s="235"/>
      <c r="ST12" s="235"/>
      <c r="SU12" s="235"/>
      <c r="SV12" s="235"/>
      <c r="SW12" s="235"/>
      <c r="SX12" s="235"/>
      <c r="SY12" s="235"/>
      <c r="SZ12" s="235"/>
      <c r="TA12" s="235"/>
      <c r="TB12" s="235"/>
      <c r="TC12" s="235"/>
      <c r="TD12" s="235"/>
      <c r="TE12" s="235"/>
      <c r="TF12" s="235"/>
      <c r="TG12" s="235"/>
      <c r="TH12" s="235"/>
      <c r="TI12" s="235"/>
      <c r="TJ12" s="235"/>
      <c r="TK12" s="235"/>
      <c r="TL12" s="235"/>
      <c r="TM12" s="235"/>
      <c r="TN12" s="235"/>
      <c r="TO12" s="235"/>
      <c r="TP12" s="235"/>
      <c r="TQ12" s="235"/>
      <c r="TR12" s="235"/>
      <c r="TS12" s="235"/>
      <c r="TT12" s="235"/>
      <c r="TU12" s="235"/>
      <c r="TV12" s="235"/>
      <c r="TW12" s="235"/>
      <c r="TX12" s="235"/>
      <c r="TY12" s="235"/>
      <c r="TZ12" s="235"/>
      <c r="UA12" s="235"/>
      <c r="UB12" s="235"/>
      <c r="UC12" s="235"/>
      <c r="UD12" s="235"/>
      <c r="UE12" s="235"/>
      <c r="UF12" s="235"/>
      <c r="UG12" s="235"/>
      <c r="UH12" s="235"/>
      <c r="UI12" s="235"/>
      <c r="UJ12" s="235"/>
      <c r="UK12" s="235"/>
      <c r="UL12" s="235"/>
      <c r="UM12" s="235"/>
      <c r="UN12" s="235"/>
      <c r="UO12" s="235"/>
      <c r="UP12" s="235"/>
      <c r="UQ12" s="235"/>
      <c r="UR12" s="235"/>
      <c r="US12" s="235"/>
      <c r="UT12" s="235"/>
      <c r="UU12" s="235"/>
      <c r="UV12" s="235"/>
      <c r="UW12" s="235"/>
      <c r="UX12" s="235"/>
      <c r="UY12" s="235"/>
      <c r="UZ12" s="235"/>
      <c r="VA12" s="235"/>
      <c r="VB12" s="235"/>
      <c r="VC12" s="235"/>
      <c r="VD12" s="235"/>
      <c r="VE12" s="235"/>
      <c r="VF12" s="235"/>
      <c r="VG12" s="235"/>
      <c r="VH12" s="235"/>
      <c r="VI12" s="235"/>
      <c r="VJ12" s="235"/>
      <c r="VK12" s="235"/>
      <c r="VL12" s="235"/>
      <c r="VM12" s="235"/>
      <c r="VN12" s="235"/>
      <c r="VO12" s="235"/>
      <c r="VP12" s="235"/>
      <c r="VQ12" s="235"/>
      <c r="VR12" s="235"/>
      <c r="VS12" s="235"/>
      <c r="VT12" s="235"/>
      <c r="VU12" s="235"/>
      <c r="VV12" s="235"/>
      <c r="VW12" s="235"/>
      <c r="VX12" s="235"/>
      <c r="VY12" s="235"/>
      <c r="VZ12" s="235"/>
      <c r="WA12" s="235"/>
      <c r="WB12" s="235"/>
      <c r="WC12" s="235"/>
      <c r="WD12" s="235"/>
      <c r="WE12" s="235"/>
      <c r="WF12" s="235"/>
      <c r="WG12" s="235"/>
      <c r="WH12" s="235"/>
      <c r="WI12" s="235"/>
      <c r="WJ12" s="235"/>
      <c r="WK12" s="235"/>
      <c r="WL12" s="235"/>
      <c r="WM12" s="235"/>
      <c r="WN12" s="235"/>
      <c r="WO12" s="235"/>
      <c r="WP12" s="235"/>
      <c r="WQ12" s="235"/>
      <c r="WR12" s="235"/>
      <c r="WS12" s="235"/>
      <c r="WT12" s="235"/>
      <c r="WU12" s="235"/>
      <c r="WV12" s="235"/>
      <c r="WW12" s="235"/>
      <c r="WX12" s="235"/>
      <c r="WY12" s="235"/>
      <c r="WZ12" s="235"/>
      <c r="XA12" s="235"/>
      <c r="XB12" s="235"/>
      <c r="XC12" s="235"/>
      <c r="XD12" s="235"/>
      <c r="XE12" s="235"/>
      <c r="XF12" s="235"/>
      <c r="XG12" s="235"/>
      <c r="XH12" s="235"/>
      <c r="XI12" s="235"/>
      <c r="XJ12" s="235"/>
      <c r="XK12" s="235"/>
      <c r="XL12" s="235"/>
      <c r="XM12" s="235"/>
      <c r="XN12" s="235"/>
      <c r="XO12" s="235"/>
      <c r="XP12" s="235"/>
      <c r="XQ12" s="235"/>
      <c r="XR12" s="235"/>
      <c r="XS12" s="235"/>
      <c r="XT12" s="235"/>
      <c r="XU12" s="235"/>
      <c r="XV12" s="235"/>
      <c r="XW12" s="235"/>
      <c r="XX12" s="235"/>
      <c r="XY12" s="235"/>
      <c r="XZ12" s="235"/>
      <c r="YA12" s="235"/>
      <c r="YB12" s="235"/>
      <c r="YC12" s="235"/>
      <c r="YD12" s="235"/>
      <c r="YE12" s="235"/>
      <c r="YF12" s="235"/>
      <c r="YG12" s="235"/>
      <c r="YH12" s="235"/>
      <c r="YI12" s="235"/>
      <c r="YJ12" s="235"/>
      <c r="YK12" s="235"/>
      <c r="YL12" s="235"/>
      <c r="YM12" s="235"/>
      <c r="YN12" s="235"/>
      <c r="YO12" s="235"/>
      <c r="YP12" s="235"/>
      <c r="YQ12" s="235"/>
      <c r="YR12" s="235"/>
      <c r="YS12" s="235"/>
      <c r="YT12" s="235"/>
      <c r="YU12" s="235"/>
      <c r="YV12" s="235"/>
      <c r="YW12" s="235"/>
      <c r="YX12" s="235"/>
      <c r="YY12" s="235"/>
      <c r="YZ12" s="235"/>
      <c r="ZA12" s="235"/>
      <c r="ZB12" s="235"/>
      <c r="ZC12" s="235"/>
      <c r="ZD12" s="235"/>
      <c r="ZE12" s="235"/>
      <c r="ZF12" s="235"/>
      <c r="ZG12" s="235"/>
      <c r="ZH12" s="235"/>
      <c r="ZI12" s="235"/>
      <c r="ZJ12" s="235"/>
      <c r="ZK12" s="235"/>
      <c r="ZL12" s="235"/>
      <c r="ZM12" s="235"/>
      <c r="ZN12" s="235"/>
      <c r="ZO12" s="235"/>
      <c r="ZP12" s="235"/>
      <c r="ZQ12" s="235"/>
      <c r="ZR12" s="235"/>
      <c r="ZS12" s="235"/>
      <c r="ZT12" s="235"/>
      <c r="ZU12" s="235"/>
      <c r="ZV12" s="235"/>
      <c r="ZW12" s="235"/>
      <c r="ZX12" s="235"/>
      <c r="ZY12" s="235"/>
      <c r="ZZ12" s="235"/>
      <c r="AAA12" s="235"/>
      <c r="AAB12" s="235"/>
      <c r="AAC12" s="235"/>
      <c r="AAD12" s="235"/>
      <c r="AAE12" s="235"/>
      <c r="AAF12" s="235"/>
      <c r="AAG12" s="235"/>
      <c r="AAH12" s="235"/>
      <c r="AAI12" s="235"/>
      <c r="AAJ12" s="235"/>
      <c r="AAK12" s="235"/>
      <c r="AAL12" s="235"/>
      <c r="AAM12" s="235"/>
      <c r="AAN12" s="235"/>
      <c r="AAO12" s="235"/>
      <c r="AAP12" s="235"/>
      <c r="AAQ12" s="235"/>
      <c r="AAR12" s="235"/>
      <c r="AAS12" s="235"/>
      <c r="AAT12" s="235"/>
      <c r="AAU12" s="235"/>
      <c r="AAV12" s="235"/>
      <c r="AAW12" s="235"/>
      <c r="AAX12" s="235"/>
      <c r="AAY12" s="235"/>
      <c r="AAZ12" s="235"/>
      <c r="ABA12" s="235"/>
      <c r="ABB12" s="235"/>
      <c r="ABC12" s="235"/>
      <c r="ABD12" s="235"/>
      <c r="ABE12" s="235"/>
      <c r="ABF12" s="235"/>
      <c r="ABG12" s="235"/>
      <c r="ABH12" s="235"/>
      <c r="ABI12" s="235"/>
      <c r="ABJ12" s="235"/>
      <c r="ABK12" s="235"/>
      <c r="ABL12" s="235"/>
      <c r="ABM12" s="235"/>
      <c r="ABN12" s="235"/>
      <c r="ABO12" s="235"/>
      <c r="ABP12" s="235"/>
      <c r="ABQ12" s="235"/>
      <c r="ABR12" s="235"/>
      <c r="ABS12" s="235"/>
      <c r="ABT12" s="235"/>
      <c r="ABU12" s="235"/>
      <c r="ABV12" s="235"/>
      <c r="ABW12" s="235"/>
      <c r="ABX12" s="235"/>
      <c r="ABY12" s="235"/>
      <c r="ABZ12" s="235"/>
      <c r="ACA12" s="235"/>
      <c r="ACB12" s="235"/>
      <c r="ACC12" s="235"/>
      <c r="ACD12" s="235"/>
      <c r="ACE12" s="235"/>
      <c r="ACF12" s="235"/>
      <c r="ACG12" s="235"/>
      <c r="ACH12" s="235"/>
      <c r="ACI12" s="235"/>
      <c r="ACJ12" s="235"/>
      <c r="ACK12" s="235"/>
      <c r="ACL12" s="235"/>
      <c r="ACM12" s="235"/>
      <c r="ACN12" s="235"/>
      <c r="ACO12" s="235"/>
      <c r="ACP12" s="235"/>
      <c r="ACQ12" s="235"/>
      <c r="ACR12" s="235"/>
      <c r="ACS12" s="235"/>
      <c r="ACT12" s="235"/>
      <c r="ACU12" s="235"/>
      <c r="ACV12" s="235"/>
      <c r="ACW12" s="235"/>
      <c r="ACX12" s="235"/>
      <c r="ACY12" s="235"/>
      <c r="ACZ12" s="235"/>
      <c r="ADA12" s="235"/>
      <c r="ADB12" s="235"/>
      <c r="ADC12" s="235"/>
      <c r="ADD12" s="235"/>
      <c r="ADE12" s="235"/>
      <c r="ADF12" s="235"/>
      <c r="ADG12" s="235"/>
      <c r="ADH12" s="235"/>
      <c r="ADI12" s="235"/>
      <c r="ADJ12" s="235"/>
      <c r="ADK12" s="235"/>
      <c r="ADL12" s="235"/>
      <c r="ADM12" s="235"/>
      <c r="ADN12" s="235"/>
      <c r="ADO12" s="235"/>
      <c r="ADP12" s="235"/>
      <c r="ADQ12" s="235"/>
      <c r="ADR12" s="235"/>
      <c r="ADS12" s="235"/>
      <c r="ADT12" s="235"/>
      <c r="ADU12" s="235"/>
      <c r="ADV12" s="235"/>
      <c r="ADW12" s="235"/>
      <c r="ADX12" s="235"/>
      <c r="ADY12" s="235"/>
      <c r="ADZ12" s="235"/>
      <c r="AEA12" s="235"/>
      <c r="AEB12" s="235"/>
      <c r="AEC12" s="235"/>
      <c r="AED12" s="235"/>
      <c r="AEE12" s="235"/>
      <c r="AEF12" s="235"/>
      <c r="AEG12" s="235"/>
      <c r="AEH12" s="235"/>
      <c r="AEI12" s="235"/>
      <c r="AEJ12" s="235"/>
      <c r="AEK12" s="235"/>
      <c r="AEL12" s="235"/>
      <c r="AEM12" s="235"/>
      <c r="AEN12" s="235"/>
      <c r="AEO12" s="235"/>
      <c r="AEP12" s="235"/>
      <c r="AEQ12" s="235"/>
      <c r="AER12" s="235"/>
      <c r="AES12" s="235"/>
      <c r="AET12" s="235"/>
      <c r="AEU12" s="235"/>
      <c r="AEV12" s="235"/>
      <c r="AEW12" s="235"/>
      <c r="AEX12" s="235"/>
      <c r="AEY12" s="235"/>
      <c r="AEZ12" s="235"/>
      <c r="AFA12" s="235"/>
      <c r="AFB12" s="235"/>
      <c r="AFC12" s="235"/>
      <c r="AFD12" s="235"/>
      <c r="AFE12" s="235"/>
      <c r="AFF12" s="235"/>
      <c r="AFG12" s="235"/>
      <c r="AFH12" s="235"/>
      <c r="AFI12" s="235"/>
      <c r="AFJ12" s="235"/>
      <c r="AFK12" s="235"/>
      <c r="AFL12" s="235"/>
      <c r="AFM12" s="235"/>
      <c r="AFN12" s="235"/>
      <c r="AFO12" s="235"/>
      <c r="AFP12" s="235"/>
      <c r="AFQ12" s="235"/>
      <c r="AFR12" s="235"/>
      <c r="AFS12" s="235"/>
      <c r="AFT12" s="235"/>
      <c r="AFU12" s="235"/>
      <c r="AFV12" s="235"/>
      <c r="AFW12" s="235"/>
      <c r="AFX12" s="235"/>
      <c r="AFY12" s="235"/>
      <c r="AFZ12" s="235"/>
      <c r="AGA12" s="235"/>
      <c r="AGB12" s="235"/>
      <c r="AGC12" s="235"/>
      <c r="AGD12" s="235"/>
      <c r="AGE12" s="235"/>
      <c r="AGF12" s="235"/>
      <c r="AGG12" s="235"/>
      <c r="AGH12" s="235"/>
      <c r="AGI12" s="235"/>
      <c r="AGJ12" s="235"/>
      <c r="AGK12" s="235"/>
      <c r="AGL12" s="235"/>
      <c r="AGM12" s="235"/>
      <c r="AGN12" s="235"/>
      <c r="AGO12" s="235"/>
      <c r="AGP12" s="235"/>
      <c r="AGQ12" s="235"/>
      <c r="AGR12" s="235"/>
      <c r="AGS12" s="235"/>
      <c r="AGT12" s="235"/>
      <c r="AGU12" s="235"/>
      <c r="AGV12" s="235"/>
      <c r="AGW12" s="235"/>
      <c r="AGX12" s="235"/>
      <c r="AGY12" s="235"/>
      <c r="AGZ12" s="235"/>
      <c r="AHA12" s="235"/>
      <c r="AHB12" s="235"/>
      <c r="AHC12" s="235"/>
      <c r="AHD12" s="235"/>
      <c r="AHE12" s="235"/>
      <c r="AHF12" s="235"/>
      <c r="AHG12" s="235"/>
      <c r="AHH12" s="235"/>
      <c r="AHI12" s="235"/>
      <c r="AHJ12" s="235"/>
      <c r="AHK12" s="235"/>
      <c r="AHL12" s="235"/>
      <c r="AHM12" s="235"/>
      <c r="AHN12" s="235"/>
      <c r="AHO12" s="235"/>
      <c r="AHP12" s="235"/>
      <c r="AHQ12" s="235"/>
      <c r="AHR12" s="235"/>
      <c r="AHS12" s="235"/>
      <c r="AHT12" s="235"/>
      <c r="AHU12" s="235"/>
      <c r="AHV12" s="235"/>
      <c r="AHW12" s="235"/>
      <c r="AHX12" s="235"/>
      <c r="AHY12" s="235"/>
      <c r="AHZ12" s="235"/>
      <c r="AIA12" s="235"/>
      <c r="AIB12" s="235"/>
      <c r="AIC12" s="235"/>
      <c r="AID12" s="235"/>
      <c r="AIE12" s="235"/>
      <c r="AIF12" s="235"/>
      <c r="AIG12" s="235"/>
      <c r="AIH12" s="235"/>
      <c r="AII12" s="235"/>
      <c r="AIJ12" s="235"/>
      <c r="AIK12" s="235"/>
      <c r="AIL12" s="235"/>
      <c r="AIM12" s="235"/>
      <c r="AIN12" s="235"/>
      <c r="AIO12" s="235"/>
      <c r="AIP12" s="235"/>
      <c r="AIQ12" s="235"/>
      <c r="AIR12" s="235"/>
      <c r="AIS12" s="235"/>
      <c r="AIT12" s="235"/>
      <c r="AIU12" s="235"/>
      <c r="AIV12" s="235"/>
      <c r="AIW12" s="235"/>
      <c r="AIX12" s="235"/>
      <c r="AIY12" s="235"/>
      <c r="AIZ12" s="235"/>
      <c r="AJA12" s="235"/>
      <c r="AJB12" s="235"/>
      <c r="AJC12" s="235"/>
      <c r="AJD12" s="235"/>
      <c r="AJE12" s="235"/>
      <c r="AJF12" s="235"/>
      <c r="AJG12" s="235"/>
      <c r="AJH12" s="235"/>
      <c r="AJI12" s="235"/>
      <c r="AJJ12" s="235"/>
      <c r="AJK12" s="235"/>
      <c r="AJL12" s="235"/>
      <c r="AJM12" s="235"/>
      <c r="AJN12" s="235"/>
      <c r="AJO12" s="235"/>
      <c r="AJP12" s="235"/>
      <c r="AJQ12" s="235"/>
      <c r="AJR12" s="235"/>
      <c r="AJS12" s="235"/>
      <c r="AJT12" s="235"/>
      <c r="AJU12" s="235"/>
      <c r="AJV12" s="235"/>
      <c r="AJW12" s="235"/>
      <c r="AJX12" s="235"/>
      <c r="AJY12" s="235"/>
      <c r="AJZ12" s="235"/>
      <c r="AKA12" s="235"/>
      <c r="AKB12" s="235"/>
      <c r="AKC12" s="235"/>
      <c r="AKD12" s="235"/>
      <c r="AKE12" s="235"/>
      <c r="AKF12" s="235"/>
      <c r="AKG12" s="235"/>
      <c r="AKH12" s="235"/>
      <c r="AKI12" s="235"/>
      <c r="AKJ12" s="235"/>
      <c r="AKK12" s="235"/>
      <c r="AKL12" s="235"/>
      <c r="AKM12" s="235"/>
      <c r="AKN12" s="235"/>
      <c r="AKO12" s="235"/>
      <c r="AKP12" s="235"/>
      <c r="AKQ12" s="235"/>
      <c r="AKR12" s="235"/>
      <c r="AKS12" s="235"/>
      <c r="AKT12" s="235"/>
      <c r="AKU12" s="235"/>
      <c r="AKV12" s="235"/>
      <c r="AKW12" s="235"/>
      <c r="AKX12" s="235"/>
      <c r="AKY12" s="235"/>
      <c r="AKZ12" s="235"/>
      <c r="ALA12" s="235"/>
      <c r="ALB12" s="235"/>
      <c r="ALC12" s="235"/>
      <c r="ALD12" s="235"/>
      <c r="ALE12" s="235"/>
      <c r="ALF12" s="235"/>
      <c r="ALG12" s="235"/>
      <c r="ALH12" s="235"/>
      <c r="ALI12" s="235"/>
      <c r="ALJ12" s="235"/>
      <c r="ALK12" s="235"/>
      <c r="ALL12" s="235"/>
      <c r="ALM12" s="235"/>
      <c r="ALN12" s="235"/>
      <c r="ALO12" s="235"/>
      <c r="ALP12" s="235"/>
      <c r="ALQ12" s="235"/>
      <c r="ALR12" s="235"/>
      <c r="ALS12" s="235"/>
      <c r="ALT12" s="235"/>
      <c r="ALU12" s="235"/>
      <c r="ALV12" s="235"/>
      <c r="ALW12" s="235"/>
      <c r="ALX12" s="235"/>
      <c r="ALY12" s="235"/>
      <c r="ALZ12" s="235"/>
      <c r="AMA12" s="235"/>
      <c r="AMB12" s="235"/>
      <c r="AMC12" s="235"/>
      <c r="AMD12" s="235"/>
      <c r="AME12" s="235"/>
      <c r="AMF12" s="235"/>
      <c r="AMG12" s="235"/>
      <c r="AMH12" s="235"/>
      <c r="AMI12" s="235"/>
      <c r="AMJ12" s="235"/>
      <c r="AMK12" s="235"/>
    </row>
    <row r="13" spans="1:1025" s="232" customFormat="1">
      <c r="A13" s="256"/>
      <c r="B13" s="243">
        <v>12</v>
      </c>
      <c r="C13" s="243" t="s">
        <v>103</v>
      </c>
      <c r="D13" s="243" t="s">
        <v>101</v>
      </c>
      <c r="E13" s="243" t="s">
        <v>104</v>
      </c>
      <c r="F13" s="243">
        <v>4</v>
      </c>
      <c r="G13" s="232" t="s">
        <v>212</v>
      </c>
      <c r="H13" s="244" t="s">
        <v>105</v>
      </c>
      <c r="I13" s="238" t="s">
        <v>86</v>
      </c>
      <c r="J13" s="244"/>
      <c r="K13" s="244"/>
      <c r="L13" s="244"/>
      <c r="M13" s="244"/>
    </row>
    <row r="14" spans="1:1025">
      <c r="A14" s="256"/>
      <c r="B14" s="243">
        <v>13</v>
      </c>
      <c r="C14" s="243" t="s">
        <v>106</v>
      </c>
      <c r="D14" s="243" t="s">
        <v>107</v>
      </c>
      <c r="E14" s="243" t="s">
        <v>75</v>
      </c>
      <c r="F14" s="243">
        <v>4</v>
      </c>
      <c r="G14" s="241" t="s">
        <v>213</v>
      </c>
      <c r="H14" s="244" t="s">
        <v>102</v>
      </c>
      <c r="I14" s="244"/>
      <c r="J14" s="244"/>
      <c r="K14" s="244"/>
      <c r="L14" s="244"/>
      <c r="M14" s="244"/>
    </row>
    <row r="15" spans="1:1025">
      <c r="A15" s="256"/>
      <c r="B15" s="243">
        <v>14</v>
      </c>
      <c r="C15" s="243" t="s">
        <v>108</v>
      </c>
      <c r="D15" s="243" t="s">
        <v>109</v>
      </c>
      <c r="E15" s="243" t="s">
        <v>104</v>
      </c>
      <c r="F15" s="243">
        <v>4</v>
      </c>
      <c r="G15" s="232" t="s">
        <v>212</v>
      </c>
      <c r="H15" s="244" t="s">
        <v>105</v>
      </c>
      <c r="I15" s="244"/>
      <c r="J15" s="244"/>
      <c r="K15" s="244"/>
      <c r="L15" s="244"/>
      <c r="M15" s="244"/>
    </row>
    <row r="16" spans="1:1025">
      <c r="A16" s="256"/>
      <c r="B16" s="243">
        <v>15</v>
      </c>
      <c r="C16" s="243" t="s">
        <v>110</v>
      </c>
      <c r="D16" s="243" t="s">
        <v>111</v>
      </c>
      <c r="E16" s="243" t="s">
        <v>85</v>
      </c>
      <c r="F16" s="243">
        <v>8</v>
      </c>
      <c r="G16" s="244" t="s">
        <v>207</v>
      </c>
      <c r="H16" s="244" t="s">
        <v>208</v>
      </c>
      <c r="I16" s="238" t="s">
        <v>86</v>
      </c>
      <c r="J16" s="238" t="s">
        <v>80</v>
      </c>
      <c r="K16" s="245" t="s">
        <v>79</v>
      </c>
      <c r="L16" s="244"/>
      <c r="M16" s="244"/>
    </row>
    <row r="17" spans="1:13">
      <c r="A17" s="256"/>
      <c r="B17" s="243">
        <v>16</v>
      </c>
      <c r="C17" s="243" t="s">
        <v>112</v>
      </c>
      <c r="D17" s="243" t="s">
        <v>113</v>
      </c>
      <c r="E17" s="243" t="s">
        <v>85</v>
      </c>
      <c r="F17" s="243">
        <v>8</v>
      </c>
      <c r="G17" s="244" t="s">
        <v>207</v>
      </c>
      <c r="H17" s="244" t="s">
        <v>208</v>
      </c>
      <c r="I17" s="238" t="s">
        <v>86</v>
      </c>
      <c r="J17" s="238" t="s">
        <v>80</v>
      </c>
      <c r="K17" s="245" t="s">
        <v>79</v>
      </c>
      <c r="L17" s="244"/>
      <c r="M17" s="244"/>
    </row>
    <row r="18" spans="1:13">
      <c r="A18" s="256"/>
      <c r="B18" s="243">
        <v>17</v>
      </c>
      <c r="C18" s="243" t="s">
        <v>114</v>
      </c>
      <c r="D18" s="243" t="s">
        <v>115</v>
      </c>
      <c r="E18" s="243" t="s">
        <v>85</v>
      </c>
      <c r="F18" s="243">
        <v>16</v>
      </c>
      <c r="G18" s="244" t="s">
        <v>207</v>
      </c>
      <c r="H18" s="244" t="s">
        <v>208</v>
      </c>
      <c r="I18" s="238" t="s">
        <v>86</v>
      </c>
      <c r="J18" s="244"/>
      <c r="K18" s="245" t="s">
        <v>79</v>
      </c>
      <c r="L18" s="244"/>
      <c r="M18" s="244"/>
    </row>
    <row r="19" spans="1:13">
      <c r="A19" s="256"/>
      <c r="B19" s="243">
        <v>18</v>
      </c>
      <c r="C19" s="243" t="s">
        <v>116</v>
      </c>
      <c r="D19" s="243" t="s">
        <v>117</v>
      </c>
      <c r="E19" s="243" t="s">
        <v>118</v>
      </c>
      <c r="F19" s="243">
        <v>4</v>
      </c>
      <c r="G19" s="244" t="s">
        <v>207</v>
      </c>
      <c r="H19" s="244" t="s">
        <v>208</v>
      </c>
      <c r="I19" s="238" t="s">
        <v>86</v>
      </c>
      <c r="J19" s="244"/>
      <c r="K19" s="244"/>
      <c r="L19" s="244"/>
      <c r="M19" s="244"/>
    </row>
    <row r="20" spans="1:13" ht="17" thickBot="1">
      <c r="A20" s="256"/>
      <c r="B20" s="243">
        <v>19</v>
      </c>
      <c r="C20" s="243" t="s">
        <v>119</v>
      </c>
      <c r="D20" s="243" t="s">
        <v>120</v>
      </c>
      <c r="E20" s="243" t="s">
        <v>118</v>
      </c>
      <c r="F20" s="243">
        <v>4</v>
      </c>
      <c r="G20" s="244" t="s">
        <v>207</v>
      </c>
      <c r="H20" s="244" t="s">
        <v>208</v>
      </c>
      <c r="I20" s="238" t="s">
        <v>86</v>
      </c>
      <c r="J20" s="244"/>
      <c r="K20" s="244"/>
      <c r="L20" s="244"/>
      <c r="M20" s="244"/>
    </row>
    <row r="21" spans="1:13">
      <c r="A21" s="256"/>
      <c r="B21" s="246">
        <v>20</v>
      </c>
      <c r="C21" s="246" t="s">
        <v>121</v>
      </c>
      <c r="D21" s="246" t="s">
        <v>122</v>
      </c>
      <c r="E21" s="246" t="s">
        <v>123</v>
      </c>
      <c r="F21" s="246">
        <v>8</v>
      </c>
      <c r="G21" s="232" t="s">
        <v>212</v>
      </c>
      <c r="H21" s="244" t="s">
        <v>105</v>
      </c>
      <c r="I21" s="247"/>
      <c r="J21" s="247"/>
      <c r="K21" s="247"/>
      <c r="L21" s="247"/>
      <c r="M21" s="247"/>
    </row>
    <row r="22" spans="1:13">
      <c r="A22" s="257" t="s">
        <v>124</v>
      </c>
      <c r="B22" s="248">
        <v>21</v>
      </c>
      <c r="C22" s="248" t="s">
        <v>125</v>
      </c>
      <c r="D22" s="248" t="s">
        <v>126</v>
      </c>
      <c r="E22" s="248" t="s">
        <v>127</v>
      </c>
      <c r="F22" s="248">
        <v>4</v>
      </c>
      <c r="G22" s="242" t="s">
        <v>124</v>
      </c>
      <c r="H22" s="242" t="s">
        <v>209</v>
      </c>
      <c r="I22" s="242"/>
      <c r="J22" s="242"/>
      <c r="K22" s="242"/>
      <c r="L22" s="242"/>
      <c r="M22" s="242"/>
    </row>
    <row r="23" spans="1:13">
      <c r="A23" s="257"/>
      <c r="B23" s="249">
        <v>22</v>
      </c>
      <c r="C23" s="249" t="s">
        <v>128</v>
      </c>
      <c r="D23" s="249" t="s">
        <v>129</v>
      </c>
      <c r="E23" s="249" t="s">
        <v>127</v>
      </c>
      <c r="F23" s="249">
        <v>4</v>
      </c>
      <c r="G23" s="244" t="s">
        <v>124</v>
      </c>
      <c r="H23" s="244" t="s">
        <v>209</v>
      </c>
      <c r="I23" s="244"/>
      <c r="J23" s="244"/>
      <c r="K23" s="244"/>
      <c r="L23" s="244"/>
      <c r="M23" s="244"/>
    </row>
    <row r="24" spans="1:13">
      <c r="A24" s="257"/>
      <c r="B24" s="249">
        <v>23</v>
      </c>
      <c r="C24" s="249" t="s">
        <v>130</v>
      </c>
      <c r="D24" s="249" t="s">
        <v>131</v>
      </c>
      <c r="E24" s="249" t="s">
        <v>132</v>
      </c>
      <c r="F24" s="249">
        <v>32</v>
      </c>
      <c r="G24" s="244" t="s">
        <v>210</v>
      </c>
      <c r="H24" s="244" t="s">
        <v>211</v>
      </c>
      <c r="I24" s="244"/>
      <c r="J24" s="244"/>
      <c r="K24" s="244"/>
      <c r="L24" s="245" t="s">
        <v>79</v>
      </c>
      <c r="M24" s="238" t="s">
        <v>133</v>
      </c>
    </row>
    <row r="25" spans="1:13">
      <c r="A25" s="257"/>
      <c r="B25" s="249">
        <v>24</v>
      </c>
      <c r="C25" s="249" t="s">
        <v>134</v>
      </c>
      <c r="D25" s="249" t="s">
        <v>135</v>
      </c>
      <c r="E25" s="249" t="s">
        <v>132</v>
      </c>
      <c r="F25" s="249">
        <v>32</v>
      </c>
      <c r="G25" s="244" t="s">
        <v>210</v>
      </c>
      <c r="H25" s="244" t="s">
        <v>211</v>
      </c>
      <c r="I25" s="244"/>
      <c r="J25" s="244"/>
      <c r="K25" s="244"/>
      <c r="L25" s="245" t="s">
        <v>79</v>
      </c>
      <c r="M25" s="238" t="s">
        <v>133</v>
      </c>
    </row>
    <row r="26" spans="1:13">
      <c r="A26" s="257"/>
      <c r="B26" s="249">
        <v>25</v>
      </c>
      <c r="C26" s="249" t="s">
        <v>136</v>
      </c>
      <c r="D26" s="249" t="s">
        <v>137</v>
      </c>
      <c r="E26" s="249" t="s">
        <v>118</v>
      </c>
      <c r="F26" s="249">
        <v>4</v>
      </c>
      <c r="G26" s="244" t="s">
        <v>124</v>
      </c>
      <c r="H26" s="244" t="s">
        <v>209</v>
      </c>
      <c r="I26" s="238" t="s">
        <v>138</v>
      </c>
      <c r="J26" s="244"/>
      <c r="K26" s="244"/>
      <c r="L26" s="244"/>
      <c r="M26" s="244"/>
    </row>
    <row r="27" spans="1:13">
      <c r="A27" s="257"/>
      <c r="B27" s="249">
        <v>26</v>
      </c>
      <c r="C27" s="249" t="s">
        <v>139</v>
      </c>
      <c r="D27" s="249" t="s">
        <v>140</v>
      </c>
      <c r="E27" s="249" t="s">
        <v>118</v>
      </c>
      <c r="F27" s="249">
        <v>4</v>
      </c>
      <c r="G27" s="244" t="s">
        <v>124</v>
      </c>
      <c r="H27" s="244" t="s">
        <v>209</v>
      </c>
      <c r="I27" s="238" t="s">
        <v>138</v>
      </c>
      <c r="J27" s="244"/>
      <c r="K27" s="244"/>
      <c r="L27" s="244"/>
      <c r="M27" s="244"/>
    </row>
    <row r="28" spans="1:13" ht="17" thickBot="1">
      <c r="A28" s="257"/>
      <c r="B28" s="250">
        <v>27</v>
      </c>
      <c r="C28" s="250" t="s">
        <v>141</v>
      </c>
      <c r="D28" s="250" t="s">
        <v>122</v>
      </c>
      <c r="E28" s="250" t="s">
        <v>123</v>
      </c>
      <c r="F28" s="250">
        <v>8</v>
      </c>
      <c r="G28" s="244" t="s">
        <v>124</v>
      </c>
      <c r="H28" s="244" t="s">
        <v>209</v>
      </c>
      <c r="I28" s="247"/>
      <c r="J28" s="247"/>
      <c r="K28" s="247"/>
      <c r="L28" s="247"/>
      <c r="M28" s="247"/>
    </row>
    <row r="29" spans="1:13" ht="17" thickBot="1">
      <c r="A29" s="258" t="s">
        <v>142</v>
      </c>
      <c r="B29" s="251">
        <v>31</v>
      </c>
      <c r="C29" s="251" t="s">
        <v>143</v>
      </c>
      <c r="D29" s="251" t="s">
        <v>144</v>
      </c>
      <c r="E29" s="251" t="s">
        <v>78</v>
      </c>
      <c r="F29" s="251">
        <v>16</v>
      </c>
      <c r="G29" s="242" t="s">
        <v>203</v>
      </c>
      <c r="H29" s="242" t="s">
        <v>204</v>
      </c>
      <c r="I29" s="252" t="s">
        <v>79</v>
      </c>
      <c r="J29" s="238" t="s">
        <v>80</v>
      </c>
      <c r="K29" s="242"/>
      <c r="L29" s="242"/>
      <c r="M29" s="242"/>
    </row>
    <row r="30" spans="1:13" ht="17" thickBot="1">
      <c r="A30" s="258"/>
      <c r="B30" s="253">
        <v>32</v>
      </c>
      <c r="C30" s="253" t="s">
        <v>145</v>
      </c>
      <c r="D30" s="253" t="s">
        <v>144</v>
      </c>
      <c r="E30" s="253" t="s">
        <v>78</v>
      </c>
      <c r="F30" s="253">
        <v>16</v>
      </c>
      <c r="G30" s="247" t="s">
        <v>203</v>
      </c>
      <c r="H30" s="247" t="s">
        <v>204</v>
      </c>
      <c r="I30" s="254" t="s">
        <v>79</v>
      </c>
      <c r="J30" s="238" t="s">
        <v>80</v>
      </c>
      <c r="K30" s="247"/>
      <c r="L30" s="247"/>
      <c r="M30" s="247"/>
    </row>
  </sheetData>
  <mergeCells count="5">
    <mergeCell ref="A2:A11"/>
    <mergeCell ref="A12:A21"/>
    <mergeCell ref="A22:A28"/>
    <mergeCell ref="A29:A30"/>
    <mergeCell ref="G1:H1"/>
  </mergeCells>
  <phoneticPr fontId="20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U375"/>
  <sheetViews>
    <sheetView tabSelected="1" topLeftCell="A329" zoomScaleNormal="100" workbookViewId="0">
      <selection activeCell="N378" sqref="N378"/>
    </sheetView>
  </sheetViews>
  <sheetFormatPr baseColWidth="10" defaultColWidth="9" defaultRowHeight="15"/>
  <cols>
    <col min="1" max="1" width="17.3984375" style="1"/>
    <col min="2" max="2" width="14.19921875" style="1"/>
    <col min="3" max="3" width="12.796875" style="1"/>
    <col min="4" max="4" width="15.3984375" style="1"/>
    <col min="5" max="5" width="12" style="1"/>
    <col min="6" max="6" width="4.796875" style="1"/>
    <col min="7" max="7" width="13" style="1"/>
    <col min="8" max="8" width="18" style="1"/>
    <col min="9" max="9" width="8.796875" style="1"/>
    <col min="10" max="10" width="6.19921875" style="71"/>
    <col min="11" max="11" width="13" style="1"/>
    <col min="12" max="12" width="15.3984375" style="1"/>
    <col min="13" max="13" width="16.796875" style="1"/>
    <col min="14" max="14" width="18" style="1"/>
    <col min="15" max="15" width="6.19921875" style="72"/>
    <col min="16" max="16" width="13.59765625" style="73"/>
    <col min="17" max="786" width="8.796875" style="1"/>
    <col min="787" max="793" width="8.796875" style="70"/>
    <col min="794" max="795" width="8.796875" style="8"/>
    <col min="796" max="1025" width="8.796875"/>
  </cols>
  <sheetData>
    <row r="1" spans="1:905" s="35" customFormat="1" ht="18">
      <c r="A1" s="74" t="s">
        <v>6</v>
      </c>
      <c r="B1" s="75"/>
      <c r="C1" s="76"/>
      <c r="D1" s="77"/>
      <c r="E1" s="78"/>
      <c r="F1" s="79"/>
      <c r="G1" s="79"/>
      <c r="H1" s="79"/>
      <c r="J1" s="80"/>
      <c r="K1" s="79"/>
      <c r="L1" s="79"/>
      <c r="M1" s="79"/>
      <c r="N1" s="79"/>
      <c r="O1" s="81"/>
      <c r="P1" s="82"/>
    </row>
    <row r="2" spans="1:905" s="8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  <c r="F2" s="79"/>
      <c r="G2" s="79"/>
      <c r="H2" s="79"/>
      <c r="J2" s="80"/>
      <c r="K2" s="79"/>
      <c r="L2" s="79"/>
      <c r="M2" s="79"/>
      <c r="N2" s="79"/>
      <c r="O2" s="81"/>
      <c r="P2" s="82"/>
    </row>
    <row r="3" spans="1:905" ht="16">
      <c r="A3" s="37" t="s">
        <v>146</v>
      </c>
      <c r="B3" s="83">
        <v>93</v>
      </c>
      <c r="C3" s="84" t="s">
        <v>147</v>
      </c>
      <c r="D3" s="30">
        <f>20*LOG(250000/B3/$B$2)+$D$2</f>
        <v>39.556563295118835</v>
      </c>
      <c r="E3" s="28" t="s">
        <v>12</v>
      </c>
      <c r="F3" s="79"/>
      <c r="G3" s="79"/>
      <c r="H3" s="79"/>
      <c r="I3"/>
      <c r="J3" s="80"/>
      <c r="K3" s="79"/>
      <c r="L3" s="79"/>
      <c r="M3" s="79"/>
      <c r="N3" s="79"/>
      <c r="O3" s="81"/>
      <c r="P3" s="82"/>
      <c r="ADD3"/>
      <c r="ADE3"/>
      <c r="ADF3"/>
      <c r="ADK3"/>
      <c r="ADL3"/>
      <c r="ADM3"/>
      <c r="ADN3"/>
      <c r="ADO3"/>
    </row>
    <row r="4" spans="1:905" ht="16">
      <c r="A4" s="37" t="s">
        <v>19</v>
      </c>
      <c r="B4" s="38">
        <v>1000</v>
      </c>
      <c r="C4" s="27" t="s">
        <v>17</v>
      </c>
      <c r="D4" s="30">
        <f>20*LOG(B4*0.5889/$B$2)+$D$2</f>
        <v>26.368253179150148</v>
      </c>
      <c r="E4" s="28" t="s">
        <v>18</v>
      </c>
      <c r="F4" s="79"/>
      <c r="G4" s="79"/>
      <c r="H4" s="79"/>
      <c r="I4"/>
      <c r="J4" s="80"/>
      <c r="K4" s="79"/>
      <c r="L4" s="79"/>
      <c r="M4" s="79"/>
      <c r="N4" s="79"/>
      <c r="O4" s="81"/>
      <c r="P4" s="82"/>
      <c r="ADD4"/>
      <c r="ADE4"/>
      <c r="ADF4"/>
      <c r="ADK4"/>
      <c r="ADL4"/>
      <c r="ADM4"/>
      <c r="ADN4"/>
      <c r="ADO4"/>
    </row>
    <row r="5" spans="1:905" ht="16">
      <c r="A5" s="37" t="s">
        <v>13</v>
      </c>
      <c r="B5" s="30">
        <v>64.099999999999994</v>
      </c>
      <c r="C5" s="27" t="s">
        <v>148</v>
      </c>
      <c r="D5" s="30">
        <f>20*LOG(B5/$B$2)+$D$2</f>
        <v>7.104582683133124</v>
      </c>
      <c r="E5" s="28" t="s">
        <v>15</v>
      </c>
      <c r="F5" s="79"/>
      <c r="G5" s="79"/>
      <c r="H5" s="79"/>
      <c r="I5"/>
      <c r="J5" s="80"/>
      <c r="K5" s="79"/>
      <c r="L5" s="79"/>
      <c r="M5" s="79"/>
      <c r="N5" s="79"/>
      <c r="O5" s="81"/>
      <c r="P5" s="82"/>
      <c r="ADD5"/>
      <c r="ADE5"/>
      <c r="ADF5"/>
      <c r="ADK5"/>
      <c r="ADL5"/>
      <c r="ADM5"/>
      <c r="ADN5"/>
      <c r="ADO5"/>
    </row>
    <row r="6" spans="1:905" ht="18">
      <c r="A6" s="20" t="s">
        <v>22</v>
      </c>
      <c r="B6" s="23"/>
      <c r="C6" s="22"/>
      <c r="D6" s="36"/>
      <c r="E6" s="24"/>
      <c r="F6"/>
      <c r="G6"/>
      <c r="H6"/>
      <c r="I6"/>
      <c r="J6" s="85"/>
      <c r="K6"/>
      <c r="L6"/>
      <c r="M6"/>
      <c r="N6"/>
      <c r="O6" s="86"/>
      <c r="P6" s="87"/>
      <c r="ADD6"/>
      <c r="ADE6"/>
      <c r="ADF6"/>
      <c r="ADK6"/>
      <c r="ADL6"/>
      <c r="ADM6"/>
      <c r="ADN6"/>
      <c r="ADO6"/>
    </row>
    <row r="7" spans="1:905" ht="16">
      <c r="A7" s="37" t="s">
        <v>29</v>
      </c>
      <c r="B7" s="38">
        <f>'start here'!$B$16</f>
        <v>500</v>
      </c>
      <c r="C7" s="27" t="s">
        <v>149</v>
      </c>
      <c r="D7" s="30">
        <f>'start here'!$D$16</f>
        <v>-14.162736349008975</v>
      </c>
      <c r="E7" s="28" t="s">
        <v>150</v>
      </c>
      <c r="F7"/>
      <c r="G7"/>
      <c r="H7"/>
      <c r="I7"/>
      <c r="J7" s="85"/>
      <c r="K7"/>
      <c r="L7"/>
      <c r="M7"/>
      <c r="N7"/>
      <c r="O7" s="86"/>
      <c r="P7" s="87"/>
      <c r="ADD7"/>
      <c r="ADE7"/>
      <c r="ADF7"/>
      <c r="ADK7"/>
      <c r="ADL7"/>
      <c r="ADM7"/>
      <c r="ADN7"/>
      <c r="ADO7"/>
    </row>
    <row r="8" spans="1:905" ht="18">
      <c r="A8" s="20" t="s">
        <v>41</v>
      </c>
      <c r="B8" s="23"/>
      <c r="C8" s="22"/>
      <c r="D8" s="36"/>
      <c r="E8" s="24"/>
      <c r="F8" s="79"/>
      <c r="G8" s="79"/>
      <c r="H8" s="79"/>
      <c r="I8"/>
      <c r="J8" s="80"/>
      <c r="K8" s="79"/>
      <c r="L8" s="79"/>
      <c r="M8" s="79"/>
      <c r="N8" s="79"/>
      <c r="O8" s="81"/>
      <c r="P8" s="82"/>
      <c r="ADD8"/>
      <c r="ADE8"/>
      <c r="ADF8"/>
      <c r="ADK8"/>
      <c r="ADL8"/>
      <c r="ADM8"/>
      <c r="ADN8"/>
      <c r="ADO8"/>
    </row>
    <row r="9" spans="1:905" ht="16">
      <c r="A9" s="37" t="s">
        <v>7</v>
      </c>
      <c r="B9" s="30">
        <f>'start here'!B22</f>
        <v>46</v>
      </c>
      <c r="C9" s="27" t="s">
        <v>42</v>
      </c>
      <c r="D9" s="30">
        <f>'start here'!D22</f>
        <v>-18.8</v>
      </c>
      <c r="E9" s="28" t="s">
        <v>43</v>
      </c>
      <c r="F9" s="79"/>
      <c r="G9" s="79"/>
      <c r="H9" s="79"/>
      <c r="I9"/>
      <c r="J9" s="80"/>
      <c r="K9" s="79"/>
      <c r="L9" s="79"/>
      <c r="M9" s="79"/>
      <c r="N9" s="79"/>
      <c r="O9" s="81"/>
      <c r="P9" s="82"/>
      <c r="ADD9"/>
      <c r="ADE9"/>
      <c r="ADF9"/>
      <c r="ADK9"/>
      <c r="ADL9"/>
      <c r="ADM9"/>
      <c r="ADN9"/>
      <c r="ADO9"/>
    </row>
    <row r="10" spans="1:905" ht="16">
      <c r="A10" s="37" t="s">
        <v>13</v>
      </c>
      <c r="B10" s="38">
        <f>'start here'!B23</f>
        <v>170</v>
      </c>
      <c r="C10" s="27" t="s">
        <v>44</v>
      </c>
      <c r="D10" s="30">
        <f>20*LOG(B10/$B$9)+$D$9</f>
        <v>-7.4461782060660031</v>
      </c>
      <c r="E10" s="28" t="s">
        <v>45</v>
      </c>
      <c r="F10" s="79"/>
      <c r="G10" s="79"/>
      <c r="H10" s="79"/>
      <c r="I10"/>
      <c r="J10" s="80"/>
      <c r="K10" s="79"/>
      <c r="L10" s="79"/>
      <c r="M10" s="79"/>
      <c r="N10" s="79"/>
      <c r="O10" s="81"/>
      <c r="P10" s="82"/>
      <c r="ADD10"/>
      <c r="ADE10"/>
      <c r="ADF10"/>
      <c r="ADK10"/>
      <c r="ADL10"/>
      <c r="ADM10"/>
      <c r="ADN10"/>
      <c r="ADO10"/>
    </row>
    <row r="11" spans="1:905" ht="16">
      <c r="A11" s="37" t="s">
        <v>146</v>
      </c>
      <c r="B11" s="38">
        <f>B3</f>
        <v>93</v>
      </c>
      <c r="C11" s="84" t="s">
        <v>147</v>
      </c>
      <c r="D11" s="30">
        <f>20*LOG(250000/B11/$B$9)+$D$9</f>
        <v>16.53398456873057</v>
      </c>
      <c r="E11" s="28" t="s">
        <v>151</v>
      </c>
      <c r="F11" s="79"/>
      <c r="G11" s="79"/>
      <c r="H11" s="79"/>
      <c r="I11"/>
      <c r="J11" s="80"/>
      <c r="K11" s="79"/>
      <c r="L11" s="79"/>
      <c r="M11" s="79"/>
      <c r="N11" s="79"/>
      <c r="O11" s="81"/>
      <c r="P11" s="82"/>
      <c r="ADD11"/>
      <c r="ADE11"/>
      <c r="ADF11"/>
      <c r="ADK11"/>
      <c r="ADL11"/>
      <c r="ADM11"/>
      <c r="ADN11"/>
      <c r="ADO11"/>
    </row>
    <row r="12" spans="1:905" ht="16">
      <c r="A12" s="37" t="s">
        <v>152</v>
      </c>
      <c r="B12" s="88"/>
      <c r="C12" s="89"/>
      <c r="D12" s="90">
        <v>1000</v>
      </c>
      <c r="E12" s="91"/>
      <c r="F12" s="65"/>
      <c r="G12" s="65"/>
      <c r="H12" s="65"/>
      <c r="I12" s="65"/>
      <c r="J12" s="92"/>
      <c r="K12" s="65"/>
      <c r="L12" s="65"/>
      <c r="M12" s="65"/>
      <c r="N12" s="65"/>
      <c r="O12" s="93"/>
      <c r="P12" s="94"/>
      <c r="ADD12" s="65"/>
      <c r="ADE12" s="65"/>
      <c r="ADF12" s="65"/>
      <c r="ADK12" s="65"/>
      <c r="ADL12" s="65"/>
      <c r="ADM12" s="65"/>
      <c r="ADN12" s="65"/>
      <c r="ADO12" s="65"/>
      <c r="ADP12" s="65"/>
      <c r="ADQ12" s="65"/>
      <c r="ADR12" s="65"/>
      <c r="ADS12" s="65"/>
      <c r="ADT12" s="65"/>
      <c r="ADU12" s="65"/>
      <c r="ADV12" s="65"/>
      <c r="ADW12" s="65"/>
      <c r="ADX12" s="65"/>
      <c r="ADY12" s="65"/>
      <c r="ADZ12" s="65"/>
      <c r="AEA12" s="65"/>
      <c r="AEB12" s="65"/>
      <c r="AEC12" s="65"/>
      <c r="AED12" s="65"/>
      <c r="AEE12" s="65"/>
      <c r="AEF12" s="65"/>
      <c r="AEG12" s="65"/>
      <c r="AEH12" s="65"/>
      <c r="AEI12" s="65"/>
      <c r="AEJ12" s="65"/>
      <c r="AEK12" s="65"/>
      <c r="AEL12" s="65"/>
      <c r="AEM12" s="65"/>
      <c r="AEN12" s="65"/>
      <c r="AEO12" s="65"/>
      <c r="AEP12" s="65"/>
      <c r="AEQ12" s="65"/>
      <c r="AER12" s="65"/>
      <c r="AES12" s="65"/>
      <c r="AET12" s="65"/>
      <c r="AEU12" s="65"/>
      <c r="AEV12" s="65"/>
      <c r="AEW12" s="65"/>
      <c r="AEX12" s="65"/>
      <c r="AEY12" s="65"/>
      <c r="AEZ12" s="65"/>
      <c r="AFA12" s="65"/>
      <c r="AFB12" s="65"/>
      <c r="AFC12" s="65"/>
      <c r="AFD12" s="65"/>
      <c r="AFE12" s="65"/>
      <c r="AFF12" s="65"/>
      <c r="AFG12" s="65"/>
      <c r="AFH12" s="65"/>
      <c r="AFI12" s="65"/>
      <c r="AFJ12" s="65"/>
      <c r="AFK12" s="65"/>
      <c r="AFL12" s="65"/>
      <c r="AFM12" s="65"/>
      <c r="AFN12" s="65"/>
      <c r="AFO12" s="65"/>
      <c r="AFP12" s="65"/>
      <c r="AFQ12" s="65"/>
      <c r="AFR12" s="65"/>
      <c r="AFS12" s="65"/>
      <c r="AFT12" s="65"/>
      <c r="AFU12" s="65"/>
      <c r="AFV12" s="65"/>
      <c r="AFW12" s="65"/>
      <c r="AFX12" s="65"/>
      <c r="AFY12" s="65"/>
      <c r="AFZ12" s="65"/>
      <c r="AGA12" s="65"/>
      <c r="AGB12" s="65"/>
      <c r="AGC12" s="65"/>
      <c r="AGD12" s="65"/>
      <c r="AGE12" s="65"/>
      <c r="AGF12" s="65"/>
      <c r="AGG12" s="65"/>
      <c r="AGH12" s="65"/>
      <c r="AGI12" s="65"/>
      <c r="AGJ12" s="65"/>
      <c r="AGK12" s="65"/>
      <c r="AGL12" s="65"/>
      <c r="AGM12" s="65"/>
      <c r="AGN12" s="65"/>
      <c r="AGO12" s="65"/>
      <c r="AGP12" s="65"/>
      <c r="AGQ12" s="65"/>
      <c r="AGR12" s="65"/>
      <c r="AGS12" s="65"/>
      <c r="AGT12" s="65"/>
      <c r="AGU12" s="65"/>
      <c r="AGV12" s="65"/>
      <c r="AGW12" s="65"/>
      <c r="AGX12" s="65"/>
      <c r="AGY12" s="65"/>
      <c r="AGZ12" s="65"/>
      <c r="AHA12" s="65"/>
      <c r="AHB12" s="65"/>
      <c r="AHC12" s="65"/>
      <c r="AHD12" s="65"/>
      <c r="AHE12" s="65"/>
      <c r="AHF12" s="65"/>
      <c r="AHG12" s="65"/>
      <c r="AHH12" s="65"/>
      <c r="AHI12" s="65"/>
      <c r="AHJ12" s="65"/>
      <c r="AHK12" s="65"/>
      <c r="AHL12" s="65"/>
      <c r="AHM12" s="65"/>
      <c r="AHN12" s="65"/>
      <c r="AHO12" s="65"/>
      <c r="AHP12" s="65"/>
      <c r="AHQ12" s="65"/>
      <c r="AHR12" s="65"/>
      <c r="AHS12" s="65"/>
      <c r="AHT12" s="65"/>
      <c r="AHU12" s="65"/>
    </row>
    <row r="13" spans="1:905" ht="16">
      <c r="A13" s="49" t="s">
        <v>153</v>
      </c>
      <c r="B13" s="95"/>
      <c r="C13" s="95"/>
      <c r="D13" s="96">
        <v>3000</v>
      </c>
      <c r="E13" s="97"/>
      <c r="F13" s="65"/>
      <c r="G13" s="65"/>
      <c r="H13" s="65"/>
      <c r="I13" s="65"/>
      <c r="J13" s="92"/>
      <c r="K13" s="65"/>
      <c r="L13" s="65"/>
      <c r="M13" s="65"/>
      <c r="N13" s="65"/>
      <c r="O13" s="93"/>
      <c r="P13" s="94"/>
      <c r="ADD13" s="65"/>
      <c r="ADE13" s="65"/>
      <c r="ADF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</row>
    <row r="14" spans="1:905" ht="16">
      <c r="A14" s="98"/>
      <c r="B14" s="88"/>
      <c r="C14" s="88"/>
      <c r="D14" s="99"/>
      <c r="E14" s="88"/>
      <c r="F14" s="65"/>
      <c r="G14" s="65"/>
      <c r="H14" s="65"/>
      <c r="I14" s="65"/>
      <c r="J14" s="92"/>
      <c r="K14" s="65"/>
      <c r="L14" s="65"/>
      <c r="M14" s="65"/>
      <c r="N14" s="65"/>
      <c r="O14" s="93"/>
      <c r="P14" s="94"/>
      <c r="ADD14" s="65"/>
      <c r="ADE14" s="65"/>
      <c r="ADF14" s="65"/>
      <c r="ADK14" s="65"/>
      <c r="ADL14" s="65"/>
      <c r="ADM14" s="65"/>
      <c r="ADN14" s="65"/>
      <c r="ADO14" s="65"/>
      <c r="ADP14" s="65"/>
      <c r="ADQ14" s="65"/>
      <c r="ADR14" s="65"/>
      <c r="ADS14" s="65"/>
      <c r="ADT14" s="65"/>
      <c r="ADU14" s="65"/>
      <c r="ADV14" s="65"/>
      <c r="ADW14" s="65"/>
      <c r="ADX14" s="65"/>
      <c r="ADY14" s="65"/>
      <c r="ADZ14" s="65"/>
      <c r="AEA14" s="65"/>
      <c r="AEB14" s="65"/>
      <c r="AEC14" s="65"/>
      <c r="AED14" s="65"/>
      <c r="AEE14" s="65"/>
      <c r="AEF14" s="65"/>
      <c r="AEG14" s="65"/>
      <c r="AEH14" s="65"/>
      <c r="AEI14" s="65"/>
      <c r="AEJ14" s="65"/>
      <c r="AEK14" s="65"/>
      <c r="AEL14" s="65"/>
      <c r="AEM14" s="65"/>
      <c r="AEN14" s="65"/>
      <c r="AEO14" s="65"/>
      <c r="AEP14" s="65"/>
      <c r="AEQ14" s="65"/>
      <c r="AER14" s="65"/>
      <c r="AES14" s="65"/>
      <c r="AET14" s="65"/>
      <c r="AEU14" s="65"/>
      <c r="AEV14" s="65"/>
      <c r="AEW14" s="65"/>
      <c r="AEX14" s="65"/>
      <c r="AEY14" s="65"/>
      <c r="AEZ14" s="65"/>
      <c r="AFA14" s="65"/>
      <c r="AFB14" s="65"/>
      <c r="AFC14" s="65"/>
      <c r="AFD14" s="65"/>
      <c r="AFE14" s="65"/>
      <c r="AFF14" s="65"/>
      <c r="AFG14" s="65"/>
      <c r="AFH14" s="65"/>
      <c r="AFI14" s="65"/>
      <c r="AFJ14" s="65"/>
      <c r="AFK14" s="65"/>
      <c r="AFL14" s="65"/>
      <c r="AFM14" s="65"/>
      <c r="AFN14" s="65"/>
      <c r="AFO14" s="65"/>
      <c r="AFP14" s="65"/>
      <c r="AFQ14" s="65"/>
      <c r="AFR14" s="65"/>
      <c r="AFS14" s="65"/>
      <c r="AFT14" s="65"/>
      <c r="AFU14" s="65"/>
      <c r="AFV14" s="65"/>
      <c r="AFW14" s="65"/>
      <c r="AFX14" s="65"/>
      <c r="AFY14" s="65"/>
      <c r="AFZ14" s="65"/>
      <c r="AGA14" s="65"/>
      <c r="AGB14" s="65"/>
      <c r="AGC14" s="65"/>
      <c r="AGD14" s="65"/>
      <c r="AGE14" s="65"/>
      <c r="AGF14" s="65"/>
      <c r="AGG14" s="65"/>
      <c r="AGH14" s="65"/>
      <c r="AGI14" s="65"/>
      <c r="AGJ14" s="65"/>
      <c r="AGK14" s="65"/>
      <c r="AGL14" s="65"/>
      <c r="AGM14" s="65"/>
      <c r="AGN14" s="65"/>
      <c r="AGO14" s="65"/>
      <c r="AGP14" s="65"/>
      <c r="AGQ14" s="65"/>
      <c r="AGR14" s="65"/>
      <c r="AGS14" s="65"/>
      <c r="AGT14" s="65"/>
      <c r="AGU14" s="65"/>
      <c r="AGV14" s="65"/>
      <c r="AGW14" s="65"/>
      <c r="AGX14" s="65"/>
      <c r="AGY14" s="65"/>
      <c r="AGZ14" s="65"/>
      <c r="AHA14" s="65"/>
      <c r="AHB14" s="65"/>
      <c r="AHC14" s="65"/>
      <c r="AHD14" s="65"/>
      <c r="AHE14" s="65"/>
      <c r="AHF14" s="65"/>
      <c r="AHG14" s="65"/>
      <c r="AHH14" s="65"/>
      <c r="AHI14" s="65"/>
      <c r="AHJ14" s="65"/>
      <c r="AHK14" s="65"/>
      <c r="AHL14" s="65"/>
      <c r="AHM14" s="65"/>
      <c r="AHN14" s="65"/>
      <c r="AHO14" s="65"/>
      <c r="AHP14" s="65"/>
      <c r="AHQ14" s="65"/>
      <c r="AHR14" s="65"/>
      <c r="AHS14" s="65"/>
      <c r="AHT14" s="65"/>
      <c r="AHU14" s="65"/>
    </row>
    <row r="15" spans="1:905" ht="23">
      <c r="A15"/>
      <c r="B15"/>
      <c r="C15"/>
      <c r="D15" s="100"/>
      <c r="E15" s="100"/>
      <c r="F15" s="277" t="s">
        <v>154</v>
      </c>
      <c r="G15" s="277"/>
      <c r="H15" s="277"/>
      <c r="I15"/>
      <c r="J15" s="277" t="s">
        <v>155</v>
      </c>
      <c r="K15" s="277"/>
      <c r="L15" s="277"/>
      <c r="M15" s="277"/>
      <c r="N15" s="277"/>
      <c r="O15" s="277"/>
      <c r="P15" s="87"/>
      <c r="ADD15"/>
      <c r="ADE15"/>
      <c r="ADF15"/>
      <c r="ADK15"/>
      <c r="ADL15"/>
      <c r="ADM15"/>
      <c r="ADN15"/>
      <c r="ADO15"/>
    </row>
    <row r="16" spans="1:905" ht="18">
      <c r="A16" s="278" t="s">
        <v>156</v>
      </c>
      <c r="B16" s="278"/>
      <c r="C16" s="278"/>
      <c r="D16" s="278"/>
      <c r="E16" s="8"/>
      <c r="F16" s="278" t="s">
        <v>157</v>
      </c>
      <c r="G16" s="278"/>
      <c r="H16" s="278"/>
      <c r="I16" s="101"/>
      <c r="J16" s="279" t="s">
        <v>157</v>
      </c>
      <c r="K16" s="279"/>
      <c r="L16" s="279"/>
      <c r="M16" s="279"/>
      <c r="N16" s="279"/>
      <c r="O16" s="279"/>
      <c r="P16" s="102"/>
      <c r="ADD16" s="8"/>
      <c r="ADE16" s="8"/>
      <c r="ADF16" s="8"/>
      <c r="ADK16" s="8"/>
      <c r="ADL16" s="8"/>
      <c r="ADM16" s="8"/>
      <c r="ADN16" s="70"/>
      <c r="ADO16" s="70"/>
    </row>
    <row r="17" spans="1:795" ht="16">
      <c r="A17" s="103"/>
      <c r="B17" s="104" t="s">
        <v>158</v>
      </c>
      <c r="C17" s="105" t="s">
        <v>159</v>
      </c>
      <c r="D17" s="106" t="s">
        <v>160</v>
      </c>
      <c r="E17" s="8"/>
      <c r="F17" s="280" t="s">
        <v>161</v>
      </c>
      <c r="G17" s="281" t="s">
        <v>162</v>
      </c>
      <c r="H17" s="108" t="s">
        <v>163</v>
      </c>
      <c r="I17" s="8"/>
      <c r="J17" s="282" t="s">
        <v>161</v>
      </c>
      <c r="K17" s="283" t="s">
        <v>162</v>
      </c>
      <c r="L17" s="109" t="s">
        <v>164</v>
      </c>
      <c r="M17" s="105" t="s">
        <v>165</v>
      </c>
      <c r="N17" s="110" t="s">
        <v>163</v>
      </c>
      <c r="O17" s="284" t="s">
        <v>161</v>
      </c>
      <c r="P17" s="111"/>
      <c r="ADD17" s="8"/>
      <c r="ADE17" s="8"/>
      <c r="ADF17" s="8"/>
      <c r="ADK17" s="8"/>
      <c r="ADL17" s="8"/>
      <c r="ADM17" s="8"/>
      <c r="ADN17"/>
      <c r="ADO17"/>
    </row>
    <row r="18" spans="1:795" ht="16">
      <c r="A18" s="107" t="s">
        <v>161</v>
      </c>
      <c r="B18" s="112" t="s">
        <v>166</v>
      </c>
      <c r="C18" s="113" t="s">
        <v>167</v>
      </c>
      <c r="D18" s="114" t="s">
        <v>168</v>
      </c>
      <c r="E18" s="8"/>
      <c r="F18" s="280"/>
      <c r="G18" s="281"/>
      <c r="H18" s="114" t="s">
        <v>169</v>
      </c>
      <c r="I18" s="8"/>
      <c r="J18" s="282"/>
      <c r="K18" s="283"/>
      <c r="L18" s="115" t="s">
        <v>170</v>
      </c>
      <c r="M18" s="115" t="s">
        <v>171</v>
      </c>
      <c r="N18" s="116" t="s">
        <v>169</v>
      </c>
      <c r="O18" s="284"/>
      <c r="P18" s="117"/>
      <c r="ADD18" s="8"/>
      <c r="ADE18" s="8"/>
      <c r="ADF18" s="8"/>
      <c r="ADK18" s="8"/>
      <c r="ADL18" s="8"/>
      <c r="ADM18" s="8"/>
      <c r="ADN18"/>
      <c r="ADO18"/>
    </row>
    <row r="19" spans="1:795" ht="16">
      <c r="A19" s="118"/>
      <c r="B19" s="119" t="s">
        <v>172</v>
      </c>
      <c r="C19" s="120" t="s">
        <v>172</v>
      </c>
      <c r="D19" s="121"/>
      <c r="E19" s="8"/>
      <c r="F19" s="122"/>
      <c r="G19" s="123"/>
      <c r="H19" s="124" t="str">
        <f>IF('start here'!B1="1.x","","dB")</f>
        <v>dB</v>
      </c>
      <c r="I19" s="8"/>
      <c r="J19" s="125"/>
      <c r="K19" s="126"/>
      <c r="L19" s="127" t="s">
        <v>173</v>
      </c>
      <c r="M19" s="128"/>
      <c r="N19" s="129" t="str">
        <f>IF('start here'!P1="1.x","","dB")</f>
        <v>dB</v>
      </c>
      <c r="O19" s="130"/>
      <c r="P19" s="117"/>
      <c r="ADD19" s="8"/>
      <c r="ADE19" s="8"/>
      <c r="ADF19" s="8"/>
      <c r="ADK19" s="8"/>
      <c r="ADL19" s="8"/>
      <c r="ADM19" s="8"/>
      <c r="ADN19"/>
      <c r="ADO19"/>
    </row>
    <row r="20" spans="1:795" ht="16">
      <c r="A20" s="103">
        <v>1</v>
      </c>
      <c r="B20" s="131">
        <v>10.088699999999999</v>
      </c>
      <c r="C20" s="132">
        <v>129.49889999999999</v>
      </c>
      <c r="D20" s="133">
        <f>IF(B20="","",DEGREES((1.5707963267949-ATAN(ABS('start here'!$B$27-B20)*'start here'!$B$2/(250000/$B$5))))/90*$B$2)</f>
        <v>5.5547159759749212</v>
      </c>
      <c r="E20" s="8"/>
      <c r="F20" s="273">
        <v>1</v>
      </c>
      <c r="G20" s="274">
        <v>50</v>
      </c>
      <c r="H20" s="134">
        <f>IF($G20="","",IF($D$13-$G20=0,$D$12,20*LOG(250000/($D$13-$G20)/$B$9)+$D$9))</f>
        <v>-13.492796779753991</v>
      </c>
      <c r="I20" s="8"/>
      <c r="J20" s="135">
        <v>1</v>
      </c>
      <c r="K20" s="136">
        <v>0</v>
      </c>
      <c r="L20" s="137">
        <v>0</v>
      </c>
      <c r="M20" s="138">
        <f>IF(OR($L20="",$K20=""),"",IF($K20=0,$B$9,DEGREES((PI()/2-ATAN(ABS($L20/$K20))))/90*$B$9))</f>
        <v>46</v>
      </c>
      <c r="N20" s="139">
        <f>IF($K$20="","",IF($D$13-$K$20=0,$D$12,20*LOG(250000/($D$13-$K$20)/$B$9)+$D$9))</f>
        <v>-13.638781554583979</v>
      </c>
      <c r="O20" s="275">
        <v>1</v>
      </c>
      <c r="P20" s="140"/>
      <c r="ADD20" s="8"/>
      <c r="ADE20" s="8"/>
      <c r="ADF20" s="8"/>
      <c r="ADK20" s="8"/>
      <c r="ADL20" s="8"/>
      <c r="ADM20" s="8"/>
      <c r="ADN20"/>
      <c r="ADO20"/>
    </row>
    <row r="21" spans="1:795" ht="16">
      <c r="A21" s="103">
        <v>2</v>
      </c>
      <c r="B21" s="131">
        <v>7.8581000000000003</v>
      </c>
      <c r="C21" s="132">
        <v>106.1026</v>
      </c>
      <c r="D21" s="133">
        <f>IF(B21="","",DEGREES((1.5707963267949-ATAN(ABS('start here'!$B$27-B21)*'start here'!$B$2/(250000/$B$5))))/90*$B$2)</f>
        <v>7.3075436411090768</v>
      </c>
      <c r="E21" s="8"/>
      <c r="F21" s="273"/>
      <c r="G21" s="274"/>
      <c r="H21" s="141">
        <f>IF($G20="","",IF($G20=0,$D$12,20*LOG(250000/$G20/$B$9)+$D$9))</f>
        <v>21.924243453088895</v>
      </c>
      <c r="I21" s="8"/>
      <c r="J21" s="142">
        <v>2</v>
      </c>
      <c r="K21" s="272">
        <v>50</v>
      </c>
      <c r="L21" s="143">
        <v>-1000</v>
      </c>
      <c r="M21" s="144">
        <f t="shared" ref="M21:M64" si="0">IF(OR($L21="",$K$21=""),"",IF($K$21=0,$B$9,DEGREES((PI()/2-ATAN(ABS($L21/$K$21))))/90*$B$9))</f>
        <v>1.4630071155682252</v>
      </c>
      <c r="N21" s="145">
        <f>IF($K$20="","",IF($K$20=0,$D$12,20*LOG(250000/$K$20/$B$9)+$D$9))</f>
        <v>1000</v>
      </c>
      <c r="O21" s="275"/>
      <c r="P21" s="140"/>
      <c r="ADD21" s="8"/>
      <c r="ADE21" s="8"/>
      <c r="ADF21" s="8"/>
      <c r="ADK21" s="8"/>
      <c r="ADL21" s="8"/>
      <c r="ADM21" s="8"/>
      <c r="ADN21"/>
      <c r="ADO21"/>
    </row>
    <row r="22" spans="1:795" ht="16">
      <c r="A22" s="103">
        <v>3</v>
      </c>
      <c r="B22" s="131">
        <v>7.4648000000000003</v>
      </c>
      <c r="C22" s="132">
        <v>118.4452</v>
      </c>
      <c r="D22" s="133">
        <f>IF(B22="","",DEGREES((1.5707963267949-ATAN(ABS('start here'!$B$27-B22)*'start here'!$B$2/(250000/$B$5))))/90*$B$2)</f>
        <v>7.6888134480898573</v>
      </c>
      <c r="E22" s="8"/>
      <c r="F22" s="269">
        <v>2</v>
      </c>
      <c r="G22" s="270">
        <v>75</v>
      </c>
      <c r="H22" s="134">
        <f>IF($G22="","",IF($D$13-$G22=0,$D$12,20*LOG(250000/($D$13-$G22)/$B$9)+$D$9))</f>
        <v>-13.418873868554716</v>
      </c>
      <c r="I22" s="8"/>
      <c r="J22" s="146">
        <v>3</v>
      </c>
      <c r="K22" s="272"/>
      <c r="L22" s="147">
        <v>-950</v>
      </c>
      <c r="M22" s="138">
        <f t="shared" si="0"/>
        <v>1.5398691688048185</v>
      </c>
      <c r="N22" s="139">
        <f>IF($K$21="","",IF($D$13-$K$21=0,$D$12,20*LOG(250000/($D$13-$K$21)/$B$9)+$D$9))</f>
        <v>-13.492796779753991</v>
      </c>
      <c r="O22" s="276">
        <v>2</v>
      </c>
      <c r="P22" s="140"/>
      <c r="ADD22" s="8"/>
      <c r="ADE22" s="8"/>
      <c r="ADF22" s="8"/>
      <c r="ADK22" s="8"/>
      <c r="ADL22" s="8"/>
      <c r="ADM22" s="8"/>
      <c r="ADN22"/>
      <c r="ADO22"/>
    </row>
    <row r="23" spans="1:795" ht="16">
      <c r="A23" s="103">
        <v>4</v>
      </c>
      <c r="B23" s="131">
        <v>7.23</v>
      </c>
      <c r="C23" s="132">
        <v>110.7115</v>
      </c>
      <c r="D23" s="133">
        <f>IF(B23="","",DEGREES((1.5707963267949-ATAN(ABS('start here'!$B$27-B23)*'start here'!$B$2/(250000/$B$5))))/90*$B$2)</f>
        <v>7.9269740822530705</v>
      </c>
      <c r="E23" s="8"/>
      <c r="F23" s="269"/>
      <c r="G23" s="270"/>
      <c r="H23" s="141">
        <f>IF($G22="","",IF($G22=0,$D$12,20*LOG(250000/$G22/$B$9)+$D$9))</f>
        <v>18.402418271975268</v>
      </c>
      <c r="I23" s="8"/>
      <c r="J23" s="146">
        <v>4</v>
      </c>
      <c r="K23" s="272"/>
      <c r="L23" s="147">
        <v>-900</v>
      </c>
      <c r="M23" s="138">
        <f t="shared" si="0"/>
        <v>1.6252465057083876</v>
      </c>
      <c r="N23" s="139">
        <f>IF($K$21="","",IF($K$21=0,$D$12,20*LOG(250000/$K$21/$B$9)+$D$9))</f>
        <v>21.924243453088895</v>
      </c>
      <c r="O23" s="276"/>
      <c r="P23" s="140"/>
      <c r="ADD23" s="8"/>
      <c r="ADE23" s="8"/>
      <c r="ADF23" s="8"/>
      <c r="ADK23" s="8"/>
      <c r="ADL23" s="8"/>
      <c r="ADM23" s="8"/>
      <c r="ADN23"/>
      <c r="ADO23"/>
    </row>
    <row r="24" spans="1:795" ht="16">
      <c r="A24" s="103">
        <v>5</v>
      </c>
      <c r="B24" s="131">
        <v>7.7583000000000002</v>
      </c>
      <c r="C24" s="132">
        <v>115.47669999999999</v>
      </c>
      <c r="D24" s="133">
        <f>IF(B24="","",DEGREES((1.5707963267949-ATAN(ABS('start here'!$B$27-B24)*'start here'!$B$2/(250000/$B$5))))/90*$B$2)</f>
        <v>7.4021765961784167</v>
      </c>
      <c r="E24" s="8"/>
      <c r="F24" s="269">
        <v>3</v>
      </c>
      <c r="G24" s="270">
        <v>100</v>
      </c>
      <c r="H24" s="134">
        <f>IF($G24="","",IF($D$13-$G24=0,$D$12,20*LOG(250000/($D$13-$G24)/$B$9)+$D$9))</f>
        <v>-13.34431641816985</v>
      </c>
      <c r="I24" s="8"/>
      <c r="J24" s="146">
        <v>5</v>
      </c>
      <c r="K24" s="272"/>
      <c r="L24" s="147">
        <v>-850</v>
      </c>
      <c r="M24" s="138">
        <f t="shared" si="0"/>
        <v>1.7206354501974497</v>
      </c>
      <c r="N24" s="148">
        <f>$N$22</f>
        <v>-13.492796779753991</v>
      </c>
      <c r="O24" s="271">
        <v>3</v>
      </c>
      <c r="P24" s="140"/>
      <c r="ADD24" s="8"/>
      <c r="ADE24" s="8"/>
      <c r="ADF24" s="8"/>
      <c r="ADK24" s="8"/>
      <c r="ADL24" s="8"/>
      <c r="ADM24" s="8"/>
      <c r="ADN24"/>
      <c r="ADO24"/>
    </row>
    <row r="25" spans="1:795" ht="16">
      <c r="A25" s="103">
        <v>6</v>
      </c>
      <c r="B25" s="131">
        <v>8.7093000000000007</v>
      </c>
      <c r="C25" s="132">
        <v>117.8593</v>
      </c>
      <c r="D25" s="133">
        <f>IF(B25="","",DEGREES((1.5707963267949-ATAN(ABS('start here'!$B$27-B25)*'start here'!$B$2/(250000/$B$5))))/90*$B$2)</f>
        <v>6.5587824237214383</v>
      </c>
      <c r="E25" s="8"/>
      <c r="F25" s="269"/>
      <c r="G25" s="270"/>
      <c r="H25" s="141">
        <f>IF($G24="","",IF($G24=0,$D$12,20*LOG(250000/$G24/$B$9)+$D$9))</f>
        <v>15.90364353980927</v>
      </c>
      <c r="I25" s="8"/>
      <c r="J25" s="146">
        <v>6</v>
      </c>
      <c r="K25" s="272"/>
      <c r="L25" s="147">
        <v>-800</v>
      </c>
      <c r="M25" s="138">
        <f t="shared" si="0"/>
        <v>1.8279042361097551</v>
      </c>
      <c r="N25" s="149">
        <f>$N$23</f>
        <v>21.924243453088895</v>
      </c>
      <c r="O25" s="271"/>
      <c r="P25" s="140"/>
      <c r="ADD25" s="8"/>
      <c r="ADE25" s="8"/>
      <c r="ADF25" s="8"/>
      <c r="ADK25" s="8"/>
      <c r="ADL25" s="8"/>
      <c r="ADM25" s="8"/>
      <c r="ADN25"/>
      <c r="ADO25"/>
    </row>
    <row r="26" spans="1:795" ht="16">
      <c r="A26" s="103">
        <v>7</v>
      </c>
      <c r="B26" s="131">
        <v>6.8426</v>
      </c>
      <c r="C26" s="132">
        <v>128.17089999999999</v>
      </c>
      <c r="D26" s="133">
        <f>IF(B26="","",DEGREES((1.5707963267949-ATAN(ABS('start here'!$B$27-B26)*'start here'!$B$2/(250000/$B$5))))/90*$B$2)</f>
        <v>8.3365733140261096</v>
      </c>
      <c r="E26" s="8"/>
      <c r="F26" s="273">
        <v>4</v>
      </c>
      <c r="G26" s="274">
        <v>150</v>
      </c>
      <c r="H26" s="134">
        <f>IF($G26="","",IF($D$13-$G26=0,$D$12,20*LOG(250000/($D$13-$G26)/$B$9)+$D$9))</f>
        <v>-13.193253660360934</v>
      </c>
      <c r="I26" s="8"/>
      <c r="J26" s="146">
        <v>7</v>
      </c>
      <c r="K26" s="272"/>
      <c r="L26" s="147">
        <v>-750</v>
      </c>
      <c r="M26" s="138">
        <f t="shared" si="0"/>
        <v>1.9494160264150684</v>
      </c>
      <c r="N26" s="148">
        <f>$N$22</f>
        <v>-13.492796779753991</v>
      </c>
      <c r="O26" s="271">
        <v>4</v>
      </c>
      <c r="P26" s="140"/>
      <c r="ADD26" s="8"/>
      <c r="ADE26" s="8"/>
      <c r="ADF26" s="8"/>
      <c r="ADK26" s="8"/>
      <c r="ADL26" s="8"/>
      <c r="ADM26" s="8"/>
      <c r="ADN26"/>
      <c r="ADO26"/>
    </row>
    <row r="27" spans="1:795" ht="16">
      <c r="A27" s="103">
        <v>8</v>
      </c>
      <c r="B27" s="131">
        <v>8.3980999999999995</v>
      </c>
      <c r="C27" s="132">
        <v>107.5087</v>
      </c>
      <c r="D27" s="133">
        <f>IF(B27="","",DEGREES((1.5707963267949-ATAN(ABS('start here'!$B$27-B27)*'start here'!$B$2/(250000/$B$5))))/90*$B$2)</f>
        <v>6.820501657261425</v>
      </c>
      <c r="E27" s="8"/>
      <c r="F27" s="273"/>
      <c r="G27" s="274"/>
      <c r="H27" s="141">
        <f>IF($G26="","",IF($G26=0,$D$12,20*LOG(250000/$G26/$B$9)+$D$9))</f>
        <v>12.381818358695643</v>
      </c>
      <c r="I27" s="8"/>
      <c r="J27" s="146">
        <v>8</v>
      </c>
      <c r="K27" s="272"/>
      <c r="L27" s="147">
        <v>-700</v>
      </c>
      <c r="M27" s="138">
        <f t="shared" si="0"/>
        <v>2.0882041319871574</v>
      </c>
      <c r="N27" s="149">
        <f>$N$23</f>
        <v>21.924243453088895</v>
      </c>
      <c r="O27" s="271"/>
      <c r="P27" s="140"/>
      <c r="ADD27" s="8"/>
      <c r="ADE27" s="8"/>
      <c r="ADF27" s="8"/>
      <c r="ADK27" s="8"/>
      <c r="ADL27" s="8"/>
      <c r="ADM27" s="8"/>
      <c r="ADN27"/>
      <c r="ADO27"/>
    </row>
    <row r="28" spans="1:795" ht="16">
      <c r="A28" s="103">
        <v>9</v>
      </c>
      <c r="B28" s="131">
        <v>8.5508000000000006</v>
      </c>
      <c r="C28" s="132">
        <v>116.8438</v>
      </c>
      <c r="D28" s="133">
        <f>IF(B28="","",DEGREES((1.5707963267949-ATAN(ABS('start here'!$B$27-B28)*'start here'!$B$2/(250000/$B$5))))/90*$B$2)</f>
        <v>6.6903714638878053</v>
      </c>
      <c r="E28" s="8"/>
      <c r="F28" s="269">
        <v>5</v>
      </c>
      <c r="G28" s="270">
        <v>200</v>
      </c>
      <c r="H28" s="134">
        <f>IF($G28="","",IF($D$13-$G28=0,$D$12,20*LOG(250000/($D$13-$G28)/$B$9)+$D$9))</f>
        <v>-13.039517087035115</v>
      </c>
      <c r="I28" s="8"/>
      <c r="J28" s="146">
        <v>9</v>
      </c>
      <c r="K28" s="272"/>
      <c r="L28" s="147">
        <v>-650</v>
      </c>
      <c r="M28" s="138">
        <f t="shared" si="0"/>
        <v>2.2482271814421568</v>
      </c>
      <c r="N28" s="148">
        <f>$N$22</f>
        <v>-13.492796779753991</v>
      </c>
      <c r="O28" s="271">
        <v>5</v>
      </c>
      <c r="P28" s="140"/>
      <c r="ADD28" s="8"/>
      <c r="ADE28" s="8"/>
      <c r="ADF28" s="8"/>
      <c r="ADK28" s="8"/>
      <c r="ADL28" s="8"/>
      <c r="ADM28" s="8"/>
      <c r="ADN28"/>
      <c r="ADO28"/>
    </row>
    <row r="29" spans="1:795" ht="16">
      <c r="A29" s="103">
        <v>10</v>
      </c>
      <c r="B29" s="131">
        <v>8.9087999999999994</v>
      </c>
      <c r="C29" s="132">
        <v>112.70359999999999</v>
      </c>
      <c r="D29" s="133">
        <f>IF(B29="","",DEGREES((1.5707963267949-ATAN(ABS('start here'!$B$27-B29)*'start here'!$B$2/(250000/$B$5))))/90*$B$2)</f>
        <v>6.3981269468179898</v>
      </c>
      <c r="E29" s="8"/>
      <c r="F29" s="269"/>
      <c r="G29" s="270"/>
      <c r="H29" s="141">
        <f>IF($G28="","",IF($G28=0,$D$12,20*LOG(250000/$G28/$B$9)+$D$9))</f>
        <v>9.8830436265296449</v>
      </c>
      <c r="I29" s="8"/>
      <c r="J29" s="146">
        <v>10</v>
      </c>
      <c r="K29" s="272"/>
      <c r="L29" s="147">
        <v>-600</v>
      </c>
      <c r="M29" s="138">
        <f t="shared" si="0"/>
        <v>2.4347501974822694</v>
      </c>
      <c r="N29" s="149">
        <f>$N$23</f>
        <v>21.924243453088895</v>
      </c>
      <c r="O29" s="271"/>
      <c r="P29" s="140"/>
      <c r="ADD29" s="8"/>
      <c r="ADE29" s="8"/>
      <c r="ADF29" s="8"/>
      <c r="ADK29" s="8"/>
      <c r="ADL29" s="8"/>
      <c r="ADM29" s="8"/>
      <c r="ADN29"/>
      <c r="ADO29"/>
    </row>
    <row r="30" spans="1:795" ht="16">
      <c r="A30" s="103">
        <v>11</v>
      </c>
      <c r="B30" s="131">
        <v>7.2241</v>
      </c>
      <c r="C30" s="132">
        <v>120.2419</v>
      </c>
      <c r="D30" s="133">
        <f>IF(B30="","",DEGREES((1.5707963267949-ATAN(ABS('start here'!$B$27-B30)*'start here'!$B$2/(250000/$B$5))))/90*$B$2)</f>
        <v>7.9330583318193959</v>
      </c>
      <c r="E30" s="8"/>
      <c r="F30" s="269">
        <v>6</v>
      </c>
      <c r="G30" s="270">
        <v>300</v>
      </c>
      <c r="H30" s="134">
        <f>IF($G30="","",IF($D$13-$G30=0,$D$12,20*LOG(250000/($D$13-$G30)/$B$9)+$D$9))</f>
        <v>-12.723631743370476</v>
      </c>
      <c r="I30" s="8"/>
      <c r="J30" s="146">
        <v>11</v>
      </c>
      <c r="K30" s="272"/>
      <c r="L30" s="147">
        <v>-550</v>
      </c>
      <c r="M30" s="138">
        <f t="shared" si="0"/>
        <v>2.6549303306200129</v>
      </c>
      <c r="N30" s="148">
        <f>$N$22</f>
        <v>-13.492796779753991</v>
      </c>
      <c r="O30" s="271">
        <v>6</v>
      </c>
      <c r="P30" s="140"/>
      <c r="ADD30" s="8"/>
      <c r="ADE30" s="8"/>
      <c r="ADF30" s="8"/>
      <c r="ADK30" s="8"/>
      <c r="ADL30" s="8"/>
      <c r="ADM30" s="8"/>
      <c r="ADN30"/>
      <c r="ADO30"/>
    </row>
    <row r="31" spans="1:795" ht="16">
      <c r="A31" s="103">
        <v>12</v>
      </c>
      <c r="B31" s="131">
        <v>8.3628999999999998</v>
      </c>
      <c r="C31" s="132">
        <v>127.1163</v>
      </c>
      <c r="D31" s="133">
        <f>IF(B31="","",DEGREES((1.5707963267949-ATAN(ABS('start here'!$B$27-B31)*'start here'!$B$2/(250000/$B$5))))/90*$B$2)</f>
        <v>6.850969956264235</v>
      </c>
      <c r="E31" s="8"/>
      <c r="F31" s="269"/>
      <c r="G31" s="270"/>
      <c r="H31" s="141">
        <f>IF($G30="","",IF($G30=0,$D$12,20*LOG(250000/$G30/$B$9)+$D$9))</f>
        <v>6.3612184454160179</v>
      </c>
      <c r="I31" s="8"/>
      <c r="J31" s="146">
        <v>12</v>
      </c>
      <c r="K31" s="272"/>
      <c r="L31" s="147">
        <v>-500</v>
      </c>
      <c r="M31" s="138">
        <f t="shared" si="0"/>
        <v>2.9187476036109237</v>
      </c>
      <c r="N31" s="149">
        <f>$N$23</f>
        <v>21.924243453088895</v>
      </c>
      <c r="O31" s="271"/>
      <c r="P31" s="140"/>
      <c r="ADD31" s="8"/>
      <c r="ADE31" s="8"/>
      <c r="ADF31" s="8"/>
      <c r="ADK31" s="8"/>
      <c r="ADL31" s="8"/>
      <c r="ADM31" s="8"/>
      <c r="ADN31"/>
      <c r="ADO31"/>
    </row>
    <row r="32" spans="1:795" ht="16">
      <c r="A32" s="103">
        <v>13</v>
      </c>
      <c r="B32" s="131">
        <v>8.0988000000000007</v>
      </c>
      <c r="C32" s="132">
        <v>107.70399999999999</v>
      </c>
      <c r="D32" s="133">
        <f>IF(B32="","",DEGREES((1.5707963267949-ATAN(ABS('start here'!$B$27-B32)*'start here'!$B$2/(250000/$B$5))))/90*$B$2)</f>
        <v>7.085245208685456</v>
      </c>
      <c r="E32" s="8"/>
      <c r="F32" s="269">
        <v>7</v>
      </c>
      <c r="G32" s="270">
        <v>400</v>
      </c>
      <c r="H32" s="134">
        <f>IF($G32="","",IF($D$13-$G32=0,$D$12,20*LOG(250000/($D$13-$G32)/$B$9)+$D$9))</f>
        <v>-12.395823419607089</v>
      </c>
      <c r="I32" s="8"/>
      <c r="J32" s="146">
        <v>13</v>
      </c>
      <c r="K32" s="272"/>
      <c r="L32" s="147">
        <v>-450</v>
      </c>
      <c r="M32" s="138">
        <f t="shared" si="0"/>
        <v>3.2405424479095095</v>
      </c>
      <c r="N32" s="148">
        <f>$N$22</f>
        <v>-13.492796779753991</v>
      </c>
      <c r="O32" s="271">
        <v>7</v>
      </c>
      <c r="P32" s="140"/>
      <c r="ADD32" s="8"/>
      <c r="ADE32" s="8"/>
      <c r="ADF32" s="8"/>
      <c r="ADK32" s="8"/>
      <c r="ADL32" s="8"/>
      <c r="ADM32" s="8"/>
      <c r="ADN32"/>
      <c r="ADO32"/>
    </row>
    <row r="33" spans="1:795" ht="16">
      <c r="A33" s="103">
        <v>14</v>
      </c>
      <c r="B33" s="131">
        <v>8.7737999999999996</v>
      </c>
      <c r="C33" s="132">
        <v>121.0622</v>
      </c>
      <c r="D33" s="133">
        <f>IF(B33="","",DEGREES((1.5707963267949-ATAN(ABS('start here'!$B$27-B33)*'start here'!$B$2/(250000/$B$5))))/90*$B$2)</f>
        <v>6.5062391570753428</v>
      </c>
      <c r="E33" s="8"/>
      <c r="F33" s="269"/>
      <c r="G33" s="270"/>
      <c r="H33" s="141">
        <f>IF($G32="","",IF($G32=0,$D$12,20*LOG(250000/$G32/$B$9)+$D$9))</f>
        <v>3.8624437132500198</v>
      </c>
      <c r="I33" s="8"/>
      <c r="J33" s="146">
        <v>14</v>
      </c>
      <c r="K33" s="272"/>
      <c r="L33" s="147">
        <v>-400</v>
      </c>
      <c r="M33" s="138">
        <f t="shared" si="0"/>
        <v>3.6416750227720307</v>
      </c>
      <c r="N33" s="149">
        <f>$N$23</f>
        <v>21.924243453088895</v>
      </c>
      <c r="O33" s="271"/>
      <c r="P33" s="140"/>
      <c r="ADD33" s="8"/>
      <c r="ADE33" s="8"/>
      <c r="ADF33" s="8"/>
      <c r="ADK33" s="8"/>
      <c r="ADL33" s="8"/>
      <c r="ADM33" s="8"/>
      <c r="ADN33"/>
      <c r="ADO33"/>
    </row>
    <row r="34" spans="1:795" ht="16">
      <c r="A34" s="103">
        <v>15</v>
      </c>
      <c r="B34" s="131">
        <v>8.3512000000000004</v>
      </c>
      <c r="C34" s="132">
        <v>119.617</v>
      </c>
      <c r="D34" s="133">
        <f>IF(B34="","",DEGREES((1.5707963267949-ATAN(ABS('start here'!$B$27-B34)*'start here'!$B$2/(250000/$B$5))))/90*$B$2)</f>
        <v>6.8611364442638383</v>
      </c>
      <c r="E34" s="8"/>
      <c r="F34" s="269">
        <v>8</v>
      </c>
      <c r="G34" s="270">
        <v>600</v>
      </c>
      <c r="H34" s="134">
        <f>IF($G34="","",IF($D$13-$G34=0,$D$12,20*LOG(250000/($D$13-$G34)/$B$9)+$D$9))</f>
        <v>-11.70058129442285</v>
      </c>
      <c r="I34" s="8"/>
      <c r="J34" s="146">
        <v>15</v>
      </c>
      <c r="K34" s="272"/>
      <c r="L34" s="147">
        <v>-350</v>
      </c>
      <c r="M34" s="138">
        <f t="shared" si="0"/>
        <v>4.1553856476797186</v>
      </c>
      <c r="N34" s="148">
        <f>$N$22</f>
        <v>-13.492796779753991</v>
      </c>
      <c r="O34" s="271">
        <v>8</v>
      </c>
      <c r="P34" s="140"/>
      <c r="ADD34" s="8"/>
      <c r="ADE34" s="8"/>
      <c r="ADF34" s="8"/>
      <c r="ADK34" s="8"/>
      <c r="ADL34" s="8"/>
      <c r="ADM34" s="8"/>
      <c r="ADN34"/>
      <c r="ADO34"/>
    </row>
    <row r="35" spans="1:795" ht="16">
      <c r="A35" s="103">
        <v>16</v>
      </c>
      <c r="B35" s="131">
        <v>8.2454999999999998</v>
      </c>
      <c r="C35" s="132">
        <v>106.9619</v>
      </c>
      <c r="D35" s="133">
        <f>IF(B35="","",DEGREES((1.5707963267949-ATAN(ABS('start here'!$B$27-B35)*'start here'!$B$2/(250000/$B$5))))/90*$B$2)</f>
        <v>6.9538722590177144</v>
      </c>
      <c r="E35" s="8"/>
      <c r="F35" s="269"/>
      <c r="G35" s="270"/>
      <c r="H35" s="141">
        <f>IF($G34="","",IF($G34=0,$D$12,20*LOG(250000/$G34/$B$9)+$D$9))</f>
        <v>0.34061853213639637</v>
      </c>
      <c r="I35" s="8"/>
      <c r="J35" s="146">
        <v>16</v>
      </c>
      <c r="K35" s="272"/>
      <c r="L35" s="147">
        <v>-300</v>
      </c>
      <c r="M35" s="138">
        <f t="shared" si="0"/>
        <v>4.8362980174353121</v>
      </c>
      <c r="N35" s="149">
        <f>$N$23</f>
        <v>21.924243453088895</v>
      </c>
      <c r="O35" s="271"/>
      <c r="P35" s="140"/>
      <c r="ADD35" s="8"/>
      <c r="ADE35" s="8"/>
      <c r="ADF35" s="8"/>
      <c r="ADK35" s="8"/>
      <c r="ADL35" s="8"/>
      <c r="ADM35" s="8"/>
      <c r="ADN35"/>
      <c r="ADO35"/>
    </row>
    <row r="36" spans="1:795" ht="16">
      <c r="A36" s="103">
        <v>17</v>
      </c>
      <c r="B36" s="131">
        <v>7.6116000000000001</v>
      </c>
      <c r="C36" s="132">
        <v>118.7577</v>
      </c>
      <c r="D36" s="133">
        <f>IF(B36="","",DEGREES((1.5707963267949-ATAN(ABS('start here'!$B$27-B36)*'start here'!$B$2/(250000/$B$5))))/90*$B$2)</f>
        <v>7.5438965379462406</v>
      </c>
      <c r="E36" s="8"/>
      <c r="F36" s="269">
        <v>9</v>
      </c>
      <c r="G36" s="270">
        <v>800</v>
      </c>
      <c r="H36" s="134">
        <f>IF($G36="","",IF($D$13-$G36=0,$D$12,20*LOG(250000/($D$13-$G36)/$B$9)+$D$9))</f>
        <v>-10.944810076634855</v>
      </c>
      <c r="I36" s="8"/>
      <c r="J36" s="146">
        <v>17</v>
      </c>
      <c r="K36" s="272"/>
      <c r="L36" s="147">
        <v>-250</v>
      </c>
      <c r="M36" s="138">
        <f t="shared" si="0"/>
        <v>5.7806321533881064</v>
      </c>
      <c r="N36" s="148">
        <f>$N$22</f>
        <v>-13.492796779753991</v>
      </c>
      <c r="O36" s="271">
        <v>9</v>
      </c>
      <c r="P36" s="140"/>
      <c r="ADD36" s="8"/>
      <c r="ADE36" s="8"/>
      <c r="ADF36" s="8"/>
      <c r="ADK36" s="8"/>
      <c r="ADL36" s="8"/>
      <c r="ADM36" s="8"/>
      <c r="ADN36"/>
      <c r="ADO36"/>
    </row>
    <row r="37" spans="1:795" ht="16">
      <c r="A37" s="103">
        <v>18</v>
      </c>
      <c r="B37" s="131">
        <v>8.8032000000000004</v>
      </c>
      <c r="C37" s="132">
        <v>124.03060000000001</v>
      </c>
      <c r="D37" s="133">
        <f>IF(B37="","",DEGREES((1.5707963267949-ATAN(ABS('start here'!$B$27-B37)*'start here'!$B$2/(250000/$B$5))))/90*$B$2)</f>
        <v>6.4824807340946036</v>
      </c>
      <c r="E37" s="8"/>
      <c r="F37" s="269"/>
      <c r="G37" s="270"/>
      <c r="H37" s="141">
        <f>IF($G36="","",IF($G36=0,$D$12,20*LOG(250000/$G36/$B$9)+$D$9))</f>
        <v>-2.1581562000296017</v>
      </c>
      <c r="I37" s="8"/>
      <c r="J37" s="146">
        <v>18</v>
      </c>
      <c r="K37" s="272"/>
      <c r="L37" s="147">
        <v>-200</v>
      </c>
      <c r="M37" s="138">
        <f t="shared" si="0"/>
        <v>7.1740799947179736</v>
      </c>
      <c r="N37" s="149">
        <f>$N$23</f>
        <v>21.924243453088895</v>
      </c>
      <c r="O37" s="271"/>
      <c r="P37" s="140"/>
      <c r="ADD37" s="8"/>
      <c r="ADE37" s="8"/>
      <c r="ADF37" s="8"/>
      <c r="ADK37" s="8"/>
      <c r="ADL37" s="8"/>
      <c r="ADM37" s="8"/>
      <c r="ADN37"/>
      <c r="ADO37"/>
    </row>
    <row r="38" spans="1:795" ht="16">
      <c r="A38" s="103">
        <v>19</v>
      </c>
      <c r="B38" s="131">
        <v>7.3357000000000001</v>
      </c>
      <c r="C38" s="132">
        <v>116.961</v>
      </c>
      <c r="D38" s="133">
        <f>IF(B38="","",DEGREES((1.5707963267949-ATAN(ABS('start here'!$B$27-B38)*'start here'!$B$2/(250000/$B$5))))/90*$B$2)</f>
        <v>7.8187984109814748</v>
      </c>
      <c r="E38" s="8"/>
      <c r="F38" s="269">
        <v>10</v>
      </c>
      <c r="G38" s="270">
        <v>1000</v>
      </c>
      <c r="H38" s="134">
        <f>IF($G38="","",IF($D$13-$G38=0,$D$12,20*LOG(250000/($D$13-$G38)/$B$9)+$D$9))</f>
        <v>-10.116956373470353</v>
      </c>
      <c r="I38" s="8"/>
      <c r="J38" s="146">
        <v>19</v>
      </c>
      <c r="K38" s="272"/>
      <c r="L38" s="147">
        <v>-150</v>
      </c>
      <c r="M38" s="138">
        <f t="shared" si="0"/>
        <v>9.4223071761601371</v>
      </c>
      <c r="N38" s="148">
        <f>$N$22</f>
        <v>-13.492796779753991</v>
      </c>
      <c r="O38" s="271">
        <v>10</v>
      </c>
      <c r="P38" s="140"/>
      <c r="ADD38" s="8"/>
      <c r="ADE38" s="8"/>
      <c r="ADF38" s="8"/>
      <c r="ADK38" s="8"/>
      <c r="ADL38" s="8"/>
      <c r="ADM38" s="8"/>
      <c r="ADN38"/>
      <c r="ADO38"/>
    </row>
    <row r="39" spans="1:795" ht="16">
      <c r="A39" s="103">
        <v>20</v>
      </c>
      <c r="B39" s="131">
        <v>7.1889000000000003</v>
      </c>
      <c r="C39" s="132">
        <v>121.29649999999999</v>
      </c>
      <c r="D39" s="133">
        <f>IF(B39="","",DEGREES((1.5707963267949-ATAN(ABS('start here'!$B$27-B39)*'start here'!$B$2/(250000/$B$5))))/90*$B$2)</f>
        <v>7.9694581890163132</v>
      </c>
      <c r="E39" s="8"/>
      <c r="F39" s="269"/>
      <c r="G39" s="270"/>
      <c r="H39" s="141">
        <f>IF($G38="","",IF($G38=0,$D$12,20*LOG(250000/$G38/$B$9)+$D$9))</f>
        <v>-4.0963564601907301</v>
      </c>
      <c r="I39" s="8"/>
      <c r="J39" s="146">
        <v>20</v>
      </c>
      <c r="K39" s="272"/>
      <c r="L39" s="147">
        <v>-100</v>
      </c>
      <c r="M39" s="138">
        <f t="shared" si="0"/>
        <v>13.577692823839863</v>
      </c>
      <c r="N39" s="149">
        <f>$N$23</f>
        <v>21.924243453088895</v>
      </c>
      <c r="O39" s="271"/>
      <c r="P39" s="140"/>
      <c r="ADD39" s="8"/>
      <c r="ADE39" s="8"/>
      <c r="ADF39" s="8"/>
      <c r="ADK39" s="8"/>
      <c r="ADL39" s="8"/>
      <c r="ADM39" s="8"/>
      <c r="ADN39"/>
      <c r="ADO39"/>
    </row>
    <row r="40" spans="1:795" ht="16">
      <c r="A40" s="103">
        <v>21</v>
      </c>
      <c r="B40" s="131">
        <v>8.4099000000000004</v>
      </c>
      <c r="C40" s="132">
        <v>117.9765</v>
      </c>
      <c r="D40" s="133">
        <f>IF(B40="","",DEGREES((1.5707963267949-ATAN(ABS('start here'!$B$27-B40)*'start here'!$B$2/(250000/$B$5))))/90*$B$2)</f>
        <v>6.8103274677109127</v>
      </c>
      <c r="E40" s="8"/>
      <c r="F40" s="269">
        <v>11</v>
      </c>
      <c r="G40" s="270">
        <v>1200</v>
      </c>
      <c r="H40" s="134">
        <f>IF($G40="","",IF($D$13-$G40=0,$D$12,20*LOG(250000/($D$13-$G40)/$B$9)+$D$9))</f>
        <v>-9.2018065622568503</v>
      </c>
      <c r="I40" s="8"/>
      <c r="J40" s="146">
        <v>21</v>
      </c>
      <c r="K40" s="272"/>
      <c r="L40" s="147">
        <v>-50</v>
      </c>
      <c r="M40" s="138">
        <f t="shared" si="0"/>
        <v>23</v>
      </c>
      <c r="N40" s="148">
        <f>$N$22</f>
        <v>-13.492796779753991</v>
      </c>
      <c r="O40" s="271">
        <v>11</v>
      </c>
      <c r="P40" s="140"/>
      <c r="ADD40" s="8"/>
      <c r="ADE40" s="8"/>
      <c r="ADF40" s="8"/>
      <c r="ADK40" s="8"/>
      <c r="ADL40" s="8"/>
      <c r="ADM40" s="8"/>
      <c r="ADN40"/>
      <c r="ADO40"/>
    </row>
    <row r="41" spans="1:795" ht="16">
      <c r="A41" s="103">
        <v>22</v>
      </c>
      <c r="B41" s="131">
        <v>8.4391999999999996</v>
      </c>
      <c r="C41" s="132">
        <v>115.008</v>
      </c>
      <c r="D41" s="133">
        <f>IF(B41="","",DEGREES((1.5707963267949-ATAN(ABS('start here'!$B$27-B41)*'start here'!$B$2/(250000/$B$5))))/90*$B$2)</f>
        <v>6.7851503229284154</v>
      </c>
      <c r="E41" s="8"/>
      <c r="F41" s="269"/>
      <c r="G41" s="270"/>
      <c r="H41" s="141">
        <f>IF($G40="","",IF($G40=0,$D$12,20*LOG(250000/$G40/$B$9)+$D$9))</f>
        <v>-5.6799813811432251</v>
      </c>
      <c r="I41" s="8"/>
      <c r="J41" s="146">
        <v>22</v>
      </c>
      <c r="K41" s="272"/>
      <c r="L41" s="147">
        <v>0</v>
      </c>
      <c r="M41" s="138">
        <f t="shared" si="0"/>
        <v>46</v>
      </c>
      <c r="N41" s="149">
        <f>$N$23</f>
        <v>21.924243453088895</v>
      </c>
      <c r="O41" s="271"/>
      <c r="P41" s="140"/>
      <c r="ADD41" s="8"/>
      <c r="ADE41" s="8"/>
      <c r="ADF41" s="8"/>
      <c r="ADK41" s="8"/>
      <c r="ADL41" s="8"/>
      <c r="ADM41" s="8"/>
      <c r="ADN41"/>
      <c r="ADO41"/>
    </row>
    <row r="42" spans="1:795" ht="16">
      <c r="A42" s="103">
        <v>23</v>
      </c>
      <c r="B42" s="131">
        <v>8.0812000000000008</v>
      </c>
      <c r="C42" s="132">
        <v>118.4062</v>
      </c>
      <c r="D42" s="133">
        <f>IF(B42="","",DEGREES((1.5707963267949-ATAN(ABS('start here'!$B$27-B42)*'start here'!$B$2/(250000/$B$5))))/90*$B$2)</f>
        <v>7.1012152647725442</v>
      </c>
      <c r="E42" s="8"/>
      <c r="F42" s="269">
        <v>12</v>
      </c>
      <c r="G42" s="270">
        <v>1400</v>
      </c>
      <c r="H42" s="134">
        <f>IF($G42="","",IF($D$13-$G42=0,$D$12,20*LOG(250000/($D$13-$G42)/$B$9)+$D$9))</f>
        <v>-8.1787561133092268</v>
      </c>
      <c r="I42" s="8"/>
      <c r="J42" s="146">
        <v>23</v>
      </c>
      <c r="K42" s="272"/>
      <c r="L42" s="147">
        <v>50</v>
      </c>
      <c r="M42" s="138">
        <f t="shared" si="0"/>
        <v>23</v>
      </c>
      <c r="N42" s="148">
        <f>$N$22</f>
        <v>-13.492796779753991</v>
      </c>
      <c r="O42" s="271">
        <v>12</v>
      </c>
      <c r="P42" s="140"/>
      <c r="ADD42" s="8"/>
      <c r="ADE42" s="8"/>
      <c r="ADF42" s="8"/>
      <c r="ADK42" s="8"/>
      <c r="ADL42" s="8"/>
      <c r="ADM42" s="8"/>
      <c r="ADN42"/>
      <c r="ADO42"/>
    </row>
    <row r="43" spans="1:795" ht="16">
      <c r="A43" s="103">
        <v>24</v>
      </c>
      <c r="B43" s="131">
        <v>7.0128000000000004</v>
      </c>
      <c r="C43" s="132">
        <v>120.0466</v>
      </c>
      <c r="D43" s="133">
        <f>IF(B43="","",DEGREES((1.5707963267949-ATAN(ABS('start here'!$B$27-B43)*'start here'!$B$2/(250000/$B$5))))/90*$B$2)</f>
        <v>8.154122382630268</v>
      </c>
      <c r="E43" s="8"/>
      <c r="F43" s="269"/>
      <c r="G43" s="270"/>
      <c r="H43" s="141">
        <f>IF($G42="","",IF($G42=0,$D$12,20*LOG(250000/$G42/$B$9)+$D$9))</f>
        <v>-7.0189171737554901</v>
      </c>
      <c r="I43" s="8"/>
      <c r="J43" s="146">
        <v>24</v>
      </c>
      <c r="K43" s="272"/>
      <c r="L43" s="147">
        <v>100</v>
      </c>
      <c r="M43" s="138">
        <f t="shared" si="0"/>
        <v>13.577692823839863</v>
      </c>
      <c r="N43" s="149">
        <f>$N$23</f>
        <v>21.924243453088895</v>
      </c>
      <c r="O43" s="271"/>
      <c r="P43" s="140"/>
      <c r="ADD43" s="8"/>
      <c r="ADE43" s="8"/>
      <c r="ADF43" s="8"/>
      <c r="ADK43" s="8"/>
      <c r="ADL43" s="8"/>
      <c r="ADM43" s="8"/>
      <c r="ADN43"/>
      <c r="ADO43"/>
    </row>
    <row r="44" spans="1:795" ht="16">
      <c r="A44" s="103">
        <v>25</v>
      </c>
      <c r="B44" s="131">
        <v>8.3512000000000004</v>
      </c>
      <c r="C44" s="132">
        <v>118.36709999999999</v>
      </c>
      <c r="D44" s="133">
        <f>IF(B44="","",DEGREES((1.5707963267949-ATAN(ABS('start here'!$B$27-B44)*'start here'!$B$2/(250000/$B$5))))/90*$B$2)</f>
        <v>6.8611364442638383</v>
      </c>
      <c r="E44" s="8"/>
      <c r="F44" s="269">
        <v>13</v>
      </c>
      <c r="G44" s="270">
        <v>1800</v>
      </c>
      <c r="H44" s="134">
        <f>IF($G44="","",IF($D$13-$G44=0,$D$12,20*LOG(250000/($D$13-$G44)/$B$9)+$D$9))</f>
        <v>-5.6799813811432251</v>
      </c>
      <c r="I44" s="8"/>
      <c r="J44" s="146">
        <v>25</v>
      </c>
      <c r="K44" s="272"/>
      <c r="L44" s="147">
        <v>150</v>
      </c>
      <c r="M44" s="138">
        <f t="shared" si="0"/>
        <v>9.4223071761601371</v>
      </c>
      <c r="N44" s="148">
        <f>$N$22</f>
        <v>-13.492796779753991</v>
      </c>
      <c r="O44" s="271">
        <v>13</v>
      </c>
      <c r="P44" s="140"/>
      <c r="ADD44" s="8"/>
      <c r="ADE44" s="8"/>
      <c r="ADF44" s="8"/>
      <c r="ADK44" s="8"/>
      <c r="ADL44" s="8"/>
      <c r="ADM44" s="8"/>
      <c r="ADN44"/>
      <c r="ADO44"/>
    </row>
    <row r="45" spans="1:795" ht="16">
      <c r="A45" s="103">
        <v>26</v>
      </c>
      <c r="B45" s="131">
        <v>7.5938999999999997</v>
      </c>
      <c r="C45" s="132">
        <v>118.05459999999999</v>
      </c>
      <c r="D45" s="133">
        <f>IF(B45="","",DEGREES((1.5707963267949-ATAN(ABS('start here'!$B$27-B45)*'start here'!$B$2/(250000/$B$5))))/90*$B$2)</f>
        <v>7.5612055071045052</v>
      </c>
      <c r="E45" s="8"/>
      <c r="F45" s="269"/>
      <c r="G45" s="270"/>
      <c r="H45" s="141">
        <f>IF($G44="","",IF($G44=0,$D$12,20*LOG(250000/$G44/$B$9)+$D$9))</f>
        <v>-9.2018065622568503</v>
      </c>
      <c r="I45" s="8"/>
      <c r="J45" s="146">
        <v>26</v>
      </c>
      <c r="K45" s="272"/>
      <c r="L45" s="147">
        <v>200</v>
      </c>
      <c r="M45" s="138">
        <f t="shared" si="0"/>
        <v>7.1740799947179736</v>
      </c>
      <c r="N45" s="149">
        <f>$N$23</f>
        <v>21.924243453088895</v>
      </c>
      <c r="O45" s="271"/>
      <c r="P45" s="140"/>
      <c r="ADD45" s="8"/>
      <c r="ADE45" s="8"/>
      <c r="ADF45" s="8"/>
      <c r="ADK45" s="8"/>
      <c r="ADL45" s="8"/>
      <c r="ADM45" s="8"/>
      <c r="ADN45"/>
      <c r="ADO45"/>
    </row>
    <row r="46" spans="1:795" ht="16">
      <c r="A46" s="103">
        <v>27</v>
      </c>
      <c r="B46" s="131">
        <v>7.3121999999999998</v>
      </c>
      <c r="C46" s="132">
        <v>117.3516</v>
      </c>
      <c r="D46" s="133">
        <f>IF(B46="","",DEGREES((1.5707963267949-ATAN(ABS('start here'!$B$27-B46)*'start here'!$B$2/(250000/$B$5))))/90*$B$2)</f>
        <v>7.8427132308206637</v>
      </c>
      <c r="E46" s="8"/>
      <c r="F46" s="269">
        <v>14</v>
      </c>
      <c r="G46" s="270">
        <v>2200</v>
      </c>
      <c r="H46" s="134">
        <f>IF($G46="","",IF($D$13-$G46=0,$D$12,20*LOG(250000/($D$13-$G46)/$B$9)+$D$9))</f>
        <v>-2.1581562000296017</v>
      </c>
      <c r="I46" s="8"/>
      <c r="J46" s="146">
        <v>27</v>
      </c>
      <c r="K46" s="272"/>
      <c r="L46" s="147">
        <v>250</v>
      </c>
      <c r="M46" s="138">
        <f t="shared" si="0"/>
        <v>5.7806321533881064</v>
      </c>
      <c r="N46" s="148">
        <f>$N$22</f>
        <v>-13.492796779753991</v>
      </c>
      <c r="O46" s="271">
        <v>14</v>
      </c>
      <c r="P46" s="140"/>
      <c r="ADD46" s="8"/>
      <c r="ADE46" s="8"/>
      <c r="ADF46" s="8"/>
      <c r="ADK46" s="8"/>
      <c r="ADL46" s="8"/>
      <c r="ADM46" s="8"/>
      <c r="ADN46"/>
      <c r="ADO46"/>
    </row>
    <row r="47" spans="1:795" ht="16">
      <c r="A47" s="103">
        <v>28</v>
      </c>
      <c r="B47" s="131">
        <v>7.8697999999999997</v>
      </c>
      <c r="C47" s="132">
        <v>119.65600000000001</v>
      </c>
      <c r="D47" s="133">
        <f>IF(B47="","",DEGREES((1.5707963267949-ATAN(ABS('start here'!$B$27-B47)*'start here'!$B$2/(250000/$B$5))))/90*$B$2)</f>
        <v>7.2965439165450645</v>
      </c>
      <c r="E47" s="8"/>
      <c r="F47" s="269"/>
      <c r="G47" s="270"/>
      <c r="H47" s="141">
        <f>IF($G46="","",IF($G46=0,$D$12,20*LOG(250000/$G46/$B$9)+$D$9))</f>
        <v>-10.944810076634855</v>
      </c>
      <c r="I47" s="8"/>
      <c r="J47" s="146">
        <v>28</v>
      </c>
      <c r="K47" s="272"/>
      <c r="L47" s="147">
        <v>300</v>
      </c>
      <c r="M47" s="138">
        <f t="shared" si="0"/>
        <v>4.8362980174353121</v>
      </c>
      <c r="N47" s="149">
        <f>$N$23</f>
        <v>21.924243453088895</v>
      </c>
      <c r="O47" s="271"/>
      <c r="P47" s="140"/>
      <c r="ADD47" s="8"/>
      <c r="ADE47" s="8"/>
      <c r="ADF47" s="8"/>
      <c r="ADK47" s="8"/>
      <c r="ADL47" s="8"/>
      <c r="ADM47" s="8"/>
      <c r="ADN47"/>
      <c r="ADO47"/>
    </row>
    <row r="48" spans="1:795" ht="16">
      <c r="A48" s="103">
        <v>29</v>
      </c>
      <c r="B48" s="131">
        <v>8.6329999999999991</v>
      </c>
      <c r="C48" s="132">
        <v>116.961</v>
      </c>
      <c r="D48" s="133">
        <f>IF(B48="","",DEGREES((1.5707963267949-ATAN(ABS('start here'!$B$27-B48)*'start here'!$B$2/(250000/$B$5))))/90*$B$2)</f>
        <v>6.6216875335939074</v>
      </c>
      <c r="E48" s="8"/>
      <c r="F48" s="269">
        <v>15</v>
      </c>
      <c r="G48" s="270">
        <v>2600</v>
      </c>
      <c r="H48" s="134">
        <f>IF($G48="","",IF($D$13-$G48=0,$D$12,20*LOG(250000/($D$13-$G48)/$B$9)+$D$9))</f>
        <v>3.8624437132500198</v>
      </c>
      <c r="I48" s="8"/>
      <c r="J48" s="146">
        <v>29</v>
      </c>
      <c r="K48" s="272"/>
      <c r="L48" s="147">
        <v>350</v>
      </c>
      <c r="M48" s="138">
        <f t="shared" si="0"/>
        <v>4.1553856476797186</v>
      </c>
      <c r="N48" s="148">
        <f>$N$22</f>
        <v>-13.492796779753991</v>
      </c>
      <c r="O48" s="271">
        <v>15</v>
      </c>
      <c r="P48" s="140"/>
      <c r="ADD48" s="8"/>
      <c r="ADE48" s="8"/>
      <c r="ADF48" s="8"/>
      <c r="ADK48" s="8"/>
      <c r="ADL48" s="8"/>
      <c r="ADM48" s="8"/>
      <c r="ADN48"/>
      <c r="ADO48"/>
    </row>
    <row r="49" spans="1:795" ht="16">
      <c r="A49" s="103">
        <v>30</v>
      </c>
      <c r="B49" s="131">
        <v>7.9462000000000002</v>
      </c>
      <c r="C49" s="132">
        <v>116.41419999999999</v>
      </c>
      <c r="D49" s="133">
        <f>IF(B49="","",DEGREES((1.5707963267949-ATAN(ABS('start here'!$B$27-B49)*'start here'!$B$2/(250000/$B$5))))/90*$B$2)</f>
        <v>7.2252045929018163</v>
      </c>
      <c r="E49" s="8"/>
      <c r="F49" s="269"/>
      <c r="G49" s="270"/>
      <c r="H49" s="141">
        <f>IF($G48="","",IF($G48=0,$D$12,20*LOG(250000/$G48/$B$9)+$D$9))</f>
        <v>-12.395823419607089</v>
      </c>
      <c r="I49" s="8"/>
      <c r="J49" s="146">
        <v>30</v>
      </c>
      <c r="K49" s="272"/>
      <c r="L49" s="147">
        <v>400</v>
      </c>
      <c r="M49" s="138">
        <f t="shared" si="0"/>
        <v>3.6416750227720307</v>
      </c>
      <c r="N49" s="149">
        <f>$N$23</f>
        <v>21.924243453088895</v>
      </c>
      <c r="O49" s="271"/>
      <c r="P49" s="140"/>
      <c r="ADD49" s="8"/>
      <c r="ADE49" s="8"/>
      <c r="ADF49" s="8"/>
      <c r="ADK49" s="8"/>
      <c r="ADL49" s="8"/>
      <c r="ADM49" s="8"/>
      <c r="ADN49"/>
      <c r="ADO49"/>
    </row>
    <row r="50" spans="1:795" ht="16">
      <c r="A50" s="103">
        <v>31</v>
      </c>
      <c r="B50" s="131">
        <v>7.8521999999999998</v>
      </c>
      <c r="C50" s="132">
        <v>116.2189</v>
      </c>
      <c r="D50" s="133">
        <f>IF(B50="","",DEGREES((1.5707963267949-ATAN(ABS('start here'!$B$27-B50)*'start here'!$B$2/(250000/$B$5))))/90*$B$2)</f>
        <v>7.3130980372238277</v>
      </c>
      <c r="E50" s="8"/>
      <c r="F50" s="269">
        <v>16</v>
      </c>
      <c r="G50" s="270">
        <v>3000</v>
      </c>
      <c r="H50" s="134">
        <f>IF($G50="","",IF($D$13-$G50=0,$D$12,20*LOG(250000/($D$13-$G50)/$B$9)+$D$9))</f>
        <v>1000</v>
      </c>
      <c r="I50" s="8"/>
      <c r="J50" s="146">
        <v>31</v>
      </c>
      <c r="K50" s="272"/>
      <c r="L50" s="147">
        <v>450</v>
      </c>
      <c r="M50" s="138">
        <f t="shared" si="0"/>
        <v>3.2405424479095095</v>
      </c>
      <c r="N50" s="148">
        <f>$N$22</f>
        <v>-13.492796779753991</v>
      </c>
      <c r="O50" s="271">
        <v>16</v>
      </c>
      <c r="P50" s="140"/>
      <c r="ADD50" s="8"/>
      <c r="ADE50" s="8"/>
      <c r="ADF50" s="8"/>
      <c r="ADK50" s="8"/>
      <c r="ADL50" s="8"/>
      <c r="ADM50" s="8"/>
      <c r="ADN50"/>
      <c r="ADO50"/>
    </row>
    <row r="51" spans="1:795" ht="16">
      <c r="A51" s="103">
        <v>32</v>
      </c>
      <c r="B51" s="131">
        <v>7.7465999999999999</v>
      </c>
      <c r="C51" s="132">
        <v>120.94499999999999</v>
      </c>
      <c r="D51" s="133">
        <f>IF(B51="","",DEGREES((1.5707963267949-ATAN(ABS('start here'!$B$27-B51)*'start here'!$B$2/(250000/$B$5))))/90*$B$2)</f>
        <v>7.4133652972290687</v>
      </c>
      <c r="E51" s="8"/>
      <c r="F51" s="269"/>
      <c r="G51" s="270"/>
      <c r="H51" s="141">
        <f>IF($G50="","",IF($G50=0,$D$12,20*LOG(250000/$G50/$B$9)+$D$9))</f>
        <v>-13.638781554583979</v>
      </c>
      <c r="I51" s="8"/>
      <c r="J51" s="146">
        <v>32</v>
      </c>
      <c r="K51" s="272"/>
      <c r="L51" s="147">
        <v>500</v>
      </c>
      <c r="M51" s="138">
        <f t="shared" si="0"/>
        <v>2.9187476036109237</v>
      </c>
      <c r="N51" s="149">
        <f>$N$23</f>
        <v>21.924243453088895</v>
      </c>
      <c r="O51" s="271"/>
      <c r="P51" s="140"/>
      <c r="ADD51" s="8"/>
      <c r="ADE51" s="8"/>
      <c r="ADF51" s="8"/>
      <c r="ADK51" s="8"/>
      <c r="ADL51" s="8"/>
      <c r="ADM51" s="8"/>
      <c r="ADN51"/>
      <c r="ADO51"/>
    </row>
    <row r="52" spans="1:795" ht="16">
      <c r="A52" s="103">
        <v>33</v>
      </c>
      <c r="B52" s="131">
        <v>8.1751000000000005</v>
      </c>
      <c r="C52" s="132">
        <v>123.601</v>
      </c>
      <c r="D52" s="133">
        <f>IF(B52="","",DEGREES((1.5707963267949-ATAN(ABS('start here'!$B$27-B52)*'start here'!$B$2/(250000/$B$5))))/90*$B$2)</f>
        <v>7.0165293113652032</v>
      </c>
      <c r="E52" s="8"/>
      <c r="F52" s="269">
        <v>17</v>
      </c>
      <c r="G52" s="270">
        <v>50</v>
      </c>
      <c r="H52" s="134">
        <f>IF($G52="","",IF($D$13-$G52=0,$D$12,20*LOG(250000/($D$13-$G52)/$B$9)+$D$9))</f>
        <v>-13.492796779753991</v>
      </c>
      <c r="I52" s="8"/>
      <c r="J52" s="146">
        <v>33</v>
      </c>
      <c r="K52" s="272"/>
      <c r="L52" s="147">
        <v>550</v>
      </c>
      <c r="M52" s="138">
        <f t="shared" si="0"/>
        <v>2.6549303306200129</v>
      </c>
      <c r="N52" s="148">
        <f>$N$22</f>
        <v>-13.492796779753991</v>
      </c>
      <c r="O52" s="271">
        <v>17</v>
      </c>
      <c r="P52" s="140"/>
      <c r="ADD52" s="8"/>
      <c r="ADE52" s="8"/>
      <c r="ADF52" s="8"/>
      <c r="ADK52" s="8"/>
      <c r="ADL52" s="8"/>
      <c r="ADM52" s="8"/>
      <c r="ADN52"/>
      <c r="ADO52"/>
    </row>
    <row r="53" spans="1:795" ht="16">
      <c r="A53" s="103">
        <v>34</v>
      </c>
      <c r="B53" s="131">
        <v>7.7523999999999997</v>
      </c>
      <c r="C53" s="132">
        <v>116.4532</v>
      </c>
      <c r="D53" s="133">
        <f>IF(B53="","",DEGREES((1.5707963267949-ATAN(ABS('start here'!$B$27-B53)*'start here'!$B$2/(250000/$B$5))))/90*$B$2)</f>
        <v>7.4078162857573773</v>
      </c>
      <c r="E53" s="8"/>
      <c r="F53" s="269"/>
      <c r="G53" s="270"/>
      <c r="H53" s="141">
        <f>IF($G52="","",IF($G52=0,$D$12,20*LOG(250000/$G52/$B$9)+$D$9))</f>
        <v>21.924243453088895</v>
      </c>
      <c r="I53" s="8"/>
      <c r="J53" s="146">
        <v>34</v>
      </c>
      <c r="K53" s="272"/>
      <c r="L53" s="147">
        <v>600</v>
      </c>
      <c r="M53" s="138">
        <f t="shared" si="0"/>
        <v>2.4347501974822694</v>
      </c>
      <c r="N53" s="149">
        <f>$N$23</f>
        <v>21.924243453088895</v>
      </c>
      <c r="O53" s="271"/>
      <c r="P53" s="140"/>
      <c r="ADD53" s="8"/>
      <c r="ADE53" s="8"/>
      <c r="ADF53" s="8"/>
      <c r="ADK53" s="8"/>
      <c r="ADL53" s="8"/>
      <c r="ADM53" s="8"/>
      <c r="ADN53"/>
      <c r="ADO53"/>
    </row>
    <row r="54" spans="1:795" ht="16">
      <c r="A54" s="103">
        <v>35</v>
      </c>
      <c r="B54" s="131">
        <v>7.9813999999999998</v>
      </c>
      <c r="C54" s="132">
        <v>118.7186</v>
      </c>
      <c r="D54" s="133">
        <f>IF(B54="","",DEGREES((1.5707963267949-ATAN(ABS('start here'!$B$27-B54)*'start here'!$B$2/(250000/$B$5))))/90*$B$2)</f>
        <v>7.1926209922759554</v>
      </c>
      <c r="E54" s="8"/>
      <c r="F54" s="269">
        <v>18</v>
      </c>
      <c r="G54" s="270">
        <v>1000</v>
      </c>
      <c r="H54" s="134">
        <f>IF($G54="","",IF($D$13-$G54=0,$D$12,20*LOG(250000/($D$13-$G54)/$B$9)+$D$9))</f>
        <v>-10.116956373470353</v>
      </c>
      <c r="I54" s="8"/>
      <c r="J54" s="146">
        <v>35</v>
      </c>
      <c r="K54" s="272"/>
      <c r="L54" s="147">
        <v>650</v>
      </c>
      <c r="M54" s="138">
        <f t="shared" si="0"/>
        <v>2.2482271814421568</v>
      </c>
      <c r="N54" s="148">
        <f>$N$22</f>
        <v>-13.492796779753991</v>
      </c>
      <c r="O54" s="271">
        <v>18</v>
      </c>
      <c r="P54" s="140"/>
      <c r="ADD54" s="8"/>
      <c r="ADE54" s="8"/>
      <c r="ADF54" s="8"/>
      <c r="ADK54" s="8"/>
      <c r="ADL54" s="8"/>
      <c r="ADM54" s="8"/>
      <c r="ADN54"/>
      <c r="ADO54"/>
    </row>
    <row r="55" spans="1:795" ht="16">
      <c r="A55" s="103">
        <v>36</v>
      </c>
      <c r="B55" s="131">
        <v>7.9579000000000004</v>
      </c>
      <c r="C55" s="132">
        <v>124.1088</v>
      </c>
      <c r="D55" s="133">
        <f>IF(B55="","",DEGREES((1.5707963267949-ATAN(ABS('start here'!$B$27-B55)*'start here'!$B$2/(250000/$B$5))))/90*$B$2)</f>
        <v>7.2143543181221972</v>
      </c>
      <c r="E55" s="8"/>
      <c r="F55" s="269"/>
      <c r="G55" s="270"/>
      <c r="H55" s="141">
        <f>IF($G54="","",IF($G54=0,$D$12,20*LOG(250000/$G54/$B$9)+$D$9))</f>
        <v>-4.0963564601907301</v>
      </c>
      <c r="I55" s="8"/>
      <c r="J55" s="146">
        <v>36</v>
      </c>
      <c r="K55" s="272"/>
      <c r="L55" s="147">
        <v>700</v>
      </c>
      <c r="M55" s="138">
        <f t="shared" si="0"/>
        <v>2.0882041319871574</v>
      </c>
      <c r="N55" s="149">
        <f>$N$23</f>
        <v>21.924243453088895</v>
      </c>
      <c r="O55" s="271"/>
      <c r="P55" s="140"/>
      <c r="ADD55" s="8"/>
      <c r="ADE55" s="8"/>
      <c r="ADF55" s="8"/>
      <c r="ADK55" s="8"/>
      <c r="ADL55" s="8"/>
      <c r="ADM55" s="8"/>
      <c r="ADN55"/>
      <c r="ADO55"/>
    </row>
    <row r="56" spans="1:795" ht="16">
      <c r="A56" s="103">
        <v>37</v>
      </c>
      <c r="B56" s="131">
        <v>7.8639999999999999</v>
      </c>
      <c r="C56" s="132">
        <v>113.7191</v>
      </c>
      <c r="D56" s="133">
        <f>IF(B56="","",DEGREES((1.5707963267949-ATAN(ABS('start here'!$B$27-B56)*'start here'!$B$2/(250000/$B$5))))/90*$B$2)</f>
        <v>7.3019942910664408</v>
      </c>
      <c r="E56" s="8"/>
      <c r="F56" s="269">
        <v>19</v>
      </c>
      <c r="G56" s="270">
        <v>3000</v>
      </c>
      <c r="H56" s="134">
        <f>IF($G56="","",IF($D$13-$G56=0,$D$12,20*LOG(250000/($D$13-$G56)/$B$9)+$D$9))</f>
        <v>1000</v>
      </c>
      <c r="I56" s="8"/>
      <c r="J56" s="146">
        <v>37</v>
      </c>
      <c r="K56" s="272"/>
      <c r="L56" s="147">
        <v>750</v>
      </c>
      <c r="M56" s="138">
        <f t="shared" si="0"/>
        <v>1.9494160264150684</v>
      </c>
      <c r="N56" s="148">
        <f>$N$22</f>
        <v>-13.492796779753991</v>
      </c>
      <c r="O56" s="271">
        <v>19</v>
      </c>
      <c r="P56" s="140"/>
      <c r="ADD56" s="8"/>
      <c r="ADE56" s="8"/>
      <c r="ADF56" s="8"/>
      <c r="ADK56" s="8"/>
      <c r="ADL56" s="8"/>
      <c r="ADM56" s="8"/>
      <c r="ADN56"/>
      <c r="ADO56"/>
    </row>
    <row r="57" spans="1:795" ht="16">
      <c r="A57" s="103">
        <v>38</v>
      </c>
      <c r="B57" s="131">
        <v>7.7934999999999999</v>
      </c>
      <c r="C57" s="132">
        <v>119.18729999999999</v>
      </c>
      <c r="D57" s="133">
        <f>IF(B57="","",DEGREES((1.5707963267949-ATAN(ABS('start here'!$B$27-B57)*'start here'!$B$2/(250000/$B$5))))/90*$B$2)</f>
        <v>7.3686343468549342</v>
      </c>
      <c r="E57" s="8"/>
      <c r="F57" s="269"/>
      <c r="G57" s="270"/>
      <c r="H57" s="141">
        <f>IF($G56="","",IF($G56=0,$D$12,20*LOG(250000/$G56/$B$9)+$D$9))</f>
        <v>-13.638781554583979</v>
      </c>
      <c r="I57" s="8"/>
      <c r="J57" s="146">
        <v>38</v>
      </c>
      <c r="K57" s="272"/>
      <c r="L57" s="147">
        <v>800</v>
      </c>
      <c r="M57" s="138">
        <f t="shared" si="0"/>
        <v>1.8279042361097551</v>
      </c>
      <c r="N57" s="149">
        <f>$N$23</f>
        <v>21.924243453088895</v>
      </c>
      <c r="O57" s="271"/>
      <c r="P57" s="140"/>
      <c r="ADD57" s="8"/>
      <c r="ADE57" s="8"/>
      <c r="ADF57" s="8"/>
      <c r="ADK57" s="8"/>
      <c r="ADL57" s="8"/>
      <c r="ADM57" s="8"/>
      <c r="ADN57"/>
      <c r="ADO57"/>
    </row>
    <row r="58" spans="1:795" ht="16">
      <c r="A58" s="103">
        <v>39</v>
      </c>
      <c r="B58" s="131">
        <v>8.9498999999999995</v>
      </c>
      <c r="C58" s="132">
        <v>124.5775</v>
      </c>
      <c r="D58" s="133">
        <f>IF(B58="","",DEGREES((1.5707963267949-ATAN(ABS('start here'!$B$27-B58)*'start here'!$B$2/(250000/$B$5))))/90*$B$2)</f>
        <v>6.3657091177936929</v>
      </c>
      <c r="E58" s="8"/>
      <c r="F58" s="269">
        <v>20</v>
      </c>
      <c r="G58" s="270">
        <v>0</v>
      </c>
      <c r="H58" s="134">
        <f>IF($G58="","",IF($D$13-$G58=0,$D$12,20*LOG(250000/($D$13-$G58)/$B$9)+$D$9))</f>
        <v>-13.638781554583979</v>
      </c>
      <c r="I58" s="8"/>
      <c r="J58" s="146">
        <v>39</v>
      </c>
      <c r="K58" s="272"/>
      <c r="L58" s="147">
        <v>850</v>
      </c>
      <c r="M58" s="138">
        <f t="shared" si="0"/>
        <v>1.7206354501974497</v>
      </c>
      <c r="N58" s="148">
        <f>$N$22</f>
        <v>-13.492796779753991</v>
      </c>
      <c r="O58" s="271">
        <v>20</v>
      </c>
      <c r="P58" s="140"/>
      <c r="ADD58" s="8"/>
      <c r="ADE58" s="8"/>
      <c r="ADF58" s="8"/>
      <c r="ADK58" s="8"/>
      <c r="ADL58" s="8"/>
      <c r="ADM58" s="8"/>
      <c r="ADN58"/>
      <c r="ADO58"/>
    </row>
    <row r="59" spans="1:795" ht="16">
      <c r="A59" s="103">
        <v>40</v>
      </c>
      <c r="B59" s="131">
        <v>7.9462000000000002</v>
      </c>
      <c r="C59" s="132">
        <v>120.7106</v>
      </c>
      <c r="D59" s="133">
        <f>IF(B59="","",DEGREES((1.5707963267949-ATAN(ABS('start here'!$B$27-B59)*'start here'!$B$2/(250000/$B$5))))/90*$B$2)</f>
        <v>7.2252045929018163</v>
      </c>
      <c r="E59" s="8"/>
      <c r="F59" s="269"/>
      <c r="G59" s="270"/>
      <c r="H59" s="141">
        <f>IF($G58="","",IF($G58=0,$D$12,20*LOG(250000/$G58/$B$9)+$D$9))</f>
        <v>1000</v>
      </c>
      <c r="I59" s="8"/>
      <c r="J59" s="146">
        <v>40</v>
      </c>
      <c r="K59" s="272"/>
      <c r="L59" s="147">
        <v>900</v>
      </c>
      <c r="M59" s="138">
        <f t="shared" si="0"/>
        <v>1.6252465057083876</v>
      </c>
      <c r="N59" s="149">
        <f>$N$23</f>
        <v>21.924243453088895</v>
      </c>
      <c r="O59" s="271"/>
      <c r="P59" s="140"/>
      <c r="ADD59" s="8"/>
      <c r="ADE59" s="8"/>
      <c r="ADF59" s="8"/>
      <c r="ADK59" s="8"/>
      <c r="ADL59" s="8"/>
      <c r="ADM59" s="8"/>
      <c r="ADN59"/>
      <c r="ADO59"/>
    </row>
    <row r="60" spans="1:795" ht="16">
      <c r="A60" s="103">
        <v>41</v>
      </c>
      <c r="B60" s="131">
        <v>7.7994000000000003</v>
      </c>
      <c r="C60" s="132">
        <v>123.7572</v>
      </c>
      <c r="D60" s="133">
        <f>IF(B60="","",DEGREES((1.5707963267949-ATAN(ABS('start here'!$B$27-B60)*'start here'!$B$2/(250000/$B$5))))/90*$B$2)</f>
        <v>7.3630297655115182</v>
      </c>
      <c r="E60" s="8"/>
      <c r="F60" s="269">
        <v>21</v>
      </c>
      <c r="G60" s="270">
        <v>0</v>
      </c>
      <c r="H60" s="134">
        <f>IF($G60="","",IF($D$13-$G60=0,$D$12,20*LOG(250000/($D$13-$G60)/$B$9)+$D$9))</f>
        <v>-13.638781554583979</v>
      </c>
      <c r="I60" s="8"/>
      <c r="J60" s="146">
        <v>41</v>
      </c>
      <c r="K60" s="272"/>
      <c r="L60" s="147">
        <v>950</v>
      </c>
      <c r="M60" s="138">
        <f t="shared" si="0"/>
        <v>1.5398691688048185</v>
      </c>
      <c r="N60" s="148">
        <f>$N$22</f>
        <v>-13.492796779753991</v>
      </c>
      <c r="O60" s="271">
        <v>21</v>
      </c>
      <c r="P60" s="140"/>
      <c r="ADD60" s="8"/>
      <c r="ADE60" s="8"/>
      <c r="ADF60" s="8"/>
      <c r="ADK60" s="8"/>
      <c r="ADL60" s="8"/>
      <c r="ADM60" s="8"/>
      <c r="ADN60"/>
      <c r="ADO60"/>
    </row>
    <row r="61" spans="1:795" ht="16">
      <c r="A61" s="103">
        <v>42</v>
      </c>
      <c r="B61" s="131">
        <v>8.2162000000000006</v>
      </c>
      <c r="C61" s="132">
        <v>123.1323</v>
      </c>
      <c r="D61" s="133">
        <f>IF(B61="","",DEGREES((1.5707963267949-ATAN(ABS('start here'!$B$27-B61)*'start here'!$B$2/(250000/$B$5))))/90*$B$2)</f>
        <v>6.9798629155264456</v>
      </c>
      <c r="E61" s="8"/>
      <c r="F61" s="269"/>
      <c r="G61" s="270"/>
      <c r="H61" s="141">
        <f>IF($G60="","",IF($G60=0,$D$12,20*LOG(250000/$G60/$B$9)+$D$9))</f>
        <v>1000</v>
      </c>
      <c r="I61" s="8"/>
      <c r="J61" s="146">
        <v>42</v>
      </c>
      <c r="K61" s="272"/>
      <c r="L61" s="147">
        <v>1000</v>
      </c>
      <c r="M61" s="138">
        <f t="shared" si="0"/>
        <v>1.4630071155682252</v>
      </c>
      <c r="N61" s="149">
        <f>$N$23</f>
        <v>21.924243453088895</v>
      </c>
      <c r="O61" s="271"/>
      <c r="P61" s="140"/>
      <c r="ADD61" s="8"/>
      <c r="ADE61" s="8"/>
      <c r="ADF61" s="8"/>
      <c r="ADK61" s="8"/>
      <c r="ADL61" s="8"/>
      <c r="ADM61" s="8"/>
      <c r="ADN61"/>
      <c r="ADO61"/>
    </row>
    <row r="62" spans="1:795" ht="16">
      <c r="A62" s="103">
        <v>43</v>
      </c>
      <c r="B62" s="131">
        <v>8.1575000000000006</v>
      </c>
      <c r="C62" s="132">
        <v>124.5384</v>
      </c>
      <c r="D62" s="133">
        <f>IF(B62="","",DEGREES((1.5707963267949-ATAN(ABS('start here'!$B$27-B62)*'start here'!$B$2/(250000/$B$5))))/90*$B$2)</f>
        <v>7.0323052691208989</v>
      </c>
      <c r="E62" s="8"/>
      <c r="F62" s="269">
        <v>22</v>
      </c>
      <c r="G62" s="270"/>
      <c r="H62" s="134" t="str">
        <f>IF($G62="","",IF($D$13-$G62=0,$D$12,20*LOG(250000/($D$13-$G62)/$B$9)+$D$9))</f>
        <v/>
      </c>
      <c r="I62" s="8"/>
      <c r="J62" s="146">
        <v>43</v>
      </c>
      <c r="K62" s="272"/>
      <c r="L62" s="147">
        <v>-500</v>
      </c>
      <c r="M62" s="138">
        <f t="shared" si="0"/>
        <v>2.9187476036109237</v>
      </c>
      <c r="N62" s="148">
        <f>$N$22</f>
        <v>-13.492796779753991</v>
      </c>
      <c r="O62" s="271">
        <v>22</v>
      </c>
      <c r="P62" s="140"/>
      <c r="ADD62" s="35"/>
      <c r="ADE62" s="35"/>
      <c r="ADF62" s="8"/>
      <c r="ADK62" s="8"/>
      <c r="ADL62" s="8"/>
      <c r="ADM62" s="8"/>
      <c r="ADN62"/>
      <c r="ADO62"/>
    </row>
    <row r="63" spans="1:795" ht="16">
      <c r="A63" s="103">
        <v>44</v>
      </c>
      <c r="B63" s="131">
        <v>7.9695999999999998</v>
      </c>
      <c r="C63" s="132">
        <v>125.5539</v>
      </c>
      <c r="D63" s="133">
        <f>IF(B63="","",DEGREES((1.5707963267949-ATAN(ABS('start here'!$B$27-B63)*'start here'!$B$2/(250000/$B$5))))/90*$B$2)</f>
        <v>7.2035238893195519</v>
      </c>
      <c r="E63" s="8"/>
      <c r="F63" s="269"/>
      <c r="G63" s="270"/>
      <c r="H63" s="141" t="str">
        <f>IF($G62="","",IF($G62=0,$D$12,20*LOG(250000/$G62/$B$9)+$D$9))</f>
        <v/>
      </c>
      <c r="I63" s="8"/>
      <c r="J63" s="146">
        <v>44</v>
      </c>
      <c r="K63" s="272"/>
      <c r="L63" s="147">
        <v>0</v>
      </c>
      <c r="M63" s="138">
        <f t="shared" si="0"/>
        <v>46</v>
      </c>
      <c r="N63" s="149">
        <f>$N$23</f>
        <v>21.924243453088895</v>
      </c>
      <c r="O63" s="271"/>
      <c r="P63" s="140"/>
      <c r="ADD63" s="35"/>
      <c r="ADE63" s="35"/>
      <c r="ADF63" s="35"/>
      <c r="ADK63" s="8"/>
      <c r="ADL63" s="8"/>
      <c r="ADM63" s="8"/>
      <c r="ADN63"/>
      <c r="ADO63"/>
    </row>
    <row r="64" spans="1:795" ht="16">
      <c r="A64" s="103">
        <v>45</v>
      </c>
      <c r="B64" s="131"/>
      <c r="C64" s="132"/>
      <c r="D64" s="133" t="str">
        <f>IF(B64="","",DEGREES((1.5707963267949-ATAN(ABS('start here'!$B$27-B64)*'start here'!$B$2/(250000/$B$5))))/90*$B$2)</f>
        <v/>
      </c>
      <c r="E64" s="8"/>
      <c r="F64" s="269">
        <v>23</v>
      </c>
      <c r="G64" s="270"/>
      <c r="H64" s="134" t="str">
        <f>IF($G64="","",IF($D$13-$G64=0,$D$12,20*LOG(250000/($D$13-$G64)/$B$9)+$D$9))</f>
        <v/>
      </c>
      <c r="I64" s="8"/>
      <c r="J64" s="135">
        <v>45</v>
      </c>
      <c r="K64" s="272"/>
      <c r="L64" s="150">
        <v>500</v>
      </c>
      <c r="M64" s="151">
        <f t="shared" si="0"/>
        <v>2.9187476036109237</v>
      </c>
      <c r="N64" s="148">
        <f>$N$22</f>
        <v>-13.492796779753991</v>
      </c>
      <c r="O64" s="271">
        <v>23</v>
      </c>
      <c r="P64" s="140"/>
      <c r="ADD64" s="35"/>
      <c r="ADE64" s="35"/>
      <c r="ADF64" s="35"/>
      <c r="ADK64" s="8"/>
      <c r="ADL64" s="8"/>
      <c r="ADM64" s="8"/>
      <c r="ADN64"/>
      <c r="ADO64"/>
    </row>
    <row r="65" spans="1:795" ht="16">
      <c r="A65" s="103">
        <v>46</v>
      </c>
      <c r="B65" s="131"/>
      <c r="C65" s="132"/>
      <c r="D65" s="133" t="str">
        <f>IF(B65="","",DEGREES((1.5707963267949-ATAN(ABS('start here'!$B$27-B65)*'start here'!$B$2/(250000/$B$5))))/90*$B$2)</f>
        <v/>
      </c>
      <c r="E65" s="8"/>
      <c r="F65" s="269"/>
      <c r="G65" s="270"/>
      <c r="H65" s="141" t="str">
        <f>IF($G64="","",IF($G64=0,$D$12,20*LOG(250000/$G64/$B$9)+$D$9))</f>
        <v/>
      </c>
      <c r="I65" s="8"/>
      <c r="J65" s="142">
        <v>46</v>
      </c>
      <c r="K65" s="272">
        <v>100</v>
      </c>
      <c r="L65" s="143">
        <v>-1000</v>
      </c>
      <c r="M65" s="144">
        <f t="shared" ref="M65:M108" si="1">IF(OR($L65="",$K$65=""),"",IF($K$65=0,$B$9,DEGREES((PI()/2-ATAN(ABS($L65/$K$65))))/90*$B$9))</f>
        <v>2.9187476036109237</v>
      </c>
      <c r="N65" s="149">
        <f>$N$23</f>
        <v>21.924243453088895</v>
      </c>
      <c r="O65" s="271"/>
      <c r="P65" s="140"/>
      <c r="ADD65" s="35"/>
      <c r="ADE65" s="35"/>
      <c r="ADF65" s="35"/>
      <c r="ADK65" s="8"/>
      <c r="ADL65" s="8"/>
      <c r="ADM65" s="8"/>
      <c r="ADN65"/>
      <c r="ADO65"/>
    </row>
    <row r="66" spans="1:795" ht="16">
      <c r="A66" s="103">
        <v>47</v>
      </c>
      <c r="B66" s="131"/>
      <c r="C66" s="132"/>
      <c r="D66" s="133" t="str">
        <f>IF(B66="","",DEGREES((1.5707963267949-ATAN(ABS('start here'!$B$27-B66)*'start here'!$B$2/(250000/$B$5))))/90*$B$2)</f>
        <v/>
      </c>
      <c r="E66" s="8"/>
      <c r="F66" s="269">
        <v>24</v>
      </c>
      <c r="G66" s="270"/>
      <c r="H66" s="134" t="str">
        <f>IF($G66="","",IF($D$13-$G66=0,$D$12,20*LOG(250000/($D$13-$G66)/$B$9)+$D$9))</f>
        <v/>
      </c>
      <c r="I66" s="8"/>
      <c r="J66" s="146">
        <v>47</v>
      </c>
      <c r="K66" s="272"/>
      <c r="L66" s="147">
        <v>-950</v>
      </c>
      <c r="M66" s="138">
        <f t="shared" si="1"/>
        <v>3.0712697116083079</v>
      </c>
      <c r="N66" s="148">
        <f>$N$22</f>
        <v>-13.492796779753991</v>
      </c>
      <c r="O66" s="271">
        <v>24</v>
      </c>
      <c r="P66" s="140"/>
      <c r="ADD66" s="35"/>
      <c r="ADE66" s="35"/>
      <c r="ADF66" s="35"/>
      <c r="ADK66" s="8"/>
      <c r="ADL66" s="8"/>
      <c r="ADM66" s="8"/>
      <c r="ADN66"/>
      <c r="ADO66"/>
    </row>
    <row r="67" spans="1:795" ht="16">
      <c r="A67" s="103">
        <v>48</v>
      </c>
      <c r="B67" s="131"/>
      <c r="C67" s="132"/>
      <c r="D67" s="133" t="str">
        <f>IF(B67="","",DEGREES((1.5707963267949-ATAN(ABS('start here'!$B$27-B67)*'start here'!$B$2/(250000/$B$5))))/90*$B$2)</f>
        <v/>
      </c>
      <c r="E67" s="8"/>
      <c r="F67" s="269"/>
      <c r="G67" s="270"/>
      <c r="H67" s="141" t="str">
        <f>IF($G66="","",IF($G66=0,$D$12,20*LOG(250000/$G66/$B$9)+$D$9))</f>
        <v/>
      </c>
      <c r="I67" s="8"/>
      <c r="J67" s="146">
        <v>48</v>
      </c>
      <c r="K67" s="272"/>
      <c r="L67" s="147">
        <v>-900</v>
      </c>
      <c r="M67" s="138">
        <f t="shared" si="1"/>
        <v>3.2405424479095095</v>
      </c>
      <c r="N67" s="149">
        <f>$N$23</f>
        <v>21.924243453088895</v>
      </c>
      <c r="O67" s="271"/>
      <c r="P67" s="140"/>
      <c r="ADD67" s="35"/>
      <c r="ADE67" s="35"/>
      <c r="ADF67" s="35"/>
      <c r="ADK67" s="8"/>
      <c r="ADL67" s="8"/>
      <c r="ADM67" s="8"/>
      <c r="ADN67"/>
      <c r="ADO67"/>
    </row>
    <row r="68" spans="1:795" ht="16">
      <c r="A68" s="103">
        <v>49</v>
      </c>
      <c r="B68" s="131"/>
      <c r="C68" s="132"/>
      <c r="D68" s="133" t="str">
        <f>IF(B68="","",DEGREES((1.5707963267949-ATAN(ABS('start here'!$B$27-B68)*'start here'!$B$2/(250000/$B$5))))/90*$B$2)</f>
        <v/>
      </c>
      <c r="E68" s="8"/>
      <c r="F68" s="269">
        <v>25</v>
      </c>
      <c r="G68" s="266"/>
      <c r="H68" s="134" t="str">
        <f>IF($G68="","",IF($D$13-$G68=0,$D$12,20*LOG(250000/($D$13-$G68)/$B$9)+$D$9))</f>
        <v/>
      </c>
      <c r="I68" s="8"/>
      <c r="J68" s="146">
        <v>49</v>
      </c>
      <c r="K68" s="272"/>
      <c r="L68" s="147">
        <v>-850</v>
      </c>
      <c r="M68" s="138">
        <f t="shared" si="1"/>
        <v>3.4294721461868733</v>
      </c>
      <c r="N68" s="148">
        <f>$N$22</f>
        <v>-13.492796779753991</v>
      </c>
      <c r="O68" s="271">
        <v>25</v>
      </c>
      <c r="P68" s="140"/>
      <c r="ADD68" s="35"/>
      <c r="ADE68" s="35"/>
      <c r="ADF68" s="35"/>
      <c r="ADK68" s="8"/>
      <c r="ADL68" s="8"/>
      <c r="ADM68" s="8"/>
      <c r="ADN68"/>
      <c r="ADO68"/>
    </row>
    <row r="69" spans="1:795" ht="16">
      <c r="A69" s="103">
        <v>50</v>
      </c>
      <c r="B69" s="131"/>
      <c r="C69" s="132"/>
      <c r="D69" s="133" t="str">
        <f>IF(B69="","",DEGREES((1.5707963267949-ATAN(ABS('start here'!$B$27-B69)*'start here'!$B$2/(250000/$B$5))))/90*$B$2)</f>
        <v/>
      </c>
      <c r="E69" s="8"/>
      <c r="F69" s="269"/>
      <c r="G69" s="266"/>
      <c r="H69" s="141" t="str">
        <f>IF($G68="","",IF($G68=0,$D$12,20*LOG(250000/$G68/$B$9)+$D$9))</f>
        <v/>
      </c>
      <c r="I69" s="8"/>
      <c r="J69" s="146">
        <v>50</v>
      </c>
      <c r="K69" s="272"/>
      <c r="L69" s="147">
        <v>-800</v>
      </c>
      <c r="M69" s="138">
        <f t="shared" si="1"/>
        <v>3.6416750227720307</v>
      </c>
      <c r="N69" s="149">
        <f>$N$23</f>
        <v>21.924243453088895</v>
      </c>
      <c r="O69" s="271"/>
      <c r="P69" s="140"/>
      <c r="ADD69" s="35"/>
      <c r="ADE69" s="35"/>
      <c r="ADF69" s="35"/>
      <c r="ADK69" s="8"/>
      <c r="ADL69" s="8"/>
      <c r="ADM69" s="8"/>
      <c r="ADN69"/>
      <c r="ADO69"/>
    </row>
    <row r="70" spans="1:795" ht="16">
      <c r="A70" s="103">
        <v>51</v>
      </c>
      <c r="B70" s="131"/>
      <c r="C70" s="132"/>
      <c r="D70" s="133" t="str">
        <f>IF(B70="","",DEGREES((1.5707963267949-ATAN(ABS('start here'!$B$27-B70)*'start here'!$B$2/(250000/$B$5))))/90*$B$2)</f>
        <v/>
      </c>
      <c r="E70" s="8"/>
      <c r="F70" s="269">
        <v>26</v>
      </c>
      <c r="G70" s="266"/>
      <c r="H70" s="134" t="str">
        <f>IF($G70="","",IF($D$13-$G70=0,$D$12,20*LOG(250000/($D$13-$G70)/$B$9)+$D$9))</f>
        <v/>
      </c>
      <c r="I70" s="8"/>
      <c r="J70" s="146">
        <v>51</v>
      </c>
      <c r="K70" s="272"/>
      <c r="L70" s="147">
        <v>-750</v>
      </c>
      <c r="M70" s="138">
        <f t="shared" si="1"/>
        <v>3.8817066106134028</v>
      </c>
      <c r="N70" s="148">
        <f>$N$22</f>
        <v>-13.492796779753991</v>
      </c>
      <c r="O70" s="271">
        <v>26</v>
      </c>
      <c r="P70" s="140"/>
      <c r="ADD70" s="35"/>
      <c r="ADE70" s="35"/>
      <c r="ADF70" s="35"/>
      <c r="ADK70" s="8"/>
      <c r="ADL70" s="8"/>
      <c r="ADM70" s="8"/>
      <c r="ADN70"/>
      <c r="ADO70"/>
    </row>
    <row r="71" spans="1:795" ht="16">
      <c r="A71" s="103">
        <v>52</v>
      </c>
      <c r="B71" s="131"/>
      <c r="C71" s="132"/>
      <c r="D71" s="133" t="str">
        <f>IF(B71="","",DEGREES((1.5707963267949-ATAN(ABS('start here'!$B$27-B71)*'start here'!$B$2/(250000/$B$5))))/90*$B$2)</f>
        <v/>
      </c>
      <c r="E71" s="8"/>
      <c r="F71" s="269"/>
      <c r="G71" s="266"/>
      <c r="H71" s="141" t="str">
        <f>IF($G70="","",IF($G70=0,$D$12,20*LOG(250000/$G70/$B$9)+$D$9))</f>
        <v/>
      </c>
      <c r="I71" s="8"/>
      <c r="J71" s="146">
        <v>52</v>
      </c>
      <c r="K71" s="272"/>
      <c r="L71" s="147">
        <v>-700</v>
      </c>
      <c r="M71" s="138">
        <f t="shared" si="1"/>
        <v>4.1553856476797186</v>
      </c>
      <c r="N71" s="149">
        <f>$N$23</f>
        <v>21.924243453088895</v>
      </c>
      <c r="O71" s="271"/>
      <c r="P71" s="140"/>
      <c r="ADD71" s="35"/>
      <c r="ADE71" s="35"/>
      <c r="ADF71" s="35"/>
      <c r="ADK71" s="8"/>
      <c r="ADL71" s="8"/>
      <c r="ADM71" s="8"/>
      <c r="ADN71"/>
      <c r="ADO71"/>
    </row>
    <row r="72" spans="1:795" ht="16">
      <c r="A72" s="103">
        <v>53</v>
      </c>
      <c r="B72" s="131"/>
      <c r="C72" s="132"/>
      <c r="D72" s="133" t="str">
        <f>IF(B72="","",DEGREES((1.5707963267949-ATAN(ABS('start here'!$B$27-B72)*'start here'!$B$2/(250000/$B$5))))/90*$B$2)</f>
        <v/>
      </c>
      <c r="E72" s="8"/>
      <c r="F72" s="265">
        <v>27</v>
      </c>
      <c r="G72" s="266"/>
      <c r="H72" s="134" t="str">
        <f>IF($G72="","",IF($D$13-$G72=0,$D$12,20*LOG(250000/($D$13-$G72)/$B$9)+$D$9))</f>
        <v/>
      </c>
      <c r="I72" s="8"/>
      <c r="J72" s="146">
        <v>53</v>
      </c>
      <c r="K72" s="272"/>
      <c r="L72" s="147">
        <v>-650</v>
      </c>
      <c r="M72" s="138">
        <f t="shared" si="1"/>
        <v>4.4702607119726583</v>
      </c>
      <c r="N72" s="148">
        <f>$N$22</f>
        <v>-13.492796779753991</v>
      </c>
      <c r="O72" s="261">
        <v>27</v>
      </c>
      <c r="P72" s="140"/>
      <c r="ADD72" s="35"/>
      <c r="ADE72" s="35"/>
      <c r="ADF72" s="35"/>
      <c r="ADK72" s="8"/>
      <c r="ADL72" s="8"/>
      <c r="ADM72" s="8"/>
      <c r="ADN72"/>
      <c r="ADO72"/>
    </row>
    <row r="73" spans="1:795" ht="16">
      <c r="A73" s="103">
        <v>54</v>
      </c>
      <c r="B73" s="131"/>
      <c r="C73" s="132"/>
      <c r="D73" s="133" t="str">
        <f>IF(B73="","",DEGREES((1.5707963267949-ATAN(ABS('start here'!$B$27-B73)*'start here'!$B$2/(250000/$B$5))))/90*$B$2)</f>
        <v/>
      </c>
      <c r="E73" s="8"/>
      <c r="F73" s="265"/>
      <c r="G73" s="266"/>
      <c r="H73" s="141" t="str">
        <f>IF($G72="","",IF($G72=0,$D$12,20*LOG(250000/$G72/$B$9)+$D$9))</f>
        <v/>
      </c>
      <c r="I73" s="8"/>
      <c r="J73" s="146">
        <v>54</v>
      </c>
      <c r="K73" s="272"/>
      <c r="L73" s="147">
        <v>-600</v>
      </c>
      <c r="M73" s="138">
        <f t="shared" si="1"/>
        <v>4.8362980174353121</v>
      </c>
      <c r="N73" s="149">
        <f>$N$23</f>
        <v>21.924243453088895</v>
      </c>
      <c r="O73" s="261"/>
      <c r="P73" s="140"/>
      <c r="ADD73" s="35"/>
      <c r="ADE73" s="35"/>
      <c r="ADF73" s="35"/>
      <c r="ADK73" s="8"/>
      <c r="ADL73" s="8"/>
      <c r="ADM73" s="8"/>
      <c r="ADN73"/>
      <c r="ADO73"/>
    </row>
    <row r="74" spans="1:795" ht="16">
      <c r="A74" s="103">
        <v>55</v>
      </c>
      <c r="B74" s="131"/>
      <c r="C74" s="132"/>
      <c r="D74" s="133" t="str">
        <f>IF(B74="","",DEGREES((1.5707963267949-ATAN(ABS('start here'!$B$27-B74)*'start here'!$B$2/(250000/$B$5))))/90*$B$2)</f>
        <v/>
      </c>
      <c r="E74" s="8"/>
      <c r="F74" s="265">
        <v>28</v>
      </c>
      <c r="G74" s="266"/>
      <c r="H74" s="134" t="str">
        <f>IF($G74="","",IF($D$13-$G74=0,$D$12,20*LOG(250000/($D$13-$G74)/$B$9)+$D$9))</f>
        <v/>
      </c>
      <c r="I74" s="8"/>
      <c r="J74" s="146">
        <v>55</v>
      </c>
      <c r="K74" s="272"/>
      <c r="L74" s="147">
        <v>-550</v>
      </c>
      <c r="M74" s="138">
        <f t="shared" si="1"/>
        <v>5.2669215284804114</v>
      </c>
      <c r="N74" s="148">
        <f>$N$22</f>
        <v>-13.492796779753991</v>
      </c>
      <c r="O74" s="261">
        <v>28</v>
      </c>
      <c r="P74" s="140"/>
      <c r="ADD74" s="35"/>
      <c r="ADE74" s="35"/>
      <c r="ADF74" s="35"/>
      <c r="ADK74" s="8"/>
      <c r="ADL74" s="8"/>
      <c r="ADM74" s="8"/>
      <c r="ADN74"/>
      <c r="ADO74"/>
    </row>
    <row r="75" spans="1:795" ht="16">
      <c r="A75" s="103">
        <v>56</v>
      </c>
      <c r="B75" s="131"/>
      <c r="C75" s="132"/>
      <c r="D75" s="133" t="str">
        <f>IF(B75="","",DEGREES((1.5707963267949-ATAN(ABS('start here'!$B$27-B75)*'start here'!$B$2/(250000/$B$5))))/90*$B$2)</f>
        <v/>
      </c>
      <c r="E75" s="8"/>
      <c r="F75" s="265"/>
      <c r="G75" s="266"/>
      <c r="H75" s="141" t="str">
        <f>IF($G74="","",IF($G74=0,$D$12,20*LOG(250000/$G74/$B$9)+$D$9))</f>
        <v/>
      </c>
      <c r="I75" s="8"/>
      <c r="J75" s="146">
        <v>56</v>
      </c>
      <c r="K75" s="272"/>
      <c r="L75" s="147">
        <v>-500</v>
      </c>
      <c r="M75" s="138">
        <f t="shared" si="1"/>
        <v>5.7806321533881064</v>
      </c>
      <c r="N75" s="149">
        <f>$N$23</f>
        <v>21.924243453088895</v>
      </c>
      <c r="O75" s="261"/>
      <c r="P75" s="140"/>
      <c r="ADD75" s="35"/>
      <c r="ADE75" s="35"/>
      <c r="ADF75" s="35"/>
      <c r="ADK75" s="8"/>
      <c r="ADL75" s="8"/>
      <c r="ADM75" s="8"/>
      <c r="ADN75"/>
      <c r="ADO75"/>
    </row>
    <row r="76" spans="1:795" ht="16">
      <c r="A76" s="103">
        <v>57</v>
      </c>
      <c r="B76" s="131"/>
      <c r="C76" s="132"/>
      <c r="D76" s="133" t="str">
        <f>IF(B76="","",DEGREES((1.5707963267949-ATAN(ABS('start here'!$B$27-B76)*'start here'!$B$2/(250000/$B$5))))/90*$B$2)</f>
        <v/>
      </c>
      <c r="E76" s="8"/>
      <c r="F76" s="265">
        <v>29</v>
      </c>
      <c r="G76" s="266"/>
      <c r="H76" s="134" t="str">
        <f>IF($G76="","",IF($D$13-$G76=0,$D$12,20*LOG(250000/($D$13-$G76)/$B$9)+$D$9))</f>
        <v/>
      </c>
      <c r="I76" s="8"/>
      <c r="J76" s="146">
        <v>57</v>
      </c>
      <c r="K76" s="272"/>
      <c r="L76" s="147">
        <v>-450</v>
      </c>
      <c r="M76" s="138">
        <f t="shared" si="1"/>
        <v>6.4036128291218821</v>
      </c>
      <c r="N76" s="148">
        <f>$N$22</f>
        <v>-13.492796779753991</v>
      </c>
      <c r="O76" s="261">
        <v>29</v>
      </c>
      <c r="P76" s="140"/>
      <c r="ADD76" s="35"/>
      <c r="ADE76" s="35"/>
      <c r="ADF76" s="35"/>
      <c r="ADK76" s="8"/>
      <c r="ADL76" s="8"/>
      <c r="ADM76" s="8"/>
      <c r="ADN76"/>
      <c r="ADO76"/>
    </row>
    <row r="77" spans="1:795" ht="16">
      <c r="A77" s="103">
        <v>58</v>
      </c>
      <c r="B77" s="131"/>
      <c r="C77" s="132"/>
      <c r="D77" s="133" t="str">
        <f>IF(B77="","",DEGREES((1.5707963267949-ATAN(ABS('start here'!$B$27-B77)*'start here'!$B$2/(250000/$B$5))))/90*$B$2)</f>
        <v/>
      </c>
      <c r="E77" s="8"/>
      <c r="F77" s="265"/>
      <c r="G77" s="266"/>
      <c r="H77" s="141" t="str">
        <f>IF($G76="","",IF($G76=0,$D$12,20*LOG(250000/$G76/$B$9)+$D$9))</f>
        <v/>
      </c>
      <c r="I77" s="8"/>
      <c r="J77" s="146">
        <v>58</v>
      </c>
      <c r="K77" s="272"/>
      <c r="L77" s="147">
        <v>-400</v>
      </c>
      <c r="M77" s="138">
        <f t="shared" si="1"/>
        <v>7.1740799947179736</v>
      </c>
      <c r="N77" s="149">
        <f>$N$23</f>
        <v>21.924243453088895</v>
      </c>
      <c r="O77" s="261"/>
      <c r="P77" s="140"/>
      <c r="ADD77" s="35"/>
      <c r="ADE77" s="35"/>
      <c r="ADF77" s="35"/>
      <c r="ADK77" s="8"/>
      <c r="ADL77" s="8"/>
      <c r="ADM77" s="8"/>
      <c r="ADN77"/>
      <c r="ADO77"/>
    </row>
    <row r="78" spans="1:795" ht="16">
      <c r="A78" s="103">
        <v>59</v>
      </c>
      <c r="B78" s="131"/>
      <c r="C78" s="132"/>
      <c r="D78" s="133" t="str">
        <f>IF(B78="","",DEGREES((1.5707963267949-ATAN(ABS('start here'!$B$27-B78)*'start here'!$B$2/(250000/$B$5))))/90*$B$2)</f>
        <v/>
      </c>
      <c r="E78" s="8"/>
      <c r="F78" s="267">
        <v>30</v>
      </c>
      <c r="G78" s="268"/>
      <c r="H78" s="134" t="str">
        <f>IF($G78="","",IF($D$13-$G78=0,$D$12,20*LOG(250000/($D$13-$G78)/$B$9)+$D$9))</f>
        <v/>
      </c>
      <c r="I78" s="8"/>
      <c r="J78" s="146">
        <v>59</v>
      </c>
      <c r="K78" s="272"/>
      <c r="L78" s="147">
        <v>-350</v>
      </c>
      <c r="M78" s="138">
        <f t="shared" si="1"/>
        <v>8.1498690160272336</v>
      </c>
      <c r="N78" s="148">
        <f>$N$22</f>
        <v>-13.492796779753991</v>
      </c>
      <c r="O78" s="261">
        <v>30</v>
      </c>
      <c r="P78" s="140"/>
      <c r="ADD78" s="35"/>
      <c r="ADE78" s="35"/>
      <c r="ADF78" s="35"/>
      <c r="ADK78" s="8"/>
      <c r="ADL78" s="8"/>
      <c r="ADM78" s="8"/>
      <c r="ADN78"/>
      <c r="ADO78"/>
    </row>
    <row r="79" spans="1:795" ht="16">
      <c r="A79" s="103">
        <v>60</v>
      </c>
      <c r="B79" s="131"/>
      <c r="C79" s="132"/>
      <c r="D79" s="133" t="str">
        <f>IF(B79="","",DEGREES((1.5707963267949-ATAN(ABS('start here'!$B$27-B79)*'start here'!$B$2/(250000/$B$5))))/90*$B$2)</f>
        <v/>
      </c>
      <c r="E79" s="8"/>
      <c r="F79" s="267"/>
      <c r="G79" s="268"/>
      <c r="H79" s="152" t="str">
        <f>IF($G78="","",IF($G78=0,$D$12,20*LOG(250000/$G78/$B$9)+$D$9))</f>
        <v/>
      </c>
      <c r="I79" s="8"/>
      <c r="J79" s="146">
        <v>60</v>
      </c>
      <c r="K79" s="272"/>
      <c r="L79" s="147">
        <v>-300</v>
      </c>
      <c r="M79" s="138">
        <f t="shared" si="1"/>
        <v>9.4223071761601371</v>
      </c>
      <c r="N79" s="149">
        <f>$N$23</f>
        <v>21.924243453088895</v>
      </c>
      <c r="O79" s="261"/>
      <c r="P79" s="140"/>
      <c r="ADD79" s="35"/>
      <c r="ADE79" s="35"/>
      <c r="ADF79" s="35"/>
      <c r="ADK79" s="8"/>
      <c r="ADL79" s="8"/>
      <c r="ADM79" s="8"/>
      <c r="ADN79"/>
      <c r="ADO79"/>
    </row>
    <row r="80" spans="1:795" ht="16">
      <c r="A80" s="103">
        <v>61</v>
      </c>
      <c r="B80" s="131"/>
      <c r="C80" s="132"/>
      <c r="D80" s="133" t="str">
        <f>IF(B80="","",DEGREES((1.5707963267949-ATAN(ABS('start here'!$B$27-B80)*'start here'!$B$2/(250000/$B$5))))/90*$B$2)</f>
        <v/>
      </c>
      <c r="E80" s="8"/>
      <c r="F80" s="8"/>
      <c r="G80" s="100"/>
      <c r="H80" s="8"/>
      <c r="I80" s="8"/>
      <c r="J80" s="146">
        <v>61</v>
      </c>
      <c r="K80" s="272"/>
      <c r="L80" s="147">
        <v>-250</v>
      </c>
      <c r="M80" s="138">
        <f t="shared" si="1"/>
        <v>11.142942626357593</v>
      </c>
      <c r="N80" s="148">
        <f>$N$22</f>
        <v>-13.492796779753991</v>
      </c>
      <c r="O80" s="261">
        <v>31</v>
      </c>
      <c r="P80" s="140"/>
      <c r="ADD80" s="35"/>
      <c r="ADE80" s="35"/>
      <c r="ADF80" s="35"/>
      <c r="ADK80" s="8"/>
      <c r="ADL80" s="8"/>
      <c r="ADM80" s="8"/>
      <c r="ADN80"/>
      <c r="ADO80"/>
    </row>
    <row r="81" spans="1:795" ht="16">
      <c r="A81" s="103">
        <v>62</v>
      </c>
      <c r="B81" s="131"/>
      <c r="C81" s="132"/>
      <c r="D81" s="133" t="str">
        <f>IF(B81="","",DEGREES((1.5707963267949-ATAN(ABS('start here'!$B$27-B81)*'start here'!$B$2/(250000/$B$5))))/90*$B$2)</f>
        <v/>
      </c>
      <c r="E81" s="8"/>
      <c r="F81" s="8"/>
      <c r="G81" s="100"/>
      <c r="H81" s="8"/>
      <c r="I81" s="8"/>
      <c r="J81" s="146">
        <v>62</v>
      </c>
      <c r="K81" s="272"/>
      <c r="L81" s="147">
        <v>-200</v>
      </c>
      <c r="M81" s="138">
        <f t="shared" si="1"/>
        <v>13.577692823839863</v>
      </c>
      <c r="N81" s="149">
        <f>$N$23</f>
        <v>21.924243453088895</v>
      </c>
      <c r="O81" s="261"/>
      <c r="P81" s="140"/>
      <c r="ADD81" s="35"/>
      <c r="ADE81" s="35"/>
      <c r="ADF81" s="35"/>
      <c r="ADK81" s="8"/>
      <c r="ADL81" s="8"/>
      <c r="ADM81" s="8"/>
      <c r="ADN81"/>
      <c r="ADO81"/>
    </row>
    <row r="82" spans="1:795" ht="16">
      <c r="A82" s="103">
        <v>63</v>
      </c>
      <c r="B82" s="131"/>
      <c r="C82" s="132"/>
      <c r="D82" s="133" t="str">
        <f>IF(B82="","",DEGREES((1.5707963267949-ATAN(ABS('start here'!$B$27-B82)*'start here'!$B$2/(250000/$B$5))))/90*$B$2)</f>
        <v/>
      </c>
      <c r="E82" s="8"/>
      <c r="F82" s="8"/>
      <c r="G82" s="100"/>
      <c r="H82" s="8"/>
      <c r="I82" s="8"/>
      <c r="J82" s="146">
        <v>63</v>
      </c>
      <c r="K82" s="272"/>
      <c r="L82" s="147">
        <v>-150</v>
      </c>
      <c r="M82" s="138">
        <f t="shared" si="1"/>
        <v>17.219367846611888</v>
      </c>
      <c r="N82" s="148">
        <f>$N$22</f>
        <v>-13.492796779753991</v>
      </c>
      <c r="O82" s="261">
        <v>32</v>
      </c>
      <c r="P82" s="140"/>
      <c r="ADD82" s="35"/>
      <c r="ADE82" s="35"/>
      <c r="ADF82" s="35"/>
      <c r="ADK82" s="8"/>
      <c r="ADL82" s="8"/>
      <c r="ADM82" s="8"/>
      <c r="ADN82"/>
      <c r="ADO82"/>
    </row>
    <row r="83" spans="1:795" ht="16">
      <c r="A83" s="103">
        <v>64</v>
      </c>
      <c r="B83" s="131"/>
      <c r="C83" s="132"/>
      <c r="D83" s="133" t="str">
        <f>IF(B83="","",DEGREES((1.5707963267949-ATAN(ABS('start here'!$B$27-B83)*'start here'!$B$2/(250000/$B$5))))/90*$B$2)</f>
        <v/>
      </c>
      <c r="E83" s="8"/>
      <c r="F83" s="8"/>
      <c r="G83" s="100"/>
      <c r="H83" s="8"/>
      <c r="I83" s="8"/>
      <c r="J83" s="146">
        <v>64</v>
      </c>
      <c r="K83" s="272"/>
      <c r="L83" s="147">
        <v>-100</v>
      </c>
      <c r="M83" s="138">
        <f t="shared" si="1"/>
        <v>23</v>
      </c>
      <c r="N83" s="149">
        <f>$N$23</f>
        <v>21.924243453088895</v>
      </c>
      <c r="O83" s="261"/>
      <c r="P83" s="140"/>
      <c r="ADD83" s="35"/>
      <c r="ADE83" s="35"/>
      <c r="ADF83" s="35"/>
      <c r="ADK83" s="8"/>
      <c r="ADL83" s="8"/>
      <c r="ADM83" s="8"/>
      <c r="ADN83"/>
      <c r="ADO83"/>
    </row>
    <row r="84" spans="1:795" ht="16">
      <c r="A84" s="103">
        <v>65</v>
      </c>
      <c r="B84" s="131"/>
      <c r="C84" s="132"/>
      <c r="D84" s="133" t="str">
        <f>IF(B84="","",DEGREES((1.5707963267949-ATAN(ABS('start here'!$B$27-B84)*'start here'!$B$2/(250000/$B$5))))/90*$B$2)</f>
        <v/>
      </c>
      <c r="E84" s="8"/>
      <c r="F84" s="8"/>
      <c r="G84" s="100"/>
      <c r="H84" s="8"/>
      <c r="I84" s="8"/>
      <c r="J84" s="146">
        <v>65</v>
      </c>
      <c r="K84" s="272"/>
      <c r="L84" s="147">
        <v>-50</v>
      </c>
      <c r="M84" s="138">
        <f t="shared" si="1"/>
        <v>32.422307176160139</v>
      </c>
      <c r="N84" s="148">
        <f>$N$22</f>
        <v>-13.492796779753991</v>
      </c>
      <c r="O84" s="261">
        <v>33</v>
      </c>
      <c r="P84" s="140"/>
      <c r="ADD84" s="35"/>
      <c r="ADE84" s="35"/>
      <c r="ADF84" s="35"/>
      <c r="ADK84" s="8"/>
      <c r="ADL84" s="8"/>
      <c r="ADM84" s="8"/>
      <c r="ADN84"/>
      <c r="ADO84"/>
    </row>
    <row r="85" spans="1:795" ht="16">
      <c r="A85" s="103">
        <v>66</v>
      </c>
      <c r="B85" s="131"/>
      <c r="C85" s="132"/>
      <c r="D85" s="133" t="str">
        <f>IF(B85="","",DEGREES((1.5707963267949-ATAN(ABS('start here'!$B$27-B85)*'start here'!$B$2/(250000/$B$5))))/90*$B$2)</f>
        <v/>
      </c>
      <c r="E85" s="8"/>
      <c r="F85" s="8"/>
      <c r="G85" s="100"/>
      <c r="H85" s="8"/>
      <c r="I85" s="8"/>
      <c r="J85" s="146">
        <v>66</v>
      </c>
      <c r="K85" s="272"/>
      <c r="L85" s="147">
        <v>0</v>
      </c>
      <c r="M85" s="138">
        <f t="shared" si="1"/>
        <v>46</v>
      </c>
      <c r="N85" s="149">
        <f>$N$23</f>
        <v>21.924243453088895</v>
      </c>
      <c r="O85" s="261"/>
      <c r="P85" s="140"/>
      <c r="ADD85" s="35"/>
      <c r="ADE85" s="35"/>
      <c r="ADF85" s="35"/>
      <c r="ADK85" s="8"/>
      <c r="ADL85" s="8"/>
      <c r="ADM85" s="8"/>
      <c r="ADN85"/>
      <c r="ADO85"/>
    </row>
    <row r="86" spans="1:795" ht="16">
      <c r="A86" s="103">
        <v>67</v>
      </c>
      <c r="B86" s="131"/>
      <c r="C86" s="132"/>
      <c r="D86" s="133" t="str">
        <f>IF(B86="","",DEGREES((1.5707963267949-ATAN(ABS('start here'!$B$27-B86)*'start here'!$B$2/(250000/$B$5))))/90*$B$2)</f>
        <v/>
      </c>
      <c r="E86" s="8"/>
      <c r="F86" s="8"/>
      <c r="G86" s="100"/>
      <c r="H86" s="8"/>
      <c r="I86" s="8"/>
      <c r="J86" s="146">
        <v>67</v>
      </c>
      <c r="K86" s="272"/>
      <c r="L86" s="147">
        <v>50</v>
      </c>
      <c r="M86" s="138">
        <f t="shared" si="1"/>
        <v>32.422307176160139</v>
      </c>
      <c r="N86" s="148">
        <f>$N$22</f>
        <v>-13.492796779753991</v>
      </c>
      <c r="O86" s="261">
        <v>34</v>
      </c>
      <c r="P86" s="140"/>
      <c r="ADD86" s="35"/>
      <c r="ADE86" s="35"/>
      <c r="ADF86" s="35"/>
      <c r="ADK86" s="8"/>
      <c r="ADL86" s="8"/>
      <c r="ADM86" s="8"/>
      <c r="ADN86"/>
      <c r="ADO86"/>
    </row>
    <row r="87" spans="1:795" ht="16">
      <c r="A87" s="103">
        <v>68</v>
      </c>
      <c r="B87" s="131"/>
      <c r="C87" s="132"/>
      <c r="D87" s="133" t="str">
        <f>IF(B87="","",DEGREES((1.5707963267949-ATAN(ABS('start here'!$B$27-B87)*'start here'!$B$2/(250000/$B$5))))/90*$B$2)</f>
        <v/>
      </c>
      <c r="E87" s="8"/>
      <c r="F87" s="8"/>
      <c r="G87" s="100"/>
      <c r="H87" s="8"/>
      <c r="I87" s="8"/>
      <c r="J87" s="146">
        <v>68</v>
      </c>
      <c r="K87" s="272"/>
      <c r="L87" s="147">
        <v>100</v>
      </c>
      <c r="M87" s="138">
        <f t="shared" si="1"/>
        <v>23</v>
      </c>
      <c r="N87" s="149">
        <f>$N$23</f>
        <v>21.924243453088895</v>
      </c>
      <c r="O87" s="261"/>
      <c r="P87" s="140"/>
      <c r="ADD87" s="35"/>
      <c r="ADE87" s="35"/>
      <c r="ADF87" s="35"/>
      <c r="ADK87" s="8"/>
      <c r="ADL87" s="8"/>
      <c r="ADM87" s="8"/>
      <c r="ADN87"/>
      <c r="ADO87"/>
    </row>
    <row r="88" spans="1:795" ht="16">
      <c r="A88" s="103">
        <v>69</v>
      </c>
      <c r="B88" s="131"/>
      <c r="C88" s="132"/>
      <c r="D88" s="133" t="str">
        <f>IF(B88="","",DEGREES((1.5707963267949-ATAN(ABS('start here'!$B$27-B88)*'start here'!$B$2/(250000/$B$5))))/90*$B$2)</f>
        <v/>
      </c>
      <c r="E88" s="8"/>
      <c r="F88" s="8"/>
      <c r="G88" s="100"/>
      <c r="H88" s="8"/>
      <c r="I88" s="8"/>
      <c r="J88" s="146">
        <v>69</v>
      </c>
      <c r="K88" s="272"/>
      <c r="L88" s="147">
        <v>150</v>
      </c>
      <c r="M88" s="138">
        <f t="shared" si="1"/>
        <v>17.219367846611888</v>
      </c>
      <c r="N88" s="148">
        <f>$N$22</f>
        <v>-13.492796779753991</v>
      </c>
      <c r="O88" s="261">
        <v>35</v>
      </c>
      <c r="P88" s="140"/>
      <c r="ADD88" s="35"/>
      <c r="ADE88" s="35"/>
      <c r="ADF88" s="35"/>
      <c r="ADK88" s="8"/>
      <c r="ADL88" s="8"/>
      <c r="ADM88" s="8"/>
      <c r="ADN88"/>
      <c r="ADO88"/>
    </row>
    <row r="89" spans="1:795" ht="16">
      <c r="A89" s="103">
        <v>70</v>
      </c>
      <c r="B89" s="131"/>
      <c r="C89" s="132"/>
      <c r="D89" s="133" t="str">
        <f>IF(B89="","",DEGREES((1.5707963267949-ATAN(ABS('start here'!$B$27-B89)*'start here'!$B$2/(250000/$B$5))))/90*$B$2)</f>
        <v/>
      </c>
      <c r="E89" s="8"/>
      <c r="F89" s="8"/>
      <c r="G89" s="100"/>
      <c r="H89" s="8"/>
      <c r="I89" s="8"/>
      <c r="J89" s="146">
        <v>70</v>
      </c>
      <c r="K89" s="272"/>
      <c r="L89" s="147">
        <v>200</v>
      </c>
      <c r="M89" s="138">
        <f t="shared" si="1"/>
        <v>13.577692823839863</v>
      </c>
      <c r="N89" s="149">
        <f>$N$23</f>
        <v>21.924243453088895</v>
      </c>
      <c r="O89" s="261"/>
      <c r="P89" s="140"/>
      <c r="ADD89" s="35"/>
      <c r="ADE89" s="35"/>
      <c r="ADF89" s="35"/>
      <c r="ADK89" s="8"/>
      <c r="ADL89" s="8"/>
      <c r="ADM89" s="8"/>
      <c r="ADN89"/>
      <c r="ADO89"/>
    </row>
    <row r="90" spans="1:795" ht="16">
      <c r="A90" s="103">
        <v>71</v>
      </c>
      <c r="B90" s="131"/>
      <c r="C90" s="132"/>
      <c r="D90" s="133" t="str">
        <f>IF(B90="","",DEGREES((1.5707963267949-ATAN(ABS('start here'!$B$27-B90)*'start here'!$B$2/(250000/$B$5))))/90*$B$2)</f>
        <v/>
      </c>
      <c r="E90" s="8"/>
      <c r="F90" s="8"/>
      <c r="G90" s="100"/>
      <c r="H90" s="8"/>
      <c r="I90" s="8"/>
      <c r="J90" s="146">
        <v>71</v>
      </c>
      <c r="K90" s="272"/>
      <c r="L90" s="147">
        <v>250</v>
      </c>
      <c r="M90" s="138">
        <f t="shared" si="1"/>
        <v>11.142942626357593</v>
      </c>
      <c r="N90" s="148">
        <f>$N$22</f>
        <v>-13.492796779753991</v>
      </c>
      <c r="O90" s="261">
        <v>36</v>
      </c>
      <c r="P90" s="140"/>
      <c r="ADD90" s="35"/>
      <c r="ADE90" s="35"/>
      <c r="ADF90" s="35"/>
      <c r="ADK90" s="8"/>
      <c r="ADL90" s="8"/>
      <c r="ADM90" s="8"/>
      <c r="ADN90"/>
      <c r="ADO90"/>
    </row>
    <row r="91" spans="1:795" ht="16">
      <c r="A91" s="103">
        <v>72</v>
      </c>
      <c r="B91" s="131"/>
      <c r="C91" s="132"/>
      <c r="D91" s="133" t="str">
        <f>IF(B91="","",DEGREES((1.5707963267949-ATAN(ABS('start here'!$B$27-B91)*'start here'!$B$2/(250000/$B$5))))/90*$B$2)</f>
        <v/>
      </c>
      <c r="E91" s="8"/>
      <c r="F91" s="8"/>
      <c r="G91" s="100"/>
      <c r="H91" s="8"/>
      <c r="I91" s="8"/>
      <c r="J91" s="146">
        <v>72</v>
      </c>
      <c r="K91" s="272"/>
      <c r="L91" s="147">
        <v>300</v>
      </c>
      <c r="M91" s="138">
        <f t="shared" si="1"/>
        <v>9.4223071761601371</v>
      </c>
      <c r="N91" s="149">
        <f>$N$23</f>
        <v>21.924243453088895</v>
      </c>
      <c r="O91" s="261"/>
      <c r="P91" s="140"/>
      <c r="ADD91" s="35"/>
      <c r="ADE91" s="35"/>
      <c r="ADF91" s="35"/>
      <c r="ADK91" s="8"/>
      <c r="ADL91" s="8"/>
      <c r="ADM91" s="8"/>
      <c r="ADN91"/>
      <c r="ADO91"/>
    </row>
    <row r="92" spans="1:795" ht="16">
      <c r="A92" s="103">
        <v>73</v>
      </c>
      <c r="B92" s="131"/>
      <c r="C92" s="132"/>
      <c r="D92" s="133" t="str">
        <f>IF(B92="","",DEGREES((1.5707963267949-ATAN(ABS('start here'!$B$27-B92)*'start here'!$B$2/(250000/$B$5))))/90*$B$2)</f>
        <v/>
      </c>
      <c r="E92" s="8"/>
      <c r="F92" s="8"/>
      <c r="G92" s="100"/>
      <c r="H92" s="8"/>
      <c r="I92" s="8"/>
      <c r="J92" s="146">
        <v>73</v>
      </c>
      <c r="K92" s="272"/>
      <c r="L92" s="147">
        <v>350</v>
      </c>
      <c r="M92" s="138">
        <f t="shared" si="1"/>
        <v>8.1498690160272336</v>
      </c>
      <c r="N92" s="148">
        <f>$N$22</f>
        <v>-13.492796779753991</v>
      </c>
      <c r="O92" s="261">
        <v>37</v>
      </c>
      <c r="P92" s="140"/>
      <c r="ADD92" s="35"/>
      <c r="ADE92" s="35"/>
      <c r="ADF92" s="35"/>
      <c r="ADK92" s="8"/>
      <c r="ADL92" s="8"/>
      <c r="ADM92" s="8"/>
      <c r="ADN92"/>
      <c r="ADO92"/>
    </row>
    <row r="93" spans="1:795" ht="16">
      <c r="A93" s="103">
        <v>74</v>
      </c>
      <c r="B93" s="131"/>
      <c r="C93" s="132"/>
      <c r="D93" s="133" t="str">
        <f>IF(B93="","",DEGREES((1.5707963267949-ATAN(ABS('start here'!$B$27-B93)*'start here'!$B$2/(250000/$B$5))))/90*$B$2)</f>
        <v/>
      </c>
      <c r="E93" s="8"/>
      <c r="F93" s="8"/>
      <c r="G93" s="100"/>
      <c r="H93" s="8"/>
      <c r="I93" s="8"/>
      <c r="J93" s="146">
        <v>74</v>
      </c>
      <c r="K93" s="272"/>
      <c r="L93" s="147">
        <v>400</v>
      </c>
      <c r="M93" s="138">
        <f t="shared" si="1"/>
        <v>7.1740799947179736</v>
      </c>
      <c r="N93" s="149">
        <f>$N$23</f>
        <v>21.924243453088895</v>
      </c>
      <c r="O93" s="261"/>
      <c r="P93" s="140"/>
      <c r="ADD93" s="35"/>
      <c r="ADE93" s="35"/>
      <c r="ADF93" s="35"/>
      <c r="ADK93" s="8"/>
      <c r="ADL93" s="8"/>
      <c r="ADM93" s="8"/>
      <c r="ADN93"/>
      <c r="ADO93"/>
    </row>
    <row r="94" spans="1:795" ht="16">
      <c r="A94" s="103">
        <v>75</v>
      </c>
      <c r="B94" s="131"/>
      <c r="C94" s="132"/>
      <c r="D94" s="133" t="str">
        <f>IF(B94="","",DEGREES((1.5707963267949-ATAN(ABS('start here'!$B$27-B94)*'start here'!$B$2/(250000/$B$5))))/90*$B$2)</f>
        <v/>
      </c>
      <c r="E94" s="8"/>
      <c r="F94" s="8"/>
      <c r="G94" s="100"/>
      <c r="H94" s="8"/>
      <c r="I94" s="8"/>
      <c r="J94" s="146">
        <v>75</v>
      </c>
      <c r="K94" s="272"/>
      <c r="L94" s="147">
        <v>450</v>
      </c>
      <c r="M94" s="138">
        <f t="shared" si="1"/>
        <v>6.4036128291218821</v>
      </c>
      <c r="N94" s="148">
        <f>$N$22</f>
        <v>-13.492796779753991</v>
      </c>
      <c r="O94" s="261">
        <v>38</v>
      </c>
      <c r="P94" s="140"/>
      <c r="ADD94" s="35"/>
      <c r="ADE94" s="35"/>
      <c r="ADF94" s="35"/>
      <c r="ADK94" s="8"/>
      <c r="ADL94" s="8"/>
      <c r="ADM94" s="8"/>
      <c r="ADN94"/>
      <c r="ADO94"/>
    </row>
    <row r="95" spans="1:795" ht="16">
      <c r="A95" s="103">
        <v>76</v>
      </c>
      <c r="B95" s="131"/>
      <c r="C95" s="132"/>
      <c r="D95" s="133" t="str">
        <f>IF(B95="","",DEGREES((1.5707963267949-ATAN(ABS('start here'!$B$27-B95)*'start here'!$B$2/(250000/$B$5))))/90*$B$2)</f>
        <v/>
      </c>
      <c r="E95" s="8"/>
      <c r="F95" s="8"/>
      <c r="G95" s="100"/>
      <c r="H95" s="8"/>
      <c r="I95" s="8"/>
      <c r="J95" s="146">
        <v>76</v>
      </c>
      <c r="K95" s="272"/>
      <c r="L95" s="147">
        <v>500</v>
      </c>
      <c r="M95" s="138">
        <f t="shared" si="1"/>
        <v>5.7806321533881064</v>
      </c>
      <c r="N95" s="149">
        <f>$N$23</f>
        <v>21.924243453088895</v>
      </c>
      <c r="O95" s="261"/>
      <c r="P95" s="140"/>
      <c r="ADD95" s="35"/>
      <c r="ADE95" s="35"/>
      <c r="ADF95" s="35"/>
      <c r="ADK95" s="8"/>
      <c r="ADL95" s="8"/>
      <c r="ADM95" s="8"/>
      <c r="ADN95"/>
      <c r="ADO95"/>
    </row>
    <row r="96" spans="1:795" ht="16">
      <c r="A96" s="103">
        <v>77</v>
      </c>
      <c r="B96" s="131"/>
      <c r="C96" s="132"/>
      <c r="D96" s="133" t="str">
        <f>IF(B96="","",DEGREES((1.5707963267949-ATAN(ABS('start here'!$B$27-B96)*'start here'!$B$2/(250000/$B$5))))/90*$B$2)</f>
        <v/>
      </c>
      <c r="E96" s="8"/>
      <c r="F96" s="8"/>
      <c r="G96" s="100"/>
      <c r="H96" s="8"/>
      <c r="I96" s="8"/>
      <c r="J96" s="146">
        <v>77</v>
      </c>
      <c r="K96" s="272"/>
      <c r="L96" s="147">
        <v>550</v>
      </c>
      <c r="M96" s="138">
        <f t="shared" si="1"/>
        <v>5.2669215284804114</v>
      </c>
      <c r="N96" s="148">
        <f>$N$22</f>
        <v>-13.492796779753991</v>
      </c>
      <c r="O96" s="261">
        <v>39</v>
      </c>
      <c r="P96" s="140"/>
      <c r="ADD96" s="35"/>
      <c r="ADE96" s="35"/>
      <c r="ADF96" s="35"/>
      <c r="ADK96" s="8"/>
      <c r="ADL96" s="8"/>
      <c r="ADM96" s="8"/>
      <c r="ADN96"/>
      <c r="ADO96"/>
    </row>
    <row r="97" spans="1:795" ht="16">
      <c r="A97" s="103">
        <v>78</v>
      </c>
      <c r="B97" s="131"/>
      <c r="C97" s="132"/>
      <c r="D97" s="133" t="str">
        <f>IF(B97="","",DEGREES((1.5707963267949-ATAN(ABS('start here'!$B$27-B97)*'start here'!$B$2/(250000/$B$5))))/90*$B$2)</f>
        <v/>
      </c>
      <c r="E97" s="8"/>
      <c r="F97" s="8"/>
      <c r="G97" s="100"/>
      <c r="H97" s="8"/>
      <c r="I97" s="8"/>
      <c r="J97" s="146">
        <v>78</v>
      </c>
      <c r="K97" s="272"/>
      <c r="L97" s="147">
        <v>600</v>
      </c>
      <c r="M97" s="138">
        <f t="shared" si="1"/>
        <v>4.8362980174353121</v>
      </c>
      <c r="N97" s="149">
        <f>$N$23</f>
        <v>21.924243453088895</v>
      </c>
      <c r="O97" s="261"/>
      <c r="P97" s="140"/>
      <c r="ADD97" s="35"/>
      <c r="ADE97" s="35"/>
      <c r="ADF97" s="35"/>
      <c r="ADK97" s="8"/>
      <c r="ADL97" s="8"/>
      <c r="ADM97" s="8"/>
      <c r="ADN97"/>
      <c r="ADO97"/>
    </row>
    <row r="98" spans="1:795" ht="16">
      <c r="A98" s="103">
        <v>79</v>
      </c>
      <c r="B98" s="131"/>
      <c r="C98" s="132"/>
      <c r="D98" s="133" t="str">
        <f>IF(B98="","",DEGREES((1.5707963267949-ATAN(ABS('start here'!$B$27-B98)*'start here'!$B$2/(250000/$B$5))))/90*$B$2)</f>
        <v/>
      </c>
      <c r="E98" s="8"/>
      <c r="F98" s="8"/>
      <c r="G98" s="100"/>
      <c r="H98" s="8"/>
      <c r="I98" s="8"/>
      <c r="J98" s="146">
        <v>79</v>
      </c>
      <c r="K98" s="272"/>
      <c r="L98" s="147">
        <v>650</v>
      </c>
      <c r="M98" s="138">
        <f t="shared" si="1"/>
        <v>4.4702607119726583</v>
      </c>
      <c r="N98" s="148">
        <f>$N$22</f>
        <v>-13.492796779753991</v>
      </c>
      <c r="O98" s="261">
        <v>40</v>
      </c>
      <c r="P98" s="140"/>
      <c r="ADD98" s="35"/>
      <c r="ADE98" s="35"/>
      <c r="ADF98" s="35"/>
      <c r="ADK98" s="8"/>
      <c r="ADL98" s="8"/>
      <c r="ADM98" s="8"/>
      <c r="ADN98"/>
      <c r="ADO98"/>
    </row>
    <row r="99" spans="1:795" ht="16">
      <c r="A99" s="103">
        <v>80</v>
      </c>
      <c r="B99" s="131"/>
      <c r="C99" s="132"/>
      <c r="D99" s="133" t="str">
        <f>IF(B99="","",DEGREES((1.5707963267949-ATAN(ABS('start here'!$B$27-B99)*'start here'!$B$2/(250000/$B$5))))/90*$B$2)</f>
        <v/>
      </c>
      <c r="E99" s="8"/>
      <c r="F99" s="8"/>
      <c r="G99" s="100"/>
      <c r="H99" s="8"/>
      <c r="I99" s="8"/>
      <c r="J99" s="146">
        <v>80</v>
      </c>
      <c r="K99" s="272"/>
      <c r="L99" s="147">
        <v>700</v>
      </c>
      <c r="M99" s="138">
        <f t="shared" si="1"/>
        <v>4.1553856476797186</v>
      </c>
      <c r="N99" s="149">
        <f>$N$23</f>
        <v>21.924243453088895</v>
      </c>
      <c r="O99" s="261"/>
      <c r="P99" s="140"/>
      <c r="ADD99" s="35"/>
      <c r="ADE99" s="35"/>
      <c r="ADF99" s="35"/>
      <c r="ADK99" s="8"/>
      <c r="ADL99" s="8"/>
      <c r="ADM99" s="8"/>
      <c r="ADN99"/>
      <c r="ADO99"/>
    </row>
    <row r="100" spans="1:795" ht="16">
      <c r="A100" s="103">
        <v>81</v>
      </c>
      <c r="B100" s="131"/>
      <c r="C100" s="132"/>
      <c r="D100" s="133" t="str">
        <f>IF(B100="","",DEGREES((1.5707963267949-ATAN(ABS('start here'!$B$27-B100)*'start here'!$B$2/(250000/$B$5))))/90*$B$2)</f>
        <v/>
      </c>
      <c r="E100" s="8"/>
      <c r="F100" s="8"/>
      <c r="G100" s="100"/>
      <c r="H100" s="8"/>
      <c r="I100" s="8"/>
      <c r="J100" s="146">
        <v>81</v>
      </c>
      <c r="K100" s="272"/>
      <c r="L100" s="147">
        <v>750</v>
      </c>
      <c r="M100" s="138">
        <f t="shared" si="1"/>
        <v>3.8817066106134028</v>
      </c>
      <c r="N100" s="148">
        <f>$N$22</f>
        <v>-13.492796779753991</v>
      </c>
      <c r="O100" s="261">
        <v>41</v>
      </c>
      <c r="P100" s="140"/>
      <c r="ADD100" s="35"/>
      <c r="ADE100" s="35"/>
      <c r="ADF100" s="35"/>
      <c r="ADK100" s="8"/>
      <c r="ADL100" s="8"/>
      <c r="ADM100" s="8"/>
      <c r="ADN100"/>
      <c r="ADO100"/>
    </row>
    <row r="101" spans="1:795" ht="16">
      <c r="A101" s="103">
        <v>82</v>
      </c>
      <c r="B101" s="131"/>
      <c r="C101" s="132"/>
      <c r="D101" s="133" t="str">
        <f>IF(B101="","",DEGREES((1.5707963267949-ATAN(ABS('start here'!$B$27-B101)*'start here'!$B$2/(250000/$B$5))))/90*$B$2)</f>
        <v/>
      </c>
      <c r="E101" s="8"/>
      <c r="F101" s="8"/>
      <c r="G101" s="100"/>
      <c r="H101" s="8"/>
      <c r="I101" s="8"/>
      <c r="J101" s="146">
        <v>82</v>
      </c>
      <c r="K101" s="272"/>
      <c r="L101" s="147">
        <v>800</v>
      </c>
      <c r="M101" s="138">
        <f t="shared" si="1"/>
        <v>3.6416750227720307</v>
      </c>
      <c r="N101" s="149">
        <f>$N$23</f>
        <v>21.924243453088895</v>
      </c>
      <c r="O101" s="261"/>
      <c r="P101" s="140"/>
      <c r="ADD101" s="35"/>
      <c r="ADE101" s="35"/>
      <c r="ADF101" s="35"/>
      <c r="ADK101" s="8"/>
      <c r="ADL101" s="8"/>
      <c r="ADM101" s="8"/>
      <c r="ADN101"/>
      <c r="ADO101"/>
    </row>
    <row r="102" spans="1:795" ht="16">
      <c r="A102" s="103">
        <v>83</v>
      </c>
      <c r="B102" s="131"/>
      <c r="C102" s="132"/>
      <c r="D102" s="133" t="str">
        <f>IF(B102="","",DEGREES((1.5707963267949-ATAN(ABS('start here'!$B$27-B102)*'start here'!$B$2/(250000/$B$5))))/90*$B$2)</f>
        <v/>
      </c>
      <c r="E102" s="8"/>
      <c r="F102" s="8"/>
      <c r="G102" s="100"/>
      <c r="H102" s="8"/>
      <c r="I102" s="8"/>
      <c r="J102" s="146">
        <v>83</v>
      </c>
      <c r="K102" s="272"/>
      <c r="L102" s="147">
        <v>850</v>
      </c>
      <c r="M102" s="138">
        <f t="shared" si="1"/>
        <v>3.4294721461868733</v>
      </c>
      <c r="N102" s="148">
        <f>$N$22</f>
        <v>-13.492796779753991</v>
      </c>
      <c r="O102" s="261">
        <v>42</v>
      </c>
      <c r="P102" s="140"/>
      <c r="ADD102" s="35"/>
      <c r="ADE102"/>
      <c r="ADF102"/>
      <c r="ADK102" s="8"/>
      <c r="ADL102" s="8"/>
      <c r="ADM102" s="8"/>
      <c r="ADN102"/>
      <c r="ADO102"/>
    </row>
    <row r="103" spans="1:795" ht="16">
      <c r="A103" s="103">
        <v>84</v>
      </c>
      <c r="B103" s="131"/>
      <c r="C103" s="132"/>
      <c r="D103" s="133" t="str">
        <f>IF(B103="","",DEGREES((1.5707963267949-ATAN(ABS('start here'!$B$27-B103)*'start here'!$B$2/(250000/$B$5))))/90*$B$2)</f>
        <v/>
      </c>
      <c r="E103" s="8"/>
      <c r="F103" s="8"/>
      <c r="G103" s="100"/>
      <c r="H103" s="8"/>
      <c r="I103" s="8"/>
      <c r="J103" s="146">
        <v>84</v>
      </c>
      <c r="K103" s="272"/>
      <c r="L103" s="147">
        <v>900</v>
      </c>
      <c r="M103" s="138">
        <f t="shared" si="1"/>
        <v>3.2405424479095095</v>
      </c>
      <c r="N103" s="149">
        <f>$N$23</f>
        <v>21.924243453088895</v>
      </c>
      <c r="O103" s="261"/>
      <c r="P103" s="140"/>
      <c r="ADD103"/>
      <c r="ADE103"/>
      <c r="ADF103"/>
      <c r="ADK103" s="8"/>
      <c r="ADL103" s="8"/>
      <c r="ADM103" s="8"/>
      <c r="ADN103"/>
      <c r="ADO103"/>
    </row>
    <row r="104" spans="1:795" ht="16">
      <c r="A104" s="103">
        <v>85</v>
      </c>
      <c r="B104" s="131"/>
      <c r="C104" s="132"/>
      <c r="D104" s="133" t="str">
        <f>IF(B104="","",DEGREES((1.5707963267949-ATAN(ABS('start here'!$B$27-B104)*'start here'!$B$2/(250000/$B$5))))/90*$B$2)</f>
        <v/>
      </c>
      <c r="E104" s="8"/>
      <c r="F104" s="8"/>
      <c r="G104" s="100"/>
      <c r="H104" s="8"/>
      <c r="I104" s="8"/>
      <c r="J104" s="146">
        <v>85</v>
      </c>
      <c r="K104" s="272"/>
      <c r="L104" s="147">
        <v>950</v>
      </c>
      <c r="M104" s="138">
        <f t="shared" si="1"/>
        <v>3.0712697116083079</v>
      </c>
      <c r="N104" s="148">
        <f>$N$22</f>
        <v>-13.492796779753991</v>
      </c>
      <c r="O104" s="261">
        <v>43</v>
      </c>
      <c r="P104" s="140"/>
      <c r="ADD104"/>
      <c r="ADE104"/>
      <c r="ADF104"/>
      <c r="ADK104" s="8"/>
      <c r="ADL104" s="8"/>
      <c r="ADM104" s="8"/>
      <c r="ADN104"/>
      <c r="ADO104"/>
    </row>
    <row r="105" spans="1:795" ht="16">
      <c r="A105" s="103">
        <v>86</v>
      </c>
      <c r="B105" s="131"/>
      <c r="C105" s="132"/>
      <c r="D105" s="133" t="str">
        <f>IF(B105="","",DEGREES((1.5707963267949-ATAN(ABS('start here'!$B$27-B105)*'start here'!$B$2/(250000/$B$5))))/90*$B$2)</f>
        <v/>
      </c>
      <c r="E105" s="8"/>
      <c r="F105" s="8"/>
      <c r="G105" s="100"/>
      <c r="H105" s="8"/>
      <c r="I105" s="8"/>
      <c r="J105" s="146">
        <v>86</v>
      </c>
      <c r="K105" s="272"/>
      <c r="L105" s="147">
        <v>1000</v>
      </c>
      <c r="M105" s="138">
        <f t="shared" si="1"/>
        <v>2.9187476036109237</v>
      </c>
      <c r="N105" s="149">
        <f>$N$23</f>
        <v>21.924243453088895</v>
      </c>
      <c r="O105" s="261"/>
      <c r="P105" s="140"/>
      <c r="ADD105"/>
      <c r="ADE105"/>
      <c r="ADF105"/>
      <c r="ADK105" s="8"/>
      <c r="ADL105" s="8"/>
      <c r="ADM105" s="8"/>
      <c r="ADN105"/>
      <c r="ADO105"/>
    </row>
    <row r="106" spans="1:795" ht="16">
      <c r="A106" s="103">
        <v>87</v>
      </c>
      <c r="B106" s="131"/>
      <c r="C106" s="132"/>
      <c r="D106" s="133" t="str">
        <f>IF(B106="","",DEGREES((1.5707963267949-ATAN(ABS('start here'!$B$27-B106)*'start here'!$B$2/(250000/$B$5))))/90*$B$2)</f>
        <v/>
      </c>
      <c r="E106" s="8"/>
      <c r="F106" s="8"/>
      <c r="G106" s="100"/>
      <c r="H106" s="8"/>
      <c r="I106" s="8"/>
      <c r="J106" s="146">
        <v>87</v>
      </c>
      <c r="K106" s="272"/>
      <c r="L106" s="147">
        <v>-500</v>
      </c>
      <c r="M106" s="138">
        <f t="shared" si="1"/>
        <v>5.7806321533881064</v>
      </c>
      <c r="N106" s="148">
        <f>$N$22</f>
        <v>-13.492796779753991</v>
      </c>
      <c r="O106" s="261">
        <v>44</v>
      </c>
      <c r="P106" s="140"/>
      <c r="ADD106"/>
      <c r="ADE106"/>
      <c r="ADF106"/>
      <c r="ADK106" s="8"/>
      <c r="ADL106" s="8"/>
      <c r="ADM106" s="8"/>
      <c r="ADN106"/>
      <c r="ADO106"/>
    </row>
    <row r="107" spans="1:795" ht="16">
      <c r="A107" s="103">
        <v>88</v>
      </c>
      <c r="B107" s="131"/>
      <c r="C107" s="132"/>
      <c r="D107" s="133" t="str">
        <f>IF(B107="","",DEGREES((1.5707963267949-ATAN(ABS('start here'!$B$27-B107)*'start here'!$B$2/(250000/$B$5))))/90*$B$2)</f>
        <v/>
      </c>
      <c r="E107" s="8"/>
      <c r="F107" s="8"/>
      <c r="G107" s="8"/>
      <c r="H107" s="8"/>
      <c r="I107" s="8"/>
      <c r="J107" s="146">
        <v>88</v>
      </c>
      <c r="K107" s="272"/>
      <c r="L107" s="147">
        <v>0</v>
      </c>
      <c r="M107" s="138">
        <f t="shared" si="1"/>
        <v>46</v>
      </c>
      <c r="N107" s="149">
        <f>$N$23</f>
        <v>21.924243453088895</v>
      </c>
      <c r="O107" s="261"/>
      <c r="P107" s="140"/>
      <c r="ADD107"/>
      <c r="ADE107"/>
      <c r="ADF107"/>
      <c r="ADK107" s="8"/>
      <c r="ADL107" s="8"/>
      <c r="ADM107" s="8"/>
      <c r="ADN107"/>
      <c r="ADO107"/>
    </row>
    <row r="108" spans="1:795" ht="16">
      <c r="A108" s="103">
        <v>89</v>
      </c>
      <c r="B108" s="131"/>
      <c r="C108" s="132"/>
      <c r="D108" s="133" t="str">
        <f>IF(B108="","",DEGREES((1.5707963267949-ATAN(ABS('start here'!$B$27-B108)*'start here'!$B$2/(250000/$B$5))))/90*$B$2)</f>
        <v/>
      </c>
      <c r="E108" s="8"/>
      <c r="F108" s="8"/>
      <c r="G108" s="8"/>
      <c r="H108" s="8"/>
      <c r="I108" s="8"/>
      <c r="J108" s="135">
        <v>89</v>
      </c>
      <c r="K108" s="272"/>
      <c r="L108" s="150">
        <v>500</v>
      </c>
      <c r="M108" s="151">
        <f t="shared" si="1"/>
        <v>5.7806321533881064</v>
      </c>
      <c r="N108" s="148">
        <f>$N$22</f>
        <v>-13.492796779753991</v>
      </c>
      <c r="O108" s="262">
        <v>45</v>
      </c>
      <c r="P108" s="140"/>
      <c r="ADD108"/>
      <c r="ADE108"/>
      <c r="ADF108"/>
      <c r="ADK108" s="8"/>
      <c r="ADL108" s="8"/>
      <c r="ADM108" s="8"/>
      <c r="ADN108"/>
      <c r="ADO108"/>
    </row>
    <row r="109" spans="1:795" ht="16">
      <c r="A109" s="103">
        <v>90</v>
      </c>
      <c r="B109" s="131"/>
      <c r="C109" s="132"/>
      <c r="D109" s="133" t="str">
        <f>IF(B109="","",DEGREES((1.5707963267949-ATAN(ABS('start here'!$B$27-B109)*'start here'!$B$2/(250000/$B$5))))/90*$B$2)</f>
        <v/>
      </c>
      <c r="E109" s="8"/>
      <c r="F109" s="8"/>
      <c r="G109" s="8"/>
      <c r="H109" s="8"/>
      <c r="I109" s="8"/>
      <c r="J109" s="146">
        <v>90</v>
      </c>
      <c r="K109" s="264">
        <v>150</v>
      </c>
      <c r="L109" s="147">
        <v>-1000</v>
      </c>
      <c r="M109" s="138">
        <f t="shared" ref="M109:M152" si="2">IF(OR($L109="",$K$109=""),"",IF($K$109=0,$B$9,DEGREES((PI()/2-ATAN(ABS($L109/$K$109))))/90*$B$9))</f>
        <v>4.3601690895290428</v>
      </c>
      <c r="N109" s="149">
        <f>$N$23</f>
        <v>21.924243453088895</v>
      </c>
      <c r="O109" s="262"/>
      <c r="P109" s="140"/>
      <c r="ADD109"/>
      <c r="ADE109"/>
      <c r="ADF109"/>
      <c r="ADK109" s="8"/>
      <c r="ADL109" s="8"/>
      <c r="ADM109" s="8"/>
      <c r="ADN109"/>
      <c r="ADO109"/>
    </row>
    <row r="110" spans="1:795" ht="16">
      <c r="A110" s="103">
        <v>91</v>
      </c>
      <c r="B110" s="131"/>
      <c r="C110" s="132"/>
      <c r="D110" s="133" t="str">
        <f>IF(B110="","",DEGREES((1.5707963267949-ATAN(ABS('start here'!$B$27-B110)*'start here'!$B$2/(250000/$B$5))))/90*$B$2)</f>
        <v/>
      </c>
      <c r="E110" s="8"/>
      <c r="F110" s="8"/>
      <c r="G110" s="8"/>
      <c r="H110" s="8"/>
      <c r="I110" s="8"/>
      <c r="J110" s="146">
        <v>91</v>
      </c>
      <c r="K110" s="264"/>
      <c r="L110" s="147">
        <v>-950</v>
      </c>
      <c r="M110" s="138">
        <f t="shared" si="2"/>
        <v>4.5860091587248197</v>
      </c>
      <c r="N110" s="139">
        <f>IF($K$65="","",IF($D$13-$K$65=0,$D$12,20*LOG(250000/($D$13-$K$65)/$B$9)+$D$9))</f>
        <v>-13.34431641816985</v>
      </c>
      <c r="O110" s="263">
        <v>46</v>
      </c>
      <c r="P110" s="140"/>
      <c r="ADD110"/>
      <c r="ADE110"/>
      <c r="ADF110"/>
      <c r="ADK110" s="8"/>
      <c r="ADL110" s="8"/>
      <c r="ADM110" s="8"/>
      <c r="ADN110"/>
      <c r="ADO110"/>
    </row>
    <row r="111" spans="1:795" ht="16">
      <c r="A111" s="103">
        <v>92</v>
      </c>
      <c r="B111" s="131"/>
      <c r="C111" s="132"/>
      <c r="D111" s="133" t="str">
        <f>IF(B111="","",DEGREES((1.5707963267949-ATAN(ABS('start here'!$B$27-B111)*'start here'!$B$2/(250000/$B$5))))/90*$B$2)</f>
        <v/>
      </c>
      <c r="E111" s="8"/>
      <c r="F111" s="8"/>
      <c r="G111" s="8"/>
      <c r="H111" s="8"/>
      <c r="I111" s="8"/>
      <c r="J111" s="146">
        <v>92</v>
      </c>
      <c r="K111" s="264"/>
      <c r="L111" s="147">
        <v>-900</v>
      </c>
      <c r="M111" s="138">
        <f t="shared" si="2"/>
        <v>4.8362980174353121</v>
      </c>
      <c r="N111" s="139">
        <f>IF($K$65="","",IF($K$65=0,$D$12,20*LOG(250000/$K$65/$B$9)+$D$9))</f>
        <v>15.90364353980927</v>
      </c>
      <c r="O111" s="263"/>
      <c r="P111" s="140"/>
      <c r="ADD111"/>
      <c r="ADE111"/>
      <c r="ADF111"/>
      <c r="ADK111" s="8"/>
      <c r="ADL111" s="8"/>
      <c r="ADM111" s="8"/>
      <c r="ADN111"/>
      <c r="ADO111"/>
    </row>
    <row r="112" spans="1:795" ht="16">
      <c r="A112" s="103">
        <v>93</v>
      </c>
      <c r="B112" s="131"/>
      <c r="C112" s="132"/>
      <c r="D112" s="133" t="str">
        <f>IF(B112="","",DEGREES((1.5707963267949-ATAN(ABS('start here'!$B$27-B112)*'start here'!$B$2/(250000/$B$5))))/90*$B$2)</f>
        <v/>
      </c>
      <c r="E112" s="8"/>
      <c r="F112" s="8"/>
      <c r="G112" s="8"/>
      <c r="H112" s="8"/>
      <c r="I112" s="8"/>
      <c r="J112" s="146">
        <v>93</v>
      </c>
      <c r="K112" s="264"/>
      <c r="L112" s="147">
        <v>-850</v>
      </c>
      <c r="M112" s="138">
        <f t="shared" si="2"/>
        <v>5.1151896762922373</v>
      </c>
      <c r="N112" s="148">
        <f>$N$110</f>
        <v>-13.34431641816985</v>
      </c>
      <c r="O112" s="261">
        <v>47</v>
      </c>
      <c r="P112" s="140"/>
      <c r="ADD112" s="70"/>
      <c r="ADE112" s="70"/>
      <c r="ADF112" s="70"/>
      <c r="ADK112" s="8"/>
      <c r="ADL112" s="8"/>
      <c r="ADM112" s="8"/>
      <c r="ADN112" s="1"/>
      <c r="ADO112" s="1"/>
    </row>
    <row r="113" spans="1:795" ht="16">
      <c r="A113" s="103">
        <v>94</v>
      </c>
      <c r="B113" s="131"/>
      <c r="C113" s="132"/>
      <c r="D113" s="133" t="str">
        <f>IF(B113="","",DEGREES((1.5707963267949-ATAN(ABS('start here'!$B$27-B113)*'start here'!$B$2/(250000/$B$5))))/90*$B$2)</f>
        <v/>
      </c>
      <c r="E113" s="8"/>
      <c r="F113" s="8"/>
      <c r="G113" s="8"/>
      <c r="H113" s="8"/>
      <c r="I113" s="8"/>
      <c r="J113" s="146">
        <v>94</v>
      </c>
      <c r="K113" s="264"/>
      <c r="L113" s="147">
        <v>-800</v>
      </c>
      <c r="M113" s="138">
        <f t="shared" si="2"/>
        <v>5.4278238078126231</v>
      </c>
      <c r="N113" s="149">
        <f>$N$111</f>
        <v>15.90364353980927</v>
      </c>
      <c r="O113" s="261"/>
      <c r="P113" s="140"/>
      <c r="ADD113" s="70"/>
      <c r="ADE113" s="70"/>
      <c r="ADF113" s="70"/>
      <c r="ADK113" s="8"/>
      <c r="ADL113" s="8"/>
      <c r="ADM113" s="8"/>
      <c r="ADN113" s="1"/>
      <c r="ADO113" s="1"/>
    </row>
    <row r="114" spans="1:795" ht="16">
      <c r="A114" s="103">
        <v>95</v>
      </c>
      <c r="B114" s="131"/>
      <c r="C114" s="132"/>
      <c r="D114" s="133" t="str">
        <f>IF(B114="","",DEGREES((1.5707963267949-ATAN(ABS('start here'!$B$27-B114)*'start here'!$B$2/(250000/$B$5))))/90*$B$2)</f>
        <v/>
      </c>
      <c r="E114" s="8"/>
      <c r="F114" s="8"/>
      <c r="G114" s="8"/>
      <c r="H114" s="8"/>
      <c r="I114" s="8"/>
      <c r="J114" s="146">
        <v>95</v>
      </c>
      <c r="K114" s="264"/>
      <c r="L114" s="147">
        <v>-750</v>
      </c>
      <c r="M114" s="138">
        <f t="shared" si="2"/>
        <v>5.7806321533881064</v>
      </c>
      <c r="N114" s="148">
        <f>$N$110</f>
        <v>-13.34431641816985</v>
      </c>
      <c r="O114" s="261">
        <v>48</v>
      </c>
      <c r="P114" s="140"/>
      <c r="ADD114" s="70"/>
      <c r="ADE114" s="70"/>
      <c r="ADF114" s="70"/>
      <c r="ADK114" s="8"/>
      <c r="ADL114" s="8"/>
      <c r="ADM114" s="8"/>
      <c r="ADN114" s="1"/>
      <c r="ADO114" s="1"/>
    </row>
    <row r="115" spans="1:795" ht="16">
      <c r="A115" s="103">
        <v>96</v>
      </c>
      <c r="B115" s="131"/>
      <c r="C115" s="132"/>
      <c r="D115" s="133" t="str">
        <f>IF(B115="","",DEGREES((1.5707963267949-ATAN(ABS('start here'!$B$27-B115)*'start here'!$B$2/(250000/$B$5))))/90*$B$2)</f>
        <v/>
      </c>
      <c r="E115" s="8"/>
      <c r="F115" s="8"/>
      <c r="G115" s="8"/>
      <c r="H115" s="8"/>
      <c r="I115" s="8"/>
      <c r="J115" s="146">
        <v>96</v>
      </c>
      <c r="K115" s="264"/>
      <c r="L115" s="147">
        <v>-700</v>
      </c>
      <c r="M115" s="138">
        <f t="shared" si="2"/>
        <v>6.1817647282506272</v>
      </c>
      <c r="N115" s="149">
        <f>$N$111</f>
        <v>15.90364353980927</v>
      </c>
      <c r="O115" s="261"/>
      <c r="P115" s="140"/>
      <c r="ADD115" s="70"/>
      <c r="ADE115" s="70"/>
      <c r="ADF115" s="70"/>
      <c r="ADK115" s="8"/>
      <c r="ADL115" s="8"/>
      <c r="ADM115" s="8"/>
      <c r="ADN115" s="1"/>
      <c r="ADO115" s="1"/>
    </row>
    <row r="116" spans="1:795" ht="16">
      <c r="A116" s="103">
        <v>97</v>
      </c>
      <c r="B116" s="131"/>
      <c r="C116" s="132"/>
      <c r="D116" s="133" t="str">
        <f>IF(B116="","",DEGREES((1.5707963267949-ATAN(ABS('start here'!$B$27-B116)*'start here'!$B$2/(250000/$B$5))))/90*$B$2)</f>
        <v/>
      </c>
      <c r="E116" s="8"/>
      <c r="F116" s="8"/>
      <c r="G116" s="8"/>
      <c r="H116" s="8"/>
      <c r="I116" s="8"/>
      <c r="J116" s="146">
        <v>97</v>
      </c>
      <c r="K116" s="264"/>
      <c r="L116" s="147">
        <v>-650</v>
      </c>
      <c r="M116" s="138">
        <f t="shared" si="2"/>
        <v>6.6416930269795458</v>
      </c>
      <c r="N116" s="148">
        <f>$N$110</f>
        <v>-13.34431641816985</v>
      </c>
      <c r="O116" s="261">
        <v>49</v>
      </c>
      <c r="P116" s="140"/>
      <c r="ADD116" s="70"/>
      <c r="ADE116" s="70"/>
      <c r="ADF116" s="70"/>
      <c r="ADK116" s="8"/>
      <c r="ADL116" s="8"/>
      <c r="ADM116" s="8"/>
      <c r="ADN116" s="1"/>
      <c r="ADO116" s="1"/>
    </row>
    <row r="117" spans="1:795" ht="16">
      <c r="A117" s="103">
        <v>98</v>
      </c>
      <c r="B117" s="131"/>
      <c r="C117" s="132"/>
      <c r="D117" s="133" t="str">
        <f>IF(B117="","",DEGREES((1.5707963267949-ATAN(ABS('start here'!$B$27-B117)*'start here'!$B$2/(250000/$B$5))))/90*$B$2)</f>
        <v/>
      </c>
      <c r="E117" s="8"/>
      <c r="F117" s="8"/>
      <c r="G117" s="8"/>
      <c r="H117" s="8"/>
      <c r="I117" s="8"/>
      <c r="J117" s="146">
        <v>98</v>
      </c>
      <c r="K117" s="264"/>
      <c r="L117" s="147">
        <v>-600</v>
      </c>
      <c r="M117" s="138">
        <f t="shared" si="2"/>
        <v>7.1740799947179736</v>
      </c>
      <c r="N117" s="149">
        <f>$N$111</f>
        <v>15.90364353980927</v>
      </c>
      <c r="O117" s="261"/>
      <c r="P117" s="140"/>
      <c r="ADD117" s="70"/>
      <c r="ADE117" s="70"/>
      <c r="ADF117" s="70"/>
      <c r="ADK117" s="8"/>
      <c r="ADL117" s="8"/>
      <c r="ADM117" s="8"/>
      <c r="ADN117" s="1"/>
      <c r="ADO117" s="1"/>
    </row>
    <row r="118" spans="1:795" ht="16">
      <c r="A118" s="103">
        <v>99</v>
      </c>
      <c r="B118" s="131"/>
      <c r="C118" s="132"/>
      <c r="D118" s="133" t="str">
        <f>IF(B118="","",DEGREES((1.5707963267949-ATAN(ABS('start here'!$B$27-B118)*'start here'!$B$2/(250000/$B$5))))/90*$B$2)</f>
        <v/>
      </c>
      <c r="E118" s="8"/>
      <c r="F118" s="8"/>
      <c r="G118" s="8"/>
      <c r="H118" s="8"/>
      <c r="I118" s="8"/>
      <c r="J118" s="146">
        <v>99</v>
      </c>
      <c r="K118" s="264"/>
      <c r="L118" s="147">
        <v>-550</v>
      </c>
      <c r="M118" s="138">
        <f t="shared" si="2"/>
        <v>7.7970606704517502</v>
      </c>
      <c r="N118" s="148">
        <f>$N$110</f>
        <v>-13.34431641816985</v>
      </c>
      <c r="O118" s="261">
        <v>50</v>
      </c>
      <c r="P118" s="140"/>
      <c r="ADD118" s="70"/>
      <c r="ADE118" s="70"/>
      <c r="ADF118" s="70"/>
      <c r="ADK118" s="8"/>
      <c r="ADL118" s="8"/>
      <c r="ADM118" s="8"/>
      <c r="ADN118" s="1"/>
      <c r="ADO118" s="1"/>
    </row>
    <row r="119" spans="1:795" ht="16">
      <c r="A119" s="103">
        <v>100</v>
      </c>
      <c r="B119" s="131"/>
      <c r="C119" s="132"/>
      <c r="D119" s="133" t="str">
        <f>IF(B119="","",DEGREES((1.5707963267949-ATAN(ABS('start here'!$B$27-B119)*'start here'!$B$2/(250000/$B$5))))/90*$B$2)</f>
        <v/>
      </c>
      <c r="E119" s="8"/>
      <c r="F119" s="8"/>
      <c r="G119" s="8"/>
      <c r="H119" s="8"/>
      <c r="I119" s="65"/>
      <c r="J119" s="146">
        <v>100</v>
      </c>
      <c r="K119" s="264"/>
      <c r="L119" s="147">
        <v>-500</v>
      </c>
      <c r="M119" s="138">
        <f t="shared" si="2"/>
        <v>8.5351692751522936</v>
      </c>
      <c r="N119" s="149">
        <f>$N$111</f>
        <v>15.90364353980927</v>
      </c>
      <c r="O119" s="261"/>
      <c r="P119" s="140"/>
      <c r="ADD119" s="70"/>
      <c r="ADE119" s="70"/>
      <c r="ADF119" s="70"/>
      <c r="ADK119" s="8"/>
      <c r="ADL119" s="8"/>
      <c r="ADM119" s="8"/>
      <c r="ADN119" s="1"/>
      <c r="ADO119" s="1"/>
    </row>
    <row r="120" spans="1:795" ht="16">
      <c r="A120" s="103">
        <v>101</v>
      </c>
      <c r="B120" s="131"/>
      <c r="C120" s="132"/>
      <c r="D120" s="133" t="str">
        <f>IF(B120="","",DEGREES((1.5707963267949-ATAN(ABS('start here'!$B$27-B120)*'start here'!$B$2/(250000/$B$5))))/90*$B$2)</f>
        <v/>
      </c>
      <c r="E120" s="8"/>
      <c r="F120" s="8"/>
      <c r="G120" s="8"/>
      <c r="H120" s="8"/>
      <c r="J120" s="146">
        <v>101</v>
      </c>
      <c r="K120" s="264"/>
      <c r="L120" s="147">
        <v>-450</v>
      </c>
      <c r="M120" s="138">
        <f t="shared" si="2"/>
        <v>9.4223071761601371</v>
      </c>
      <c r="N120" s="148">
        <f>$N$110</f>
        <v>-13.34431641816985</v>
      </c>
      <c r="O120" s="261">
        <v>51</v>
      </c>
      <c r="P120" s="140"/>
      <c r="ADD120" s="70"/>
      <c r="ADE120" s="70"/>
      <c r="ADF120" s="70"/>
      <c r="ADK120" s="8"/>
      <c r="ADL120" s="8"/>
      <c r="ADM120" s="8"/>
    </row>
    <row r="121" spans="1:795" ht="16">
      <c r="A121" s="103">
        <v>102</v>
      </c>
      <c r="B121" s="131"/>
      <c r="C121" s="132"/>
      <c r="D121" s="133" t="str">
        <f>IF(B121="","",DEGREES((1.5707963267949-ATAN(ABS('start here'!$B$27-B121)*'start here'!$B$2/(250000/$B$5))))/90*$B$2)</f>
        <v/>
      </c>
      <c r="E121" s="8"/>
      <c r="F121" s="8"/>
      <c r="G121" s="8"/>
      <c r="H121" s="8"/>
      <c r="J121" s="146">
        <v>102</v>
      </c>
      <c r="K121" s="264"/>
      <c r="L121" s="147">
        <v>-400</v>
      </c>
      <c r="M121" s="138">
        <f t="shared" si="2"/>
        <v>10.506423112231548</v>
      </c>
      <c r="N121" s="149">
        <f>$N$111</f>
        <v>15.90364353980927</v>
      </c>
      <c r="O121" s="261"/>
      <c r="P121" s="140"/>
      <c r="ADD121" s="70"/>
      <c r="ADE121" s="70"/>
      <c r="ADF121" s="70"/>
      <c r="ADK121" s="8"/>
      <c r="ADL121" s="8"/>
      <c r="ADM121" s="8"/>
    </row>
    <row r="122" spans="1:795" ht="16">
      <c r="A122" s="103">
        <v>103</v>
      </c>
      <c r="B122" s="131"/>
      <c r="C122" s="132"/>
      <c r="D122" s="133" t="str">
        <f>IF(B122="","",DEGREES((1.5707963267949-ATAN(ABS('start here'!$B$27-B122)*'start here'!$B$2/(250000/$B$5))))/90*$B$2)</f>
        <v/>
      </c>
      <c r="E122" s="8"/>
      <c r="F122" s="8"/>
      <c r="G122" s="8"/>
      <c r="H122" s="8"/>
      <c r="J122" s="146">
        <v>103</v>
      </c>
      <c r="K122" s="264"/>
      <c r="L122" s="147">
        <v>-350</v>
      </c>
      <c r="M122" s="138">
        <f t="shared" si="2"/>
        <v>11.857057373642407</v>
      </c>
      <c r="N122" s="148">
        <f>$N$110</f>
        <v>-13.34431641816985</v>
      </c>
      <c r="O122" s="261">
        <v>52</v>
      </c>
      <c r="P122" s="140"/>
      <c r="ADD122" s="70"/>
      <c r="ADE122" s="70"/>
      <c r="ADF122" s="70"/>
      <c r="ADK122" s="8"/>
      <c r="ADL122" s="8"/>
      <c r="ADM122" s="8"/>
    </row>
    <row r="123" spans="1:795" ht="16">
      <c r="A123" s="103">
        <v>104</v>
      </c>
      <c r="B123" s="131"/>
      <c r="C123" s="132"/>
      <c r="D123" s="133" t="str">
        <f>IF(B123="","",DEGREES((1.5707963267949-ATAN(ABS('start here'!$B$27-B123)*'start here'!$B$2/(250000/$B$5))))/90*$B$2)</f>
        <v/>
      </c>
      <c r="E123" s="8"/>
      <c r="F123" s="8"/>
      <c r="G123" s="8"/>
      <c r="H123" s="8"/>
      <c r="J123" s="146">
        <v>104</v>
      </c>
      <c r="K123" s="264"/>
      <c r="L123" s="147">
        <v>-300</v>
      </c>
      <c r="M123" s="138">
        <f t="shared" si="2"/>
        <v>13.577692823839863</v>
      </c>
      <c r="N123" s="149">
        <f>$N$111</f>
        <v>15.90364353980927</v>
      </c>
      <c r="O123" s="261"/>
      <c r="P123" s="140"/>
      <c r="ADD123" s="70"/>
      <c r="ADE123" s="70"/>
      <c r="ADF123" s="70"/>
      <c r="ADK123" s="8"/>
      <c r="ADL123" s="8"/>
      <c r="ADM123" s="8"/>
    </row>
    <row r="124" spans="1:795" ht="16">
      <c r="A124" s="103">
        <v>105</v>
      </c>
      <c r="B124" s="131"/>
      <c r="C124" s="132"/>
      <c r="D124" s="133" t="str">
        <f>IF(B124="","",DEGREES((1.5707963267949-ATAN(ABS('start here'!$B$27-B124)*'start here'!$B$2/(250000/$B$5))))/90*$B$2)</f>
        <v/>
      </c>
      <c r="E124" s="8"/>
      <c r="F124" s="8"/>
      <c r="G124" s="8"/>
      <c r="H124" s="8"/>
      <c r="J124" s="146">
        <v>105</v>
      </c>
      <c r="K124" s="264"/>
      <c r="L124" s="147">
        <v>-250</v>
      </c>
      <c r="M124" s="138">
        <f t="shared" si="2"/>
        <v>15.82592000528202</v>
      </c>
      <c r="N124" s="148">
        <f>$N$110</f>
        <v>-13.34431641816985</v>
      </c>
      <c r="O124" s="261">
        <v>53</v>
      </c>
      <c r="P124" s="140"/>
      <c r="ADD124" s="70"/>
      <c r="ADE124" s="70"/>
      <c r="ADF124" s="70"/>
      <c r="ADK124" s="8"/>
      <c r="ADL124" s="8"/>
      <c r="ADM124" s="8"/>
    </row>
    <row r="125" spans="1:795" ht="16">
      <c r="A125" s="103">
        <v>106</v>
      </c>
      <c r="B125" s="131"/>
      <c r="C125" s="132"/>
      <c r="D125" s="133" t="str">
        <f>IF(B125="","",DEGREES((1.5707963267949-ATAN(ABS('start here'!$B$27-B125)*'start here'!$B$2/(250000/$B$5))))/90*$B$2)</f>
        <v/>
      </c>
      <c r="E125" s="8"/>
      <c r="F125" s="8"/>
      <c r="G125" s="8"/>
      <c r="H125" s="8"/>
      <c r="J125" s="146">
        <v>106</v>
      </c>
      <c r="K125" s="264"/>
      <c r="L125" s="147">
        <v>-200</v>
      </c>
      <c r="M125" s="138">
        <f t="shared" si="2"/>
        <v>18.844614352320278</v>
      </c>
      <c r="N125" s="149">
        <f>$N$111</f>
        <v>15.90364353980927</v>
      </c>
      <c r="O125" s="261"/>
      <c r="P125" s="140"/>
      <c r="ADD125" s="70"/>
      <c r="ADE125" s="70"/>
      <c r="ADF125" s="70"/>
      <c r="ADK125" s="8"/>
      <c r="ADL125" s="8"/>
      <c r="ADM125" s="8"/>
    </row>
    <row r="126" spans="1:795" ht="16">
      <c r="A126" s="103">
        <v>107</v>
      </c>
      <c r="B126" s="131"/>
      <c r="C126" s="132"/>
      <c r="D126" s="133" t="str">
        <f>IF(B126="","",DEGREES((1.5707963267949-ATAN(ABS('start here'!$B$27-B126)*'start here'!$B$2/(250000/$B$5))))/90*$B$2)</f>
        <v/>
      </c>
      <c r="E126" s="8"/>
      <c r="F126" s="8"/>
      <c r="G126" s="8"/>
      <c r="H126" s="8"/>
      <c r="J126" s="146">
        <v>107</v>
      </c>
      <c r="K126" s="264"/>
      <c r="L126" s="147">
        <v>-150</v>
      </c>
      <c r="M126" s="138">
        <f t="shared" si="2"/>
        <v>23</v>
      </c>
      <c r="N126" s="148">
        <f>$N$110</f>
        <v>-13.34431641816985</v>
      </c>
      <c r="O126" s="261">
        <v>54</v>
      </c>
      <c r="P126" s="140"/>
      <c r="ADD126" s="70"/>
      <c r="ADE126" s="70"/>
      <c r="ADF126" s="70"/>
      <c r="ADK126" s="8"/>
      <c r="ADL126" s="8"/>
      <c r="ADM126" s="8"/>
    </row>
    <row r="127" spans="1:795" ht="16">
      <c r="A127" s="103">
        <v>108</v>
      </c>
      <c r="B127" s="131"/>
      <c r="C127" s="132"/>
      <c r="D127" s="133" t="str">
        <f>IF(B127="","",DEGREES((1.5707963267949-ATAN(ABS('start here'!$B$27-B127)*'start here'!$B$2/(250000/$B$5))))/90*$B$2)</f>
        <v/>
      </c>
      <c r="E127" s="8"/>
      <c r="F127" s="8"/>
      <c r="G127" s="8"/>
      <c r="H127" s="8"/>
      <c r="J127" s="146">
        <v>108</v>
      </c>
      <c r="K127" s="264"/>
      <c r="L127" s="147">
        <v>-100</v>
      </c>
      <c r="M127" s="138">
        <f t="shared" si="2"/>
        <v>28.780632153388112</v>
      </c>
      <c r="N127" s="149">
        <f>$N$111</f>
        <v>15.90364353980927</v>
      </c>
      <c r="O127" s="261"/>
      <c r="P127" s="140"/>
      <c r="ADD127" s="70"/>
      <c r="ADE127" s="70"/>
      <c r="ADF127" s="70"/>
      <c r="ADK127" s="8"/>
      <c r="ADL127" s="8"/>
      <c r="ADM127" s="8"/>
    </row>
    <row r="128" spans="1:795" ht="16">
      <c r="A128" s="103">
        <v>109</v>
      </c>
      <c r="B128" s="131"/>
      <c r="C128" s="132"/>
      <c r="D128" s="133" t="str">
        <f>IF(B128="","",DEGREES((1.5707963267949-ATAN(ABS('start here'!$B$27-B128)*'start here'!$B$2/(250000/$B$5))))/90*$B$2)</f>
        <v/>
      </c>
      <c r="E128" s="8"/>
      <c r="F128" s="8"/>
      <c r="G128" s="8"/>
      <c r="H128" s="8"/>
      <c r="J128" s="146">
        <v>109</v>
      </c>
      <c r="K128" s="264"/>
      <c r="L128" s="147">
        <v>-50</v>
      </c>
      <c r="M128" s="138">
        <f t="shared" si="2"/>
        <v>36.577692823839861</v>
      </c>
      <c r="N128" s="148">
        <f>$N$110</f>
        <v>-13.34431641816985</v>
      </c>
      <c r="O128" s="261">
        <v>55</v>
      </c>
      <c r="P128" s="140"/>
      <c r="ADD128" s="70"/>
      <c r="ADE128" s="70"/>
      <c r="ADF128" s="70"/>
      <c r="ADK128" s="8"/>
      <c r="ADL128" s="8"/>
      <c r="ADM128" s="8"/>
    </row>
    <row r="129" spans="1:793" ht="16">
      <c r="A129" s="103">
        <v>110</v>
      </c>
      <c r="B129" s="131"/>
      <c r="C129" s="132"/>
      <c r="D129" s="133" t="str">
        <f>IF(B129="","",DEGREES((1.5707963267949-ATAN(ABS('start here'!$B$27-B129)*'start here'!$B$2/(250000/$B$5))))/90*$B$2)</f>
        <v/>
      </c>
      <c r="E129" s="8"/>
      <c r="F129" s="8"/>
      <c r="G129" s="8"/>
      <c r="H129" s="8"/>
      <c r="J129" s="146">
        <v>110</v>
      </c>
      <c r="K129" s="264"/>
      <c r="L129" s="147">
        <v>0</v>
      </c>
      <c r="M129" s="138">
        <f t="shared" si="2"/>
        <v>46</v>
      </c>
      <c r="N129" s="149">
        <f>$N$111</f>
        <v>15.90364353980927</v>
      </c>
      <c r="O129" s="261"/>
      <c r="P129" s="140"/>
      <c r="ADD129" s="70"/>
      <c r="ADE129" s="70"/>
      <c r="ADF129" s="70"/>
      <c r="ADK129" s="8"/>
      <c r="ADL129" s="8"/>
      <c r="ADM129" s="8"/>
    </row>
    <row r="130" spans="1:793" ht="16">
      <c r="A130" s="103">
        <v>111</v>
      </c>
      <c r="B130" s="131"/>
      <c r="C130" s="132"/>
      <c r="D130" s="133" t="str">
        <f>IF(B130="","",DEGREES((1.5707963267949-ATAN(ABS('start here'!$B$27-B130)*'start here'!$B$2/(250000/$B$5))))/90*$B$2)</f>
        <v/>
      </c>
      <c r="E130" s="8"/>
      <c r="F130" s="8"/>
      <c r="G130" s="8"/>
      <c r="H130" s="8"/>
      <c r="J130" s="146">
        <v>111</v>
      </c>
      <c r="K130" s="264"/>
      <c r="L130" s="147">
        <v>50</v>
      </c>
      <c r="M130" s="138">
        <f t="shared" si="2"/>
        <v>36.577692823839861</v>
      </c>
      <c r="N130" s="148">
        <f>$N$110</f>
        <v>-13.34431641816985</v>
      </c>
      <c r="O130" s="261">
        <v>56</v>
      </c>
      <c r="P130" s="140"/>
      <c r="ADD130" s="70"/>
      <c r="ADE130" s="70"/>
      <c r="ADF130" s="70"/>
      <c r="ADK130" s="8"/>
      <c r="ADL130" s="8"/>
      <c r="ADM130" s="8"/>
    </row>
    <row r="131" spans="1:793" ht="16">
      <c r="A131" s="103">
        <v>112</v>
      </c>
      <c r="B131" s="131"/>
      <c r="C131" s="132"/>
      <c r="D131" s="133" t="str">
        <f>IF(B131="","",DEGREES((1.5707963267949-ATAN(ABS('start here'!$B$27-B131)*'start here'!$B$2/(250000/$B$5))))/90*$B$2)</f>
        <v/>
      </c>
      <c r="E131" s="8"/>
      <c r="F131" s="8"/>
      <c r="G131" s="8"/>
      <c r="H131" s="8"/>
      <c r="J131" s="146">
        <v>112</v>
      </c>
      <c r="K131" s="264"/>
      <c r="L131" s="147">
        <v>100</v>
      </c>
      <c r="M131" s="138">
        <f t="shared" si="2"/>
        <v>28.780632153388112</v>
      </c>
      <c r="N131" s="149">
        <f>$N$111</f>
        <v>15.90364353980927</v>
      </c>
      <c r="O131" s="261"/>
      <c r="P131" s="140"/>
      <c r="ADD131" s="70"/>
      <c r="ADE131" s="70"/>
      <c r="ADF131" s="70"/>
      <c r="ADK131" s="8"/>
      <c r="ADL131" s="8"/>
      <c r="ADM131" s="8"/>
    </row>
    <row r="132" spans="1:793" ht="16">
      <c r="A132" s="103">
        <v>113</v>
      </c>
      <c r="B132" s="131"/>
      <c r="C132" s="132"/>
      <c r="D132" s="133" t="str">
        <f>IF(B132="","",DEGREES((1.5707963267949-ATAN(ABS('start here'!$B$27-B132)*'start here'!$B$2/(250000/$B$5))))/90*$B$2)</f>
        <v/>
      </c>
      <c r="E132" s="8"/>
      <c r="F132" s="8"/>
      <c r="G132" s="8"/>
      <c r="H132" s="8"/>
      <c r="J132" s="146">
        <v>113</v>
      </c>
      <c r="K132" s="264"/>
      <c r="L132" s="147">
        <v>150</v>
      </c>
      <c r="M132" s="138">
        <f t="shared" si="2"/>
        <v>23</v>
      </c>
      <c r="N132" s="148">
        <f>$N$110</f>
        <v>-13.34431641816985</v>
      </c>
      <c r="O132" s="261">
        <v>57</v>
      </c>
      <c r="P132" s="140"/>
      <c r="ADD132" s="70"/>
      <c r="ADE132" s="70"/>
      <c r="ADF132" s="70"/>
      <c r="ADK132" s="8"/>
      <c r="ADL132" s="8"/>
      <c r="ADM132" s="8"/>
    </row>
    <row r="133" spans="1:793" ht="16">
      <c r="A133" s="103">
        <v>114</v>
      </c>
      <c r="B133" s="131"/>
      <c r="C133" s="132"/>
      <c r="D133" s="133" t="str">
        <f>IF(B133="","",DEGREES((1.5707963267949-ATAN(ABS('start here'!$B$27-B133)*'start here'!$B$2/(250000/$B$5))))/90*$B$2)</f>
        <v/>
      </c>
      <c r="E133" s="8"/>
      <c r="F133" s="8"/>
      <c r="G133" s="8"/>
      <c r="H133" s="8"/>
      <c r="J133" s="146">
        <v>114</v>
      </c>
      <c r="K133" s="264"/>
      <c r="L133" s="147">
        <v>200</v>
      </c>
      <c r="M133" s="138">
        <f t="shared" si="2"/>
        <v>18.844614352320278</v>
      </c>
      <c r="N133" s="149">
        <f>$N$111</f>
        <v>15.90364353980927</v>
      </c>
      <c r="O133" s="261"/>
      <c r="P133" s="140"/>
      <c r="ADD133" s="70"/>
      <c r="ADE133" s="70"/>
      <c r="ADF133" s="70"/>
      <c r="ADK133" s="8"/>
      <c r="ADL133" s="8"/>
      <c r="ADM133" s="8"/>
    </row>
    <row r="134" spans="1:793" ht="16">
      <c r="A134" s="103">
        <v>115</v>
      </c>
      <c r="B134" s="131"/>
      <c r="C134" s="132"/>
      <c r="D134" s="133" t="str">
        <f>IF(B134="","",DEGREES((1.5707963267949-ATAN(ABS('start here'!$B$27-B134)*'start here'!$B$2/(250000/$B$5))))/90*$B$2)</f>
        <v/>
      </c>
      <c r="E134" s="8"/>
      <c r="F134" s="8"/>
      <c r="G134" s="8"/>
      <c r="H134" s="8"/>
      <c r="J134" s="146">
        <v>115</v>
      </c>
      <c r="K134" s="264"/>
      <c r="L134" s="147">
        <v>250</v>
      </c>
      <c r="M134" s="138">
        <f t="shared" si="2"/>
        <v>15.82592000528202</v>
      </c>
      <c r="N134" s="148">
        <f>$N$110</f>
        <v>-13.34431641816985</v>
      </c>
      <c r="O134" s="261">
        <v>58</v>
      </c>
      <c r="P134" s="140"/>
      <c r="ADD134" s="70"/>
      <c r="ADE134" s="70"/>
      <c r="ADF134" s="70"/>
      <c r="ADK134" s="8"/>
      <c r="ADL134" s="8"/>
      <c r="ADM134" s="8"/>
    </row>
    <row r="135" spans="1:793" ht="16">
      <c r="A135" s="103">
        <v>116</v>
      </c>
      <c r="B135" s="131"/>
      <c r="C135" s="132"/>
      <c r="D135" s="133" t="str">
        <f>IF(B135="","",DEGREES((1.5707963267949-ATAN(ABS('start here'!$B$27-B135)*'start here'!$B$2/(250000/$B$5))))/90*$B$2)</f>
        <v/>
      </c>
      <c r="E135" s="8"/>
      <c r="F135" s="8"/>
      <c r="G135" s="8"/>
      <c r="H135" s="8"/>
      <c r="J135" s="146">
        <v>116</v>
      </c>
      <c r="K135" s="264"/>
      <c r="L135" s="147">
        <v>300</v>
      </c>
      <c r="M135" s="138">
        <f t="shared" si="2"/>
        <v>13.577692823839863</v>
      </c>
      <c r="N135" s="149">
        <f>$N$111</f>
        <v>15.90364353980927</v>
      </c>
      <c r="O135" s="261"/>
      <c r="P135" s="140"/>
      <c r="ADD135" s="70"/>
      <c r="ADE135" s="70"/>
      <c r="ADF135" s="70"/>
      <c r="ADK135" s="8"/>
      <c r="ADL135" s="8"/>
      <c r="ADM135" s="8"/>
    </row>
    <row r="136" spans="1:793" ht="16">
      <c r="A136" s="103">
        <v>117</v>
      </c>
      <c r="B136" s="131"/>
      <c r="C136" s="132"/>
      <c r="D136" s="133" t="str">
        <f>IF(B136="","",DEGREES((1.5707963267949-ATAN(ABS('start here'!$B$27-B136)*'start here'!$B$2/(250000/$B$5))))/90*$B$2)</f>
        <v/>
      </c>
      <c r="E136" s="8"/>
      <c r="F136" s="8"/>
      <c r="G136" s="8"/>
      <c r="H136" s="8"/>
      <c r="J136" s="146">
        <v>117</v>
      </c>
      <c r="K136" s="264"/>
      <c r="L136" s="147">
        <v>350</v>
      </c>
      <c r="M136" s="138">
        <f t="shared" si="2"/>
        <v>11.857057373642407</v>
      </c>
      <c r="N136" s="148">
        <f>$N$110</f>
        <v>-13.34431641816985</v>
      </c>
      <c r="O136" s="261">
        <v>59</v>
      </c>
      <c r="P136" s="140"/>
      <c r="ADD136" s="70"/>
      <c r="ADE136" s="70"/>
      <c r="ADF136" s="70"/>
      <c r="ADK136" s="8"/>
      <c r="ADL136" s="8"/>
      <c r="ADM136" s="8"/>
    </row>
    <row r="137" spans="1:793" ht="16">
      <c r="A137" s="103">
        <v>118</v>
      </c>
      <c r="B137" s="131"/>
      <c r="C137" s="132"/>
      <c r="D137" s="133" t="str">
        <f>IF(B137="","",DEGREES((1.5707963267949-ATAN(ABS('start here'!$B$27-B137)*'start here'!$B$2/(250000/$B$5))))/90*$B$2)</f>
        <v/>
      </c>
      <c r="E137" s="8"/>
      <c r="F137" s="8"/>
      <c r="G137" s="8"/>
      <c r="H137" s="8"/>
      <c r="J137" s="146">
        <v>118</v>
      </c>
      <c r="K137" s="264"/>
      <c r="L137" s="147">
        <v>400</v>
      </c>
      <c r="M137" s="138">
        <f t="shared" si="2"/>
        <v>10.506423112231548</v>
      </c>
      <c r="N137" s="149">
        <f>$N$111</f>
        <v>15.90364353980927</v>
      </c>
      <c r="O137" s="261"/>
      <c r="P137" s="140"/>
      <c r="ADD137" s="70"/>
      <c r="ADE137" s="70"/>
      <c r="ADF137" s="70"/>
      <c r="ADK137" s="8"/>
      <c r="ADL137" s="8"/>
      <c r="ADM137" s="8"/>
    </row>
    <row r="138" spans="1:793" ht="16">
      <c r="A138" s="103">
        <v>119</v>
      </c>
      <c r="B138" s="131"/>
      <c r="C138" s="132"/>
      <c r="D138" s="133" t="str">
        <f>IF(B138="","",DEGREES((1.5707963267949-ATAN(ABS('start here'!$B$27-B138)*'start here'!$B$2/(250000/$B$5))))/90*$B$2)</f>
        <v/>
      </c>
      <c r="E138" s="8"/>
      <c r="F138" s="8"/>
      <c r="G138" s="8"/>
      <c r="H138" s="8"/>
      <c r="J138" s="146">
        <v>119</v>
      </c>
      <c r="K138" s="264"/>
      <c r="L138" s="147">
        <v>450</v>
      </c>
      <c r="M138" s="138">
        <f t="shared" si="2"/>
        <v>9.4223071761601371</v>
      </c>
      <c r="N138" s="148">
        <f>$N$110</f>
        <v>-13.34431641816985</v>
      </c>
      <c r="O138" s="261">
        <v>60</v>
      </c>
      <c r="P138" s="140"/>
      <c r="ADD138" s="70"/>
      <c r="ADE138" s="70"/>
      <c r="ADF138" s="70"/>
      <c r="ADK138" s="8"/>
      <c r="ADL138" s="8"/>
      <c r="ADM138" s="8"/>
    </row>
    <row r="139" spans="1:793" ht="16">
      <c r="A139" s="103">
        <v>120</v>
      </c>
      <c r="B139" s="131"/>
      <c r="C139" s="132"/>
      <c r="D139" s="133" t="str">
        <f>IF(B139="","",DEGREES((1.5707963267949-ATAN(ABS('start here'!$B$27-B139)*'start here'!$B$2/(250000/$B$5))))/90*$B$2)</f>
        <v/>
      </c>
      <c r="E139" s="8"/>
      <c r="F139" s="8"/>
      <c r="G139" s="8"/>
      <c r="H139" s="8"/>
      <c r="J139" s="146">
        <v>120</v>
      </c>
      <c r="K139" s="264"/>
      <c r="L139" s="147">
        <v>500</v>
      </c>
      <c r="M139" s="138">
        <f t="shared" si="2"/>
        <v>8.5351692751522936</v>
      </c>
      <c r="N139" s="149">
        <f>$N$111</f>
        <v>15.90364353980927</v>
      </c>
      <c r="O139" s="261"/>
      <c r="P139" s="140"/>
      <c r="ADD139" s="70"/>
      <c r="ADE139" s="70"/>
      <c r="ADF139" s="70"/>
      <c r="ADK139" s="8"/>
      <c r="ADL139" s="8"/>
      <c r="ADM139" s="8"/>
    </row>
    <row r="140" spans="1:793" ht="16">
      <c r="A140" s="103">
        <v>121</v>
      </c>
      <c r="B140" s="131"/>
      <c r="C140" s="132"/>
      <c r="D140" s="133" t="str">
        <f>IF(B140="","",DEGREES((1.5707963267949-ATAN(ABS('start here'!$B$27-B140)*'start here'!$B$2/(250000/$B$5))))/90*$B$2)</f>
        <v/>
      </c>
      <c r="E140" s="8"/>
      <c r="F140" s="8"/>
      <c r="G140" s="8"/>
      <c r="H140" s="8"/>
      <c r="J140" s="146">
        <v>121</v>
      </c>
      <c r="K140" s="264"/>
      <c r="L140" s="147">
        <v>550</v>
      </c>
      <c r="M140" s="138">
        <f t="shared" si="2"/>
        <v>7.7970606704517502</v>
      </c>
      <c r="N140" s="148">
        <f>$N$110</f>
        <v>-13.34431641816985</v>
      </c>
      <c r="O140" s="261">
        <v>61</v>
      </c>
      <c r="P140" s="140"/>
      <c r="ADD140" s="70"/>
      <c r="ADE140" s="70"/>
      <c r="ADF140" s="70"/>
      <c r="ADK140" s="8"/>
      <c r="ADL140" s="8"/>
      <c r="ADM140" s="8"/>
    </row>
    <row r="141" spans="1:793" ht="16">
      <c r="A141" s="103">
        <v>122</v>
      </c>
      <c r="B141" s="131"/>
      <c r="C141" s="132"/>
      <c r="D141" s="133" t="str">
        <f>IF(B141="","",DEGREES((1.5707963267949-ATAN(ABS('start here'!$B$27-B141)*'start here'!$B$2/(250000/$B$5))))/90*$B$2)</f>
        <v/>
      </c>
      <c r="E141" s="8"/>
      <c r="F141" s="8"/>
      <c r="G141" s="8"/>
      <c r="H141" s="8"/>
      <c r="J141" s="146">
        <v>122</v>
      </c>
      <c r="K141" s="264"/>
      <c r="L141" s="147">
        <v>600</v>
      </c>
      <c r="M141" s="138">
        <f t="shared" si="2"/>
        <v>7.1740799947179736</v>
      </c>
      <c r="N141" s="149">
        <f>$N$111</f>
        <v>15.90364353980927</v>
      </c>
      <c r="O141" s="261"/>
      <c r="P141" s="140"/>
      <c r="ADD141" s="70"/>
      <c r="ADE141" s="70"/>
      <c r="ADF141" s="70"/>
      <c r="ADK141" s="8"/>
      <c r="ADL141" s="8"/>
      <c r="ADM141" s="8"/>
    </row>
    <row r="142" spans="1:793" ht="16">
      <c r="A142" s="103">
        <v>123</v>
      </c>
      <c r="B142" s="131"/>
      <c r="C142" s="132"/>
      <c r="D142" s="133" t="str">
        <f>IF(B142="","",DEGREES((1.5707963267949-ATAN(ABS('start here'!$B$27-B142)*'start here'!$B$2/(250000/$B$5))))/90*$B$2)</f>
        <v/>
      </c>
      <c r="E142" s="8"/>
      <c r="F142" s="8"/>
      <c r="G142" s="8"/>
      <c r="H142" s="8"/>
      <c r="J142" s="146">
        <v>123</v>
      </c>
      <c r="K142" s="264"/>
      <c r="L142" s="147">
        <v>650</v>
      </c>
      <c r="M142" s="138">
        <f t="shared" si="2"/>
        <v>6.6416930269795458</v>
      </c>
      <c r="N142" s="148">
        <f>$N$110</f>
        <v>-13.34431641816985</v>
      </c>
      <c r="O142" s="261">
        <v>62</v>
      </c>
      <c r="P142" s="140"/>
      <c r="ADD142" s="70"/>
      <c r="ADE142" s="70"/>
      <c r="ADF142" s="70"/>
      <c r="ADK142" s="8"/>
      <c r="ADL142" s="8"/>
      <c r="ADM142" s="8"/>
    </row>
    <row r="143" spans="1:793" ht="16">
      <c r="A143" s="103">
        <v>124</v>
      </c>
      <c r="B143" s="131"/>
      <c r="C143" s="132"/>
      <c r="D143" s="133" t="str">
        <f>IF(B143="","",DEGREES((1.5707963267949-ATAN(ABS('start here'!$B$27-B143)*'start here'!$B$2/(250000/$B$5))))/90*$B$2)</f>
        <v/>
      </c>
      <c r="E143" s="8"/>
      <c r="F143" s="8"/>
      <c r="G143" s="8"/>
      <c r="H143" s="8"/>
      <c r="J143" s="146">
        <v>124</v>
      </c>
      <c r="K143" s="264"/>
      <c r="L143" s="147">
        <v>700</v>
      </c>
      <c r="M143" s="138">
        <f t="shared" si="2"/>
        <v>6.1817647282506272</v>
      </c>
      <c r="N143" s="149">
        <f>$N$111</f>
        <v>15.90364353980927</v>
      </c>
      <c r="O143" s="261"/>
      <c r="P143" s="140"/>
      <c r="ADD143" s="70"/>
      <c r="ADE143" s="70"/>
      <c r="ADF143" s="70"/>
      <c r="ADK143" s="8"/>
      <c r="ADL143" s="8"/>
      <c r="ADM143" s="8"/>
    </row>
    <row r="144" spans="1:793" ht="16">
      <c r="A144" s="103">
        <v>125</v>
      </c>
      <c r="B144" s="131"/>
      <c r="C144" s="132"/>
      <c r="D144" s="133" t="str">
        <f>IF(B144="","",DEGREES((1.5707963267949-ATAN(ABS('start here'!$B$27-B144)*'start here'!$B$2/(250000/$B$5))))/90*$B$2)</f>
        <v/>
      </c>
      <c r="E144" s="8"/>
      <c r="F144" s="8"/>
      <c r="G144" s="8"/>
      <c r="H144" s="8"/>
      <c r="J144" s="146">
        <v>125</v>
      </c>
      <c r="K144" s="264"/>
      <c r="L144" s="147">
        <v>750</v>
      </c>
      <c r="M144" s="138">
        <f t="shared" si="2"/>
        <v>5.7806321533881064</v>
      </c>
      <c r="N144" s="148">
        <f>$N$110</f>
        <v>-13.34431641816985</v>
      </c>
      <c r="O144" s="261">
        <v>63</v>
      </c>
      <c r="P144" s="140"/>
      <c r="ADD144" s="70"/>
      <c r="ADE144" s="70"/>
      <c r="ADF144" s="70"/>
      <c r="ADK144" s="8"/>
      <c r="ADL144" s="8"/>
      <c r="ADM144" s="8"/>
    </row>
    <row r="145" spans="1:793" ht="16">
      <c r="A145" s="103">
        <v>126</v>
      </c>
      <c r="B145" s="131"/>
      <c r="C145" s="132"/>
      <c r="D145" s="133" t="str">
        <f>IF(B145="","",DEGREES((1.5707963267949-ATAN(ABS('start here'!$B$27-B145)*'start here'!$B$2/(250000/$B$5))))/90*$B$2)</f>
        <v/>
      </c>
      <c r="E145" s="8"/>
      <c r="F145" s="8"/>
      <c r="G145" s="8"/>
      <c r="H145" s="8"/>
      <c r="J145" s="146">
        <v>126</v>
      </c>
      <c r="K145" s="264"/>
      <c r="L145" s="147">
        <v>800</v>
      </c>
      <c r="M145" s="138">
        <f t="shared" si="2"/>
        <v>5.4278238078126231</v>
      </c>
      <c r="N145" s="149">
        <f>$N$111</f>
        <v>15.90364353980927</v>
      </c>
      <c r="O145" s="261"/>
      <c r="P145" s="140"/>
      <c r="ADD145" s="70"/>
      <c r="ADE145" s="70"/>
      <c r="ADF145" s="70"/>
      <c r="ADK145" s="8"/>
      <c r="ADL145" s="8"/>
      <c r="ADM145" s="8"/>
    </row>
    <row r="146" spans="1:793" ht="16">
      <c r="A146" s="103">
        <v>127</v>
      </c>
      <c r="B146" s="131"/>
      <c r="C146" s="132"/>
      <c r="D146" s="133" t="str">
        <f>IF(B146="","",DEGREES((1.5707963267949-ATAN(ABS('start here'!$B$27-B146)*'start here'!$B$2/(250000/$B$5))))/90*$B$2)</f>
        <v/>
      </c>
      <c r="E146" s="8"/>
      <c r="F146" s="8"/>
      <c r="G146" s="8"/>
      <c r="H146" s="8"/>
      <c r="J146" s="146">
        <v>127</v>
      </c>
      <c r="K146" s="264"/>
      <c r="L146" s="147">
        <v>850</v>
      </c>
      <c r="M146" s="138">
        <f t="shared" si="2"/>
        <v>5.1151896762922373</v>
      </c>
      <c r="N146" s="148">
        <f>$N$110</f>
        <v>-13.34431641816985</v>
      </c>
      <c r="O146" s="261">
        <v>64</v>
      </c>
      <c r="P146" s="140"/>
      <c r="ADD146" s="70"/>
      <c r="ADE146" s="70"/>
      <c r="ADF146" s="70"/>
      <c r="ADK146" s="8"/>
      <c r="ADL146" s="8"/>
      <c r="ADM146" s="8"/>
    </row>
    <row r="147" spans="1:793" ht="16">
      <c r="A147" s="103">
        <v>128</v>
      </c>
      <c r="B147" s="131"/>
      <c r="C147" s="132"/>
      <c r="D147" s="133" t="str">
        <f>IF(B147="","",DEGREES((1.5707963267949-ATAN(ABS('start here'!$B$27-B147)*'start here'!$B$2/(250000/$B$5))))/90*$B$2)</f>
        <v/>
      </c>
      <c r="E147" s="8"/>
      <c r="F147" s="8"/>
      <c r="G147" s="8"/>
      <c r="H147" s="8"/>
      <c r="J147" s="146">
        <v>128</v>
      </c>
      <c r="K147" s="264"/>
      <c r="L147" s="147">
        <v>900</v>
      </c>
      <c r="M147" s="138">
        <f t="shared" si="2"/>
        <v>4.8362980174353121</v>
      </c>
      <c r="N147" s="149">
        <f>$N$111</f>
        <v>15.90364353980927</v>
      </c>
      <c r="O147" s="261"/>
      <c r="P147" s="140"/>
      <c r="ADD147" s="70"/>
      <c r="ADE147" s="70"/>
      <c r="ADF147" s="70"/>
      <c r="ADK147" s="8"/>
      <c r="ADL147" s="8"/>
      <c r="ADM147" s="8"/>
    </row>
    <row r="148" spans="1:793" ht="16">
      <c r="A148" s="103">
        <v>129</v>
      </c>
      <c r="B148" s="131"/>
      <c r="C148" s="132"/>
      <c r="D148" s="133" t="str">
        <f>IF(B148="","",DEGREES((1.5707963267949-ATAN(ABS('start here'!$B$27-B148)*'start here'!$B$2/(250000/$B$5))))/90*$B$2)</f>
        <v/>
      </c>
      <c r="E148" s="8"/>
      <c r="F148" s="8"/>
      <c r="G148" s="8"/>
      <c r="H148" s="8"/>
      <c r="J148" s="146">
        <v>129</v>
      </c>
      <c r="K148" s="264"/>
      <c r="L148" s="147">
        <v>950</v>
      </c>
      <c r="M148" s="138">
        <f t="shared" si="2"/>
        <v>4.5860091587248197</v>
      </c>
      <c r="N148" s="148">
        <f>$N$110</f>
        <v>-13.34431641816985</v>
      </c>
      <c r="O148" s="261">
        <v>65</v>
      </c>
      <c r="P148" s="140"/>
      <c r="ADD148" s="70"/>
      <c r="ADE148" s="70"/>
      <c r="ADF148" s="70"/>
      <c r="ADK148" s="8"/>
      <c r="ADL148" s="8"/>
      <c r="ADM148" s="8"/>
    </row>
    <row r="149" spans="1:793" ht="16">
      <c r="A149" s="103">
        <v>130</v>
      </c>
      <c r="B149" s="131"/>
      <c r="C149" s="132"/>
      <c r="D149" s="133" t="str">
        <f>IF(B149="","",DEGREES((1.5707963267949-ATAN(ABS('start here'!$B$27-B149)*'start here'!$B$2/(250000/$B$5))))/90*$B$2)</f>
        <v/>
      </c>
      <c r="E149" s="8"/>
      <c r="F149" s="8"/>
      <c r="G149" s="8"/>
      <c r="H149" s="8"/>
      <c r="J149" s="146">
        <v>130</v>
      </c>
      <c r="K149" s="264"/>
      <c r="L149" s="147">
        <v>1000</v>
      </c>
      <c r="M149" s="138">
        <f t="shared" si="2"/>
        <v>4.3601690895290428</v>
      </c>
      <c r="N149" s="149">
        <f>$N$111</f>
        <v>15.90364353980927</v>
      </c>
      <c r="O149" s="261"/>
      <c r="P149" s="140"/>
      <c r="ADD149" s="70"/>
      <c r="ADE149" s="70"/>
      <c r="ADF149" s="70"/>
      <c r="ADK149" s="8"/>
      <c r="ADL149" s="8"/>
      <c r="ADM149" s="8"/>
    </row>
    <row r="150" spans="1:793" ht="16">
      <c r="A150" s="103">
        <v>131</v>
      </c>
      <c r="B150" s="131"/>
      <c r="C150" s="132"/>
      <c r="D150" s="133" t="str">
        <f>IF(B150="","",DEGREES((1.5707963267949-ATAN(ABS('start here'!$B$27-B150)*'start here'!$B$2/(250000/$B$5))))/90*$B$2)</f>
        <v/>
      </c>
      <c r="E150" s="8"/>
      <c r="F150" s="8"/>
      <c r="G150" s="8"/>
      <c r="H150" s="8"/>
      <c r="J150" s="146">
        <v>131</v>
      </c>
      <c r="K150" s="264"/>
      <c r="L150" s="147">
        <v>-500</v>
      </c>
      <c r="M150" s="138">
        <f t="shared" si="2"/>
        <v>8.5351692751522936</v>
      </c>
      <c r="N150" s="148">
        <f>$N$110</f>
        <v>-13.34431641816985</v>
      </c>
      <c r="O150" s="261">
        <v>66</v>
      </c>
      <c r="P150" s="140"/>
      <c r="ADD150" s="70"/>
      <c r="ADE150" s="70"/>
      <c r="ADF150" s="70"/>
      <c r="ADK150" s="8"/>
      <c r="ADL150" s="8"/>
      <c r="ADM150" s="8"/>
    </row>
    <row r="151" spans="1:793" ht="16">
      <c r="A151" s="103">
        <v>132</v>
      </c>
      <c r="B151" s="131"/>
      <c r="C151" s="132"/>
      <c r="D151" s="133" t="str">
        <f>IF(B151="","",DEGREES((1.5707963267949-ATAN(ABS('start here'!$B$27-B151)*'start here'!$B$2/(250000/$B$5))))/90*$B$2)</f>
        <v/>
      </c>
      <c r="E151" s="8"/>
      <c r="F151" s="8"/>
      <c r="G151" s="8"/>
      <c r="H151" s="8"/>
      <c r="J151" s="146">
        <v>132</v>
      </c>
      <c r="K151" s="264"/>
      <c r="L151" s="147">
        <v>0</v>
      </c>
      <c r="M151" s="138">
        <f t="shared" si="2"/>
        <v>46</v>
      </c>
      <c r="N151" s="149">
        <f>$N$111</f>
        <v>15.90364353980927</v>
      </c>
      <c r="O151" s="261"/>
      <c r="P151" s="140"/>
      <c r="ADD151" s="70"/>
      <c r="ADE151" s="70"/>
      <c r="ADF151" s="70"/>
      <c r="ADK151" s="8"/>
      <c r="ADL151" s="8"/>
      <c r="ADM151" s="8"/>
    </row>
    <row r="152" spans="1:793" ht="16">
      <c r="A152" s="103">
        <v>133</v>
      </c>
      <c r="B152" s="131"/>
      <c r="C152" s="132"/>
      <c r="D152" s="133" t="str">
        <f>IF(B152="","",DEGREES((1.5707963267949-ATAN(ABS('start here'!$B$27-B152)*'start here'!$B$2/(250000/$B$5))))/90*$B$2)</f>
        <v/>
      </c>
      <c r="E152" s="8"/>
      <c r="F152" s="8"/>
      <c r="G152" s="8"/>
      <c r="H152" s="8"/>
      <c r="J152" s="135">
        <v>133</v>
      </c>
      <c r="K152" s="264"/>
      <c r="L152" s="150">
        <v>500</v>
      </c>
      <c r="M152" s="151">
        <f t="shared" si="2"/>
        <v>8.5351692751522936</v>
      </c>
      <c r="N152" s="148">
        <f>$N$110</f>
        <v>-13.34431641816985</v>
      </c>
      <c r="O152" s="261">
        <v>67</v>
      </c>
      <c r="P152" s="140"/>
      <c r="ADD152" s="70"/>
      <c r="ADE152" s="70"/>
      <c r="ADF152" s="70"/>
      <c r="ADK152" s="8"/>
      <c r="ADL152" s="8"/>
      <c r="ADM152" s="8"/>
    </row>
    <row r="153" spans="1:793" ht="16">
      <c r="A153" s="103">
        <v>134</v>
      </c>
      <c r="B153" s="131"/>
      <c r="C153" s="132"/>
      <c r="D153" s="133" t="str">
        <f>IF(B153="","",DEGREES((1.5707963267949-ATAN(ABS('start here'!$B$27-B153)*'start here'!$B$2/(250000/$B$5))))/90*$B$2)</f>
        <v/>
      </c>
      <c r="E153" s="8"/>
      <c r="F153" s="8"/>
      <c r="G153" s="8"/>
      <c r="H153" s="8"/>
      <c r="J153" s="146">
        <v>134</v>
      </c>
      <c r="K153" s="264">
        <v>200</v>
      </c>
      <c r="L153" s="147">
        <v>-1000</v>
      </c>
      <c r="M153" s="138">
        <f t="shared" ref="M153:M196" si="3">IF(OR($L153="",$K$153=""),"",IF($K$153=0,$B$9,DEGREES((PI()/2-ATAN(ABS($L153/$K$153))))/90*$B$9))</f>
        <v>5.7806321533881064</v>
      </c>
      <c r="N153" s="149">
        <f>$N$111</f>
        <v>15.90364353980927</v>
      </c>
      <c r="O153" s="261"/>
      <c r="P153" s="140"/>
      <c r="ADD153" s="70"/>
      <c r="ADE153" s="70"/>
      <c r="ADF153" s="70"/>
      <c r="ADK153" s="8"/>
      <c r="ADL153" s="8"/>
      <c r="ADM153" s="8"/>
    </row>
    <row r="154" spans="1:793" ht="16">
      <c r="A154" s="103">
        <v>135</v>
      </c>
      <c r="B154" s="131"/>
      <c r="C154" s="132"/>
      <c r="D154" s="133" t="str">
        <f>IF(B154="","",DEGREES((1.5707963267949-ATAN(ABS('start here'!$B$27-B154)*'start here'!$B$2/(250000/$B$5))))/90*$B$2)</f>
        <v/>
      </c>
      <c r="E154" s="8"/>
      <c r="F154" s="8"/>
      <c r="G154" s="8"/>
      <c r="H154" s="8"/>
      <c r="J154" s="146">
        <v>135</v>
      </c>
      <c r="K154" s="264"/>
      <c r="L154" s="147">
        <v>-950</v>
      </c>
      <c r="M154" s="138">
        <f t="shared" si="3"/>
        <v>6.0764252202542997</v>
      </c>
      <c r="N154" s="148">
        <f>$N$110</f>
        <v>-13.34431641816985</v>
      </c>
      <c r="O154" s="261">
        <v>68</v>
      </c>
      <c r="P154" s="140"/>
      <c r="ADD154" s="70"/>
      <c r="ADE154" s="70"/>
      <c r="ADF154" s="70"/>
      <c r="ADK154" s="8"/>
      <c r="ADL154" s="8"/>
      <c r="ADM154" s="8"/>
    </row>
    <row r="155" spans="1:793" ht="16">
      <c r="A155" s="103">
        <v>136</v>
      </c>
      <c r="B155" s="131"/>
      <c r="C155" s="132"/>
      <c r="D155" s="133" t="str">
        <f>IF(B155="","",DEGREES((1.5707963267949-ATAN(ABS('start here'!$B$27-B155)*'start here'!$B$2/(250000/$B$5))))/90*$B$2)</f>
        <v/>
      </c>
      <c r="E155" s="8"/>
      <c r="F155" s="8"/>
      <c r="G155" s="8"/>
      <c r="H155" s="8"/>
      <c r="J155" s="146">
        <v>136</v>
      </c>
      <c r="K155" s="264"/>
      <c r="L155" s="147">
        <v>-900</v>
      </c>
      <c r="M155" s="138">
        <f t="shared" si="3"/>
        <v>6.4036128291218821</v>
      </c>
      <c r="N155" s="149">
        <f>$N$111</f>
        <v>15.90364353980927</v>
      </c>
      <c r="O155" s="261"/>
      <c r="P155" s="140"/>
      <c r="ADD155" s="70"/>
      <c r="ADE155" s="70"/>
      <c r="ADF155" s="70"/>
      <c r="ADK155" s="8"/>
      <c r="ADL155" s="8"/>
      <c r="ADM155" s="8"/>
    </row>
    <row r="156" spans="1:793" ht="16">
      <c r="A156" s="103">
        <v>137</v>
      </c>
      <c r="B156" s="131"/>
      <c r="C156" s="132"/>
      <c r="D156" s="133" t="str">
        <f>IF(B156="","",DEGREES((1.5707963267949-ATAN(ABS('start here'!$B$27-B156)*'start here'!$B$2/(250000/$B$5))))/90*$B$2)</f>
        <v/>
      </c>
      <c r="E156" s="8"/>
      <c r="F156" s="8"/>
      <c r="G156" s="8"/>
      <c r="H156" s="8"/>
      <c r="J156" s="146">
        <v>137</v>
      </c>
      <c r="K156" s="264"/>
      <c r="L156" s="147">
        <v>-850</v>
      </c>
      <c r="M156" s="138">
        <f t="shared" si="3"/>
        <v>6.7673768455401246</v>
      </c>
      <c r="N156" s="148">
        <f>$N$110</f>
        <v>-13.34431641816985</v>
      </c>
      <c r="O156" s="261">
        <v>69</v>
      </c>
      <c r="P156" s="140"/>
      <c r="ADD156" s="70"/>
      <c r="ADE156" s="70"/>
      <c r="ADF156" s="70"/>
      <c r="ADK156" s="8"/>
      <c r="ADL156" s="8"/>
      <c r="ADM156" s="8"/>
    </row>
    <row r="157" spans="1:793" ht="16">
      <c r="A157" s="103">
        <v>138</v>
      </c>
      <c r="B157" s="131"/>
      <c r="C157" s="132"/>
      <c r="D157" s="133" t="str">
        <f>IF(B157="","",DEGREES((1.5707963267949-ATAN(ABS('start here'!$B$27-B157)*'start here'!$B$2/(250000/$B$5))))/90*$B$2)</f>
        <v/>
      </c>
      <c r="E157" s="8"/>
      <c r="F157" s="8"/>
      <c r="G157" s="8"/>
      <c r="H157" s="8"/>
      <c r="J157" s="146">
        <v>138</v>
      </c>
      <c r="K157" s="264"/>
      <c r="L157" s="147">
        <v>-800</v>
      </c>
      <c r="M157" s="138">
        <f t="shared" si="3"/>
        <v>7.1740799947179736</v>
      </c>
      <c r="N157" s="149">
        <f>$N$111</f>
        <v>15.90364353980927</v>
      </c>
      <c r="O157" s="261"/>
      <c r="P157" s="140"/>
      <c r="ADD157" s="70"/>
      <c r="ADE157" s="70"/>
      <c r="ADF157" s="70"/>
      <c r="ADK157" s="8"/>
      <c r="ADL157" s="8"/>
      <c r="ADM157" s="8"/>
    </row>
    <row r="158" spans="1:793" ht="16">
      <c r="A158" s="103">
        <v>139</v>
      </c>
      <c r="B158" s="131"/>
      <c r="C158" s="132"/>
      <c r="D158" s="133" t="str">
        <f>IF(B158="","",DEGREES((1.5707963267949-ATAN(ABS('start here'!$B$27-B158)*'start here'!$B$2/(250000/$B$5))))/90*$B$2)</f>
        <v/>
      </c>
      <c r="E158" s="8"/>
      <c r="F158" s="8"/>
      <c r="G158" s="8"/>
      <c r="H158" s="8"/>
      <c r="J158" s="146">
        <v>139</v>
      </c>
      <c r="K158" s="264"/>
      <c r="L158" s="147">
        <v>-750</v>
      </c>
      <c r="M158" s="138">
        <f t="shared" si="3"/>
        <v>7.6316132243814163</v>
      </c>
      <c r="N158" s="148">
        <f>$N$110</f>
        <v>-13.34431641816985</v>
      </c>
      <c r="O158" s="261">
        <v>70</v>
      </c>
      <c r="P158" s="140"/>
      <c r="ADD158" s="70"/>
      <c r="ADE158" s="70"/>
      <c r="ADF158" s="70"/>
      <c r="ADK158" s="8"/>
      <c r="ADL158" s="8"/>
      <c r="ADM158" s="8"/>
    </row>
    <row r="159" spans="1:793" ht="16">
      <c r="A159" s="103">
        <v>140</v>
      </c>
      <c r="B159" s="131"/>
      <c r="C159" s="132"/>
      <c r="D159" s="133" t="str">
        <f>IF(B159="","",DEGREES((1.5707963267949-ATAN(ABS('start here'!$B$27-B159)*'start here'!$B$2/(250000/$B$5))))/90*$B$2)</f>
        <v/>
      </c>
      <c r="E159" s="8"/>
      <c r="F159" s="8"/>
      <c r="G159" s="8"/>
      <c r="H159" s="8"/>
      <c r="J159" s="146">
        <v>140</v>
      </c>
      <c r="K159" s="264"/>
      <c r="L159" s="147">
        <v>-700</v>
      </c>
      <c r="M159" s="138">
        <f t="shared" si="3"/>
        <v>8.1498690160272336</v>
      </c>
      <c r="N159" s="149">
        <f>$N$111</f>
        <v>15.90364353980927</v>
      </c>
      <c r="O159" s="261"/>
      <c r="P159" s="140"/>
      <c r="ADD159" s="70"/>
      <c r="ADE159" s="70"/>
      <c r="ADF159" s="70"/>
      <c r="ADK159" s="8"/>
      <c r="ADL159" s="8"/>
      <c r="ADM159" s="8"/>
    </row>
    <row r="160" spans="1:793" ht="16">
      <c r="A160" s="103">
        <v>141</v>
      </c>
      <c r="B160" s="131"/>
      <c r="C160" s="132"/>
      <c r="D160" s="133" t="str">
        <f>IF(B160="","",DEGREES((1.5707963267949-ATAN(ABS('start here'!$B$27-B160)*'start here'!$B$2/(250000/$B$5))))/90*$B$2)</f>
        <v/>
      </c>
      <c r="E160" s="8"/>
      <c r="F160" s="8"/>
      <c r="G160" s="8"/>
      <c r="H160" s="8"/>
      <c r="J160" s="146">
        <v>141</v>
      </c>
      <c r="K160" s="264"/>
      <c r="L160" s="147">
        <v>-650</v>
      </c>
      <c r="M160" s="138">
        <f t="shared" si="3"/>
        <v>8.7413948064045464</v>
      </c>
      <c r="N160" s="148">
        <f>$N$110</f>
        <v>-13.34431641816985</v>
      </c>
      <c r="O160" s="261">
        <v>71</v>
      </c>
      <c r="P160" s="140"/>
      <c r="ADD160" s="70"/>
      <c r="ADE160" s="70"/>
      <c r="ADF160" s="70"/>
      <c r="ADK160" s="8"/>
      <c r="ADL160" s="8"/>
      <c r="ADM160" s="8"/>
    </row>
    <row r="161" spans="1:793" ht="16">
      <c r="A161" s="103">
        <v>142</v>
      </c>
      <c r="B161" s="131"/>
      <c r="C161" s="132"/>
      <c r="D161" s="133" t="str">
        <f>IF(B161="","",DEGREES((1.5707963267949-ATAN(ABS('start here'!$B$27-B161)*'start here'!$B$2/(250000/$B$5))))/90*$B$2)</f>
        <v/>
      </c>
      <c r="E161" s="8"/>
      <c r="F161" s="8"/>
      <c r="G161" s="8"/>
      <c r="H161" s="8"/>
      <c r="J161" s="146">
        <v>142</v>
      </c>
      <c r="K161" s="264"/>
      <c r="L161" s="147">
        <v>-600</v>
      </c>
      <c r="M161" s="138">
        <f t="shared" si="3"/>
        <v>9.4223071761601371</v>
      </c>
      <c r="N161" s="149">
        <f>$N$111</f>
        <v>15.90364353980927</v>
      </c>
      <c r="O161" s="261"/>
      <c r="P161" s="140"/>
      <c r="ADD161" s="70"/>
      <c r="ADE161" s="70"/>
      <c r="ADF161" s="70"/>
      <c r="ADK161" s="8"/>
      <c r="ADL161" s="8"/>
      <c r="ADM161" s="8"/>
    </row>
    <row r="162" spans="1:793" ht="16">
      <c r="A162" s="103">
        <v>143</v>
      </c>
      <c r="B162" s="131"/>
      <c r="C162" s="132"/>
      <c r="D162" s="133" t="str">
        <f>IF(B162="","",DEGREES((1.5707963267949-ATAN(ABS('start here'!$B$27-B162)*'start here'!$B$2/(250000/$B$5))))/90*$B$2)</f>
        <v/>
      </c>
      <c r="E162" s="8"/>
      <c r="F162" s="8"/>
      <c r="G162" s="8"/>
      <c r="H162" s="8"/>
      <c r="J162" s="146">
        <v>143</v>
      </c>
      <c r="K162" s="264"/>
      <c r="L162" s="147">
        <v>-550</v>
      </c>
      <c r="M162" s="138">
        <f t="shared" si="3"/>
        <v>10.213587777859987</v>
      </c>
      <c r="N162" s="148">
        <f>$N$110</f>
        <v>-13.34431641816985</v>
      </c>
      <c r="O162" s="261">
        <v>72</v>
      </c>
      <c r="P162" s="140"/>
      <c r="ADD162" s="70"/>
      <c r="ADE162" s="70"/>
      <c r="ADF162" s="70"/>
      <c r="ADK162" s="8"/>
      <c r="ADL162" s="8"/>
      <c r="ADM162" s="8"/>
    </row>
    <row r="163" spans="1:793" ht="16">
      <c r="A163" s="103">
        <v>144</v>
      </c>
      <c r="B163" s="131"/>
      <c r="C163" s="132"/>
      <c r="D163" s="133" t="str">
        <f>IF(B163="","",DEGREES((1.5707963267949-ATAN(ABS('start here'!$B$27-B163)*'start here'!$B$2/(250000/$B$5))))/90*$B$2)</f>
        <v/>
      </c>
      <c r="E163" s="8"/>
      <c r="F163" s="8"/>
      <c r="G163" s="8"/>
      <c r="H163" s="8"/>
      <c r="J163" s="146">
        <v>144</v>
      </c>
      <c r="K163" s="264"/>
      <c r="L163" s="147">
        <v>-500</v>
      </c>
      <c r="M163" s="138">
        <f t="shared" si="3"/>
        <v>11.142942626357593</v>
      </c>
      <c r="N163" s="149">
        <f>$N$111</f>
        <v>15.90364353980927</v>
      </c>
      <c r="O163" s="261"/>
      <c r="P163" s="140"/>
      <c r="ADD163" s="70"/>
      <c r="ADE163" s="70"/>
      <c r="ADF163" s="70"/>
      <c r="ADK163" s="8"/>
      <c r="ADL163" s="8"/>
      <c r="ADM163" s="8"/>
    </row>
    <row r="164" spans="1:793" ht="16">
      <c r="A164" s="103">
        <v>145</v>
      </c>
      <c r="B164" s="131"/>
      <c r="C164" s="132"/>
      <c r="D164" s="133" t="str">
        <f>IF(B164="","",DEGREES((1.5707963267949-ATAN(ABS('start here'!$B$27-B164)*'start here'!$B$2/(250000/$B$5))))/90*$B$2)</f>
        <v/>
      </c>
      <c r="E164" s="8"/>
      <c r="F164" s="8"/>
      <c r="G164" s="8"/>
      <c r="H164" s="8"/>
      <c r="J164" s="146">
        <v>145</v>
      </c>
      <c r="K164" s="264"/>
      <c r="L164" s="147">
        <v>-450</v>
      </c>
      <c r="M164" s="138">
        <f t="shared" si="3"/>
        <v>12.2474943647844</v>
      </c>
      <c r="N164" s="148">
        <f>$N$110</f>
        <v>-13.34431641816985</v>
      </c>
      <c r="O164" s="261">
        <v>73</v>
      </c>
      <c r="P164" s="140"/>
      <c r="ADD164" s="70"/>
      <c r="ADE164" s="70"/>
      <c r="ADF164" s="70"/>
      <c r="ADK164" s="8"/>
      <c r="ADL164" s="8"/>
      <c r="ADM164" s="8"/>
    </row>
    <row r="165" spans="1:793" ht="16">
      <c r="A165" s="103">
        <v>146</v>
      </c>
      <c r="B165" s="131"/>
      <c r="C165" s="132"/>
      <c r="D165" s="133" t="str">
        <f>IF(B165="","",DEGREES((1.5707963267949-ATAN(ABS('start here'!$B$27-B165)*'start here'!$B$2/(250000/$B$5))))/90*$B$2)</f>
        <v/>
      </c>
      <c r="E165" s="8"/>
      <c r="F165" s="8"/>
      <c r="G165" s="8"/>
      <c r="H165" s="8"/>
      <c r="J165" s="146">
        <v>146</v>
      </c>
      <c r="K165" s="264"/>
      <c r="L165" s="147">
        <v>-400</v>
      </c>
      <c r="M165" s="138">
        <f t="shared" si="3"/>
        <v>13.577692823839863</v>
      </c>
      <c r="N165" s="149">
        <f>$N$111</f>
        <v>15.90364353980927</v>
      </c>
      <c r="O165" s="261"/>
      <c r="P165" s="140"/>
      <c r="ADD165" s="70"/>
      <c r="ADE165" s="70"/>
      <c r="ADF165" s="70"/>
      <c r="ADK165" s="8"/>
      <c r="ADL165" s="8"/>
      <c r="ADM165" s="8"/>
    </row>
    <row r="166" spans="1:793" ht="16">
      <c r="A166" s="103">
        <v>147</v>
      </c>
      <c r="B166" s="131"/>
      <c r="C166" s="132"/>
      <c r="D166" s="133" t="str">
        <f>IF(B166="","",DEGREES((1.5707963267949-ATAN(ABS('start here'!$B$27-B166)*'start here'!$B$2/(250000/$B$5))))/90*$B$2)</f>
        <v/>
      </c>
      <c r="E166" s="8"/>
      <c r="F166" s="8"/>
      <c r="G166" s="8"/>
      <c r="H166" s="8"/>
      <c r="J166" s="146">
        <v>147</v>
      </c>
      <c r="K166" s="264"/>
      <c r="L166" s="147">
        <v>-350</v>
      </c>
      <c r="M166" s="138">
        <f t="shared" si="3"/>
        <v>15.202939329548242</v>
      </c>
      <c r="N166" s="148">
        <f>$N$110</f>
        <v>-13.34431641816985</v>
      </c>
      <c r="O166" s="261">
        <v>74</v>
      </c>
      <c r="P166" s="140"/>
      <c r="ADD166" s="70"/>
      <c r="ADE166" s="70"/>
      <c r="ADF166" s="70"/>
      <c r="ADK166" s="8"/>
      <c r="ADL166" s="8"/>
      <c r="ADM166" s="8"/>
    </row>
    <row r="167" spans="1:793" ht="16">
      <c r="A167" s="103">
        <v>148</v>
      </c>
      <c r="B167" s="131"/>
      <c r="C167" s="132"/>
      <c r="D167" s="133" t="str">
        <f>IF(B167="","",DEGREES((1.5707963267949-ATAN(ABS('start here'!$B$27-B167)*'start here'!$B$2/(250000/$B$5))))/90*$B$2)</f>
        <v/>
      </c>
      <c r="E167" s="8"/>
      <c r="F167" s="8"/>
      <c r="G167" s="8"/>
      <c r="H167" s="8"/>
      <c r="J167" s="146">
        <v>148</v>
      </c>
      <c r="K167" s="264"/>
      <c r="L167" s="147">
        <v>-300</v>
      </c>
      <c r="M167" s="138">
        <f t="shared" si="3"/>
        <v>17.219367846611888</v>
      </c>
      <c r="N167" s="149">
        <f>$N$111</f>
        <v>15.90364353980927</v>
      </c>
      <c r="O167" s="261"/>
      <c r="P167" s="140"/>
      <c r="ADD167" s="70"/>
      <c r="ADE167" s="70"/>
      <c r="ADF167" s="70"/>
      <c r="ADK167" s="8"/>
      <c r="ADL167" s="8"/>
      <c r="ADM167" s="8"/>
    </row>
    <row r="168" spans="1:793" ht="16">
      <c r="A168" s="103">
        <v>149</v>
      </c>
      <c r="B168" s="131"/>
      <c r="C168" s="132"/>
      <c r="D168" s="133" t="str">
        <f>IF(B168="","",DEGREES((1.5707963267949-ATAN(ABS('start here'!$B$27-B168)*'start here'!$B$2/(250000/$B$5))))/90*$B$2)</f>
        <v/>
      </c>
      <c r="E168" s="8"/>
      <c r="F168" s="8"/>
      <c r="G168" s="8"/>
      <c r="H168" s="8"/>
      <c r="J168" s="146">
        <v>149</v>
      </c>
      <c r="K168" s="264"/>
      <c r="L168" s="147">
        <v>-250</v>
      </c>
      <c r="M168" s="138">
        <f t="shared" si="3"/>
        <v>19.759457552090488</v>
      </c>
      <c r="N168" s="148">
        <f>$N$110</f>
        <v>-13.34431641816985</v>
      </c>
      <c r="O168" s="261">
        <v>75</v>
      </c>
      <c r="P168" s="140"/>
      <c r="ADD168" s="70"/>
      <c r="ADE168" s="70"/>
      <c r="ADF168" s="70"/>
      <c r="ADK168" s="8"/>
      <c r="ADL168" s="8"/>
      <c r="ADM168" s="8"/>
    </row>
    <row r="169" spans="1:793" ht="16">
      <c r="A169" s="103">
        <v>150</v>
      </c>
      <c r="B169" s="131"/>
      <c r="C169" s="132"/>
      <c r="D169" s="133" t="str">
        <f>IF(B169="","",DEGREES((1.5707963267949-ATAN(ABS('start here'!$B$27-B169)*'start here'!$B$2/(250000/$B$5))))/90*$B$2)</f>
        <v/>
      </c>
      <c r="E169" s="8"/>
      <c r="F169" s="8"/>
      <c r="G169" s="8"/>
      <c r="H169" s="8"/>
      <c r="J169" s="146">
        <v>150</v>
      </c>
      <c r="K169" s="264"/>
      <c r="L169" s="147">
        <v>-200</v>
      </c>
      <c r="M169" s="138">
        <f t="shared" si="3"/>
        <v>23</v>
      </c>
      <c r="N169" s="149">
        <f>$N$111</f>
        <v>15.90364353980927</v>
      </c>
      <c r="O169" s="261"/>
      <c r="P169" s="140"/>
      <c r="ADD169" s="70"/>
      <c r="ADE169" s="70"/>
      <c r="ADF169" s="70"/>
      <c r="ADK169" s="8"/>
      <c r="ADL169" s="8"/>
      <c r="ADM169" s="8"/>
    </row>
    <row r="170" spans="1:793" ht="16">
      <c r="A170" s="103">
        <v>151</v>
      </c>
      <c r="B170" s="131"/>
      <c r="C170" s="132"/>
      <c r="D170" s="133" t="str">
        <f>IF(B170="","",DEGREES((1.5707963267949-ATAN(ABS('start here'!$B$27-B170)*'start here'!$B$2/(250000/$B$5))))/90*$B$2)</f>
        <v/>
      </c>
      <c r="E170" s="8"/>
      <c r="F170" s="8"/>
      <c r="G170" s="8"/>
      <c r="H170" s="8"/>
      <c r="J170" s="146">
        <v>151</v>
      </c>
      <c r="K170" s="264"/>
      <c r="L170" s="147">
        <v>-150</v>
      </c>
      <c r="M170" s="138">
        <f t="shared" si="3"/>
        <v>27.155385647679726</v>
      </c>
      <c r="N170" s="148">
        <f>$N$110</f>
        <v>-13.34431641816985</v>
      </c>
      <c r="O170" s="261">
        <v>76</v>
      </c>
      <c r="P170" s="140"/>
      <c r="ADD170" s="70"/>
      <c r="ADE170" s="70"/>
      <c r="ADF170" s="70"/>
      <c r="ADK170" s="8"/>
      <c r="ADL170" s="8"/>
      <c r="ADM170" s="8"/>
    </row>
    <row r="171" spans="1:793" ht="16">
      <c r="A171" s="103">
        <v>152</v>
      </c>
      <c r="B171" s="131"/>
      <c r="C171" s="132"/>
      <c r="D171" s="133" t="str">
        <f>IF(B171="","",DEGREES((1.5707963267949-ATAN(ABS('start here'!$B$27-B171)*'start here'!$B$2/(250000/$B$5))))/90*$B$2)</f>
        <v/>
      </c>
      <c r="E171" s="8"/>
      <c r="F171" s="8"/>
      <c r="G171" s="8"/>
      <c r="H171" s="8"/>
      <c r="J171" s="146">
        <v>152</v>
      </c>
      <c r="K171" s="264"/>
      <c r="L171" s="147">
        <v>-100</v>
      </c>
      <c r="M171" s="138">
        <f t="shared" si="3"/>
        <v>32.422307176160139</v>
      </c>
      <c r="N171" s="149">
        <f>$N$111</f>
        <v>15.90364353980927</v>
      </c>
      <c r="O171" s="261"/>
      <c r="P171" s="140"/>
      <c r="ADD171" s="70"/>
      <c r="ADE171" s="70"/>
      <c r="ADF171" s="70"/>
      <c r="ADK171" s="8"/>
      <c r="ADL171" s="8"/>
      <c r="ADM171" s="8"/>
    </row>
    <row r="172" spans="1:793" ht="16">
      <c r="A172" s="103">
        <v>153</v>
      </c>
      <c r="B172" s="131"/>
      <c r="C172" s="132"/>
      <c r="D172" s="133" t="str">
        <f>IF(B172="","",DEGREES((1.5707963267949-ATAN(ABS('start here'!$B$27-B172)*'start here'!$B$2/(250000/$B$5))))/90*$B$2)</f>
        <v/>
      </c>
      <c r="E172" s="8"/>
      <c r="F172" s="8"/>
      <c r="G172" s="8"/>
      <c r="H172" s="8"/>
      <c r="J172" s="146">
        <v>153</v>
      </c>
      <c r="K172" s="264"/>
      <c r="L172" s="147">
        <v>-50</v>
      </c>
      <c r="M172" s="138">
        <f t="shared" si="3"/>
        <v>38.825920005282015</v>
      </c>
      <c r="N172" s="148">
        <f>$N$110</f>
        <v>-13.34431641816985</v>
      </c>
      <c r="O172" s="261">
        <v>77</v>
      </c>
      <c r="P172" s="140"/>
      <c r="ADD172" s="70"/>
      <c r="ADE172" s="70"/>
      <c r="ADF172" s="70"/>
      <c r="ADK172" s="8"/>
      <c r="ADL172" s="8"/>
      <c r="ADM172" s="8"/>
    </row>
    <row r="173" spans="1:793" ht="16">
      <c r="A173" s="103">
        <v>154</v>
      </c>
      <c r="B173" s="131"/>
      <c r="C173" s="132"/>
      <c r="D173" s="133" t="str">
        <f>IF(B173="","",DEGREES((1.5707963267949-ATAN(ABS('start here'!$B$27-B173)*'start here'!$B$2/(250000/$B$5))))/90*$B$2)</f>
        <v/>
      </c>
      <c r="E173" s="8"/>
      <c r="F173" s="8"/>
      <c r="G173" s="8"/>
      <c r="H173" s="8"/>
      <c r="J173" s="146">
        <v>154</v>
      </c>
      <c r="K173" s="264"/>
      <c r="L173" s="147">
        <v>0</v>
      </c>
      <c r="M173" s="138">
        <f t="shared" si="3"/>
        <v>46</v>
      </c>
      <c r="N173" s="149">
        <f>$N$111</f>
        <v>15.90364353980927</v>
      </c>
      <c r="O173" s="261"/>
      <c r="P173" s="140"/>
      <c r="ADD173" s="70"/>
      <c r="ADE173" s="70"/>
      <c r="ADF173" s="70"/>
      <c r="ADK173" s="8"/>
      <c r="ADL173" s="8"/>
      <c r="ADM173" s="8"/>
    </row>
    <row r="174" spans="1:793" ht="16">
      <c r="A174" s="103">
        <v>155</v>
      </c>
      <c r="B174" s="131"/>
      <c r="C174" s="132"/>
      <c r="D174" s="133" t="str">
        <f>IF(B174="","",DEGREES((1.5707963267949-ATAN(ABS('start here'!$B$27-B174)*'start here'!$B$2/(250000/$B$5))))/90*$B$2)</f>
        <v/>
      </c>
      <c r="E174" s="8"/>
      <c r="F174" s="8"/>
      <c r="G174" s="8"/>
      <c r="H174" s="8"/>
      <c r="J174" s="146">
        <v>155</v>
      </c>
      <c r="K174" s="264"/>
      <c r="L174" s="147">
        <v>50</v>
      </c>
      <c r="M174" s="138">
        <f t="shared" si="3"/>
        <v>38.825920005282015</v>
      </c>
      <c r="N174" s="148">
        <f>$N$110</f>
        <v>-13.34431641816985</v>
      </c>
      <c r="O174" s="261">
        <v>78</v>
      </c>
      <c r="P174" s="140"/>
      <c r="ADD174" s="70"/>
      <c r="ADE174" s="70"/>
      <c r="ADF174" s="70"/>
      <c r="ADK174" s="8"/>
      <c r="ADL174" s="8"/>
      <c r="ADM174" s="8"/>
    </row>
    <row r="175" spans="1:793" ht="16">
      <c r="A175" s="103">
        <v>156</v>
      </c>
      <c r="B175" s="131"/>
      <c r="C175" s="132"/>
      <c r="D175" s="133" t="str">
        <f>IF(B175="","",DEGREES((1.5707963267949-ATAN(ABS('start here'!$B$27-B175)*'start here'!$B$2/(250000/$B$5))))/90*$B$2)</f>
        <v/>
      </c>
      <c r="E175" s="8"/>
      <c r="F175" s="8"/>
      <c r="G175" s="8"/>
      <c r="H175" s="8"/>
      <c r="J175" s="146">
        <v>156</v>
      </c>
      <c r="K175" s="264"/>
      <c r="L175" s="147">
        <v>100</v>
      </c>
      <c r="M175" s="138">
        <f t="shared" si="3"/>
        <v>32.422307176160139</v>
      </c>
      <c r="N175" s="149">
        <f>$N$111</f>
        <v>15.90364353980927</v>
      </c>
      <c r="O175" s="261"/>
      <c r="P175" s="140"/>
      <c r="ADD175" s="70"/>
      <c r="ADE175" s="70"/>
      <c r="ADF175" s="70"/>
      <c r="ADK175" s="8"/>
      <c r="ADL175" s="8"/>
      <c r="ADM175" s="8"/>
    </row>
    <row r="176" spans="1:793" ht="16">
      <c r="A176" s="103">
        <v>157</v>
      </c>
      <c r="B176" s="131"/>
      <c r="C176" s="132"/>
      <c r="D176" s="133" t="str">
        <f>IF(B176="","",DEGREES((1.5707963267949-ATAN(ABS('start here'!$B$27-B176)*'start here'!$B$2/(250000/$B$5))))/90*$B$2)</f>
        <v/>
      </c>
      <c r="E176" s="8"/>
      <c r="F176" s="8"/>
      <c r="G176" s="8"/>
      <c r="H176" s="8"/>
      <c r="J176" s="146">
        <v>157</v>
      </c>
      <c r="K176" s="264"/>
      <c r="L176" s="147">
        <v>150</v>
      </c>
      <c r="M176" s="138">
        <f t="shared" si="3"/>
        <v>27.155385647679726</v>
      </c>
      <c r="N176" s="148">
        <f>$N$110</f>
        <v>-13.34431641816985</v>
      </c>
      <c r="O176" s="261">
        <v>79</v>
      </c>
      <c r="P176" s="140"/>
      <c r="ADD176" s="70"/>
      <c r="ADE176" s="70"/>
      <c r="ADF176" s="70"/>
      <c r="ADK176" s="8"/>
      <c r="ADL176" s="8"/>
      <c r="ADM176" s="8"/>
    </row>
    <row r="177" spans="1:793" ht="16">
      <c r="A177" s="103">
        <v>158</v>
      </c>
      <c r="B177" s="131"/>
      <c r="C177" s="132"/>
      <c r="D177" s="133" t="str">
        <f>IF(B177="","",DEGREES((1.5707963267949-ATAN(ABS('start here'!$B$27-B177)*'start here'!$B$2/(250000/$B$5))))/90*$B$2)</f>
        <v/>
      </c>
      <c r="E177" s="8"/>
      <c r="F177" s="8"/>
      <c r="G177" s="8"/>
      <c r="H177" s="8"/>
      <c r="J177" s="146">
        <v>158</v>
      </c>
      <c r="K177" s="264"/>
      <c r="L177" s="147">
        <v>200</v>
      </c>
      <c r="M177" s="138">
        <f t="shared" si="3"/>
        <v>23</v>
      </c>
      <c r="N177" s="149">
        <f>$N$111</f>
        <v>15.90364353980927</v>
      </c>
      <c r="O177" s="261"/>
      <c r="P177" s="140"/>
      <c r="ADD177" s="70"/>
      <c r="ADE177" s="70"/>
      <c r="ADF177" s="70"/>
      <c r="ADK177" s="8"/>
      <c r="ADL177" s="8"/>
      <c r="ADM177" s="8"/>
    </row>
    <row r="178" spans="1:793" ht="16">
      <c r="A178" s="103">
        <v>159</v>
      </c>
      <c r="B178" s="131"/>
      <c r="C178" s="132"/>
      <c r="D178" s="133" t="str">
        <f>IF(B178="","",DEGREES((1.5707963267949-ATAN(ABS('start here'!$B$27-B178)*'start here'!$B$2/(250000/$B$5))))/90*$B$2)</f>
        <v/>
      </c>
      <c r="E178" s="8"/>
      <c r="F178" s="8"/>
      <c r="G178" s="8"/>
      <c r="H178" s="8"/>
      <c r="J178" s="146">
        <v>159</v>
      </c>
      <c r="K178" s="264"/>
      <c r="L178" s="147">
        <v>250</v>
      </c>
      <c r="M178" s="138">
        <f t="shared" si="3"/>
        <v>19.759457552090488</v>
      </c>
      <c r="N178" s="148">
        <f>$N$110</f>
        <v>-13.34431641816985</v>
      </c>
      <c r="O178" s="261">
        <v>80</v>
      </c>
      <c r="P178" s="140"/>
      <c r="ADD178" s="70"/>
      <c r="ADE178" s="70"/>
      <c r="ADF178" s="70"/>
      <c r="ADK178" s="8"/>
      <c r="ADL178" s="8"/>
      <c r="ADM178" s="8"/>
    </row>
    <row r="179" spans="1:793" ht="16">
      <c r="A179" s="103">
        <v>160</v>
      </c>
      <c r="B179" s="131"/>
      <c r="C179" s="132"/>
      <c r="D179" s="133" t="str">
        <f>IF(B179="","",DEGREES((1.5707963267949-ATAN(ABS('start here'!$B$27-B179)*'start here'!$B$2/(250000/$B$5))))/90*$B$2)</f>
        <v/>
      </c>
      <c r="E179" s="8"/>
      <c r="F179" s="8"/>
      <c r="G179" s="8"/>
      <c r="H179" s="8"/>
      <c r="J179" s="146">
        <v>160</v>
      </c>
      <c r="K179" s="264"/>
      <c r="L179" s="147">
        <v>300</v>
      </c>
      <c r="M179" s="138">
        <f t="shared" si="3"/>
        <v>17.219367846611888</v>
      </c>
      <c r="N179" s="149">
        <f>$N$111</f>
        <v>15.90364353980927</v>
      </c>
      <c r="O179" s="261"/>
      <c r="P179" s="140"/>
      <c r="ADD179" s="70"/>
      <c r="ADE179" s="70"/>
      <c r="ADF179" s="70"/>
      <c r="ADK179" s="8"/>
      <c r="ADL179" s="8"/>
      <c r="ADM179" s="8"/>
    </row>
    <row r="180" spans="1:793" ht="16">
      <c r="A180" s="103">
        <v>161</v>
      </c>
      <c r="B180" s="131"/>
      <c r="C180" s="132"/>
      <c r="D180" s="133" t="str">
        <f>IF(B180="","",DEGREES((1.5707963267949-ATAN(ABS('start here'!$B$27-B180)*'start here'!$B$2/(250000/$B$5))))/90*$B$2)</f>
        <v/>
      </c>
      <c r="E180" s="8"/>
      <c r="F180" s="8"/>
      <c r="G180" s="8"/>
      <c r="H180" s="8"/>
      <c r="J180" s="146">
        <v>161</v>
      </c>
      <c r="K180" s="264"/>
      <c r="L180" s="147">
        <v>350</v>
      </c>
      <c r="M180" s="138">
        <f t="shared" si="3"/>
        <v>15.202939329548242</v>
      </c>
      <c r="N180" s="148">
        <f>$N$110</f>
        <v>-13.34431641816985</v>
      </c>
      <c r="O180" s="261">
        <v>81</v>
      </c>
      <c r="P180" s="140"/>
      <c r="ADD180" s="70"/>
      <c r="ADE180" s="70"/>
      <c r="ADF180" s="70"/>
      <c r="ADK180" s="8"/>
      <c r="ADL180" s="8"/>
      <c r="ADM180" s="8"/>
    </row>
    <row r="181" spans="1:793" ht="16">
      <c r="A181" s="103">
        <v>162</v>
      </c>
      <c r="B181" s="131"/>
      <c r="C181" s="132"/>
      <c r="D181" s="133" t="str">
        <f>IF(B181="","",DEGREES((1.5707963267949-ATAN(ABS('start here'!$B$27-B181)*'start here'!$B$2/(250000/$B$5))))/90*$B$2)</f>
        <v/>
      </c>
      <c r="E181" s="8"/>
      <c r="J181" s="146">
        <v>162</v>
      </c>
      <c r="K181" s="264"/>
      <c r="L181" s="147">
        <v>400</v>
      </c>
      <c r="M181" s="138">
        <f t="shared" si="3"/>
        <v>13.577692823839863</v>
      </c>
      <c r="N181" s="149">
        <f>$N$111</f>
        <v>15.90364353980927</v>
      </c>
      <c r="O181" s="261"/>
      <c r="P181" s="140"/>
      <c r="ADD181" s="70"/>
      <c r="ADE181" s="70"/>
      <c r="ADF181" s="70"/>
      <c r="ADK181" s="8"/>
      <c r="ADL181" s="8"/>
      <c r="ADM181" s="8"/>
    </row>
    <row r="182" spans="1:793" ht="16">
      <c r="A182" s="103">
        <v>163</v>
      </c>
      <c r="B182" s="131"/>
      <c r="C182" s="132"/>
      <c r="D182" s="133" t="str">
        <f>IF(B182="","",DEGREES((1.5707963267949-ATAN(ABS('start here'!$B$27-B182)*'start here'!$B$2/(250000/$B$5))))/90*$B$2)</f>
        <v/>
      </c>
      <c r="E182" s="8"/>
      <c r="J182" s="146">
        <v>163</v>
      </c>
      <c r="K182" s="264"/>
      <c r="L182" s="147">
        <v>450</v>
      </c>
      <c r="M182" s="138">
        <f t="shared" si="3"/>
        <v>12.2474943647844</v>
      </c>
      <c r="N182" s="148">
        <f>$N$110</f>
        <v>-13.34431641816985</v>
      </c>
      <c r="O182" s="261">
        <v>82</v>
      </c>
      <c r="P182" s="140"/>
      <c r="ADD182" s="70"/>
      <c r="ADE182" s="70"/>
      <c r="ADF182" s="70"/>
      <c r="ADK182" s="8"/>
      <c r="ADL182" s="8"/>
      <c r="ADM182" s="8"/>
    </row>
    <row r="183" spans="1:793" ht="16">
      <c r="A183" s="103">
        <v>164</v>
      </c>
      <c r="B183" s="131"/>
      <c r="C183" s="132"/>
      <c r="D183" s="133" t="str">
        <f>IF(B183="","",DEGREES((1.5707963267949-ATAN(ABS('start here'!$B$27-B183)*'start here'!$B$2/(250000/$B$5))))/90*$B$2)</f>
        <v/>
      </c>
      <c r="E183" s="8"/>
      <c r="J183" s="146">
        <v>164</v>
      </c>
      <c r="K183" s="264"/>
      <c r="L183" s="147">
        <v>500</v>
      </c>
      <c r="M183" s="138">
        <f t="shared" si="3"/>
        <v>11.142942626357593</v>
      </c>
      <c r="N183" s="149">
        <f>$N$111</f>
        <v>15.90364353980927</v>
      </c>
      <c r="O183" s="261"/>
      <c r="P183" s="140"/>
      <c r="ADD183" s="70"/>
      <c r="ADE183" s="70"/>
      <c r="ADF183" s="70"/>
      <c r="ADK183" s="8"/>
      <c r="ADL183" s="8"/>
      <c r="ADM183" s="8"/>
    </row>
    <row r="184" spans="1:793" ht="16">
      <c r="A184" s="103">
        <v>165</v>
      </c>
      <c r="B184" s="131"/>
      <c r="C184" s="132"/>
      <c r="D184" s="133" t="str">
        <f>IF(B184="","",DEGREES((1.5707963267949-ATAN(ABS('start here'!$B$27-B184)*'start here'!$B$2/(250000/$B$5))))/90*$B$2)</f>
        <v/>
      </c>
      <c r="E184" s="8"/>
      <c r="J184" s="146">
        <v>165</v>
      </c>
      <c r="K184" s="264"/>
      <c r="L184" s="147">
        <v>550</v>
      </c>
      <c r="M184" s="138">
        <f t="shared" si="3"/>
        <v>10.213587777859987</v>
      </c>
      <c r="N184" s="148">
        <f>$N$110</f>
        <v>-13.34431641816985</v>
      </c>
      <c r="O184" s="261">
        <v>83</v>
      </c>
      <c r="P184" s="140"/>
      <c r="ADD184" s="70"/>
      <c r="ADE184" s="70"/>
      <c r="ADF184" s="70"/>
      <c r="ADK184" s="8"/>
      <c r="ADL184" s="8"/>
      <c r="ADM184" s="8"/>
    </row>
    <row r="185" spans="1:793" ht="16">
      <c r="A185" s="103">
        <v>166</v>
      </c>
      <c r="B185" s="131"/>
      <c r="C185" s="132"/>
      <c r="D185" s="133" t="str">
        <f>IF(B185="","",DEGREES((1.5707963267949-ATAN(ABS('start here'!$B$27-B185)*'start here'!$B$2/(250000/$B$5))))/90*$B$2)</f>
        <v/>
      </c>
      <c r="E185" s="8"/>
      <c r="J185" s="146">
        <v>166</v>
      </c>
      <c r="K185" s="264"/>
      <c r="L185" s="147">
        <v>600</v>
      </c>
      <c r="M185" s="138">
        <f t="shared" si="3"/>
        <v>9.4223071761601371</v>
      </c>
      <c r="N185" s="149">
        <f>$N$111</f>
        <v>15.90364353980927</v>
      </c>
      <c r="O185" s="261"/>
      <c r="P185" s="140"/>
      <c r="ADD185" s="70"/>
      <c r="ADE185" s="70"/>
      <c r="ADF185" s="70"/>
      <c r="ADK185" s="8"/>
      <c r="ADL185" s="8"/>
      <c r="ADM185" s="8"/>
    </row>
    <row r="186" spans="1:793" ht="16">
      <c r="A186" s="103">
        <v>167</v>
      </c>
      <c r="B186" s="131"/>
      <c r="C186" s="132"/>
      <c r="D186" s="133" t="str">
        <f>IF(B186="","",DEGREES((1.5707963267949-ATAN(ABS('start here'!$B$27-B186)*'start here'!$B$2/(250000/$B$5))))/90*$B$2)</f>
        <v/>
      </c>
      <c r="E186" s="8"/>
      <c r="J186" s="146">
        <v>167</v>
      </c>
      <c r="K186" s="264"/>
      <c r="L186" s="147">
        <v>650</v>
      </c>
      <c r="M186" s="138">
        <f t="shared" si="3"/>
        <v>8.7413948064045464</v>
      </c>
      <c r="N186" s="148">
        <f>$N$110</f>
        <v>-13.34431641816985</v>
      </c>
      <c r="O186" s="261">
        <v>84</v>
      </c>
      <c r="P186" s="140"/>
      <c r="ADD186" s="70"/>
      <c r="ADE186" s="70"/>
      <c r="ADF186" s="70"/>
      <c r="ADK186" s="8"/>
      <c r="ADL186" s="8"/>
      <c r="ADM186" s="8"/>
    </row>
    <row r="187" spans="1:793" ht="16">
      <c r="A187" s="103">
        <v>168</v>
      </c>
      <c r="B187" s="131"/>
      <c r="C187" s="132"/>
      <c r="D187" s="133" t="str">
        <f>IF(B187="","",DEGREES((1.5707963267949-ATAN(ABS('start here'!$B$27-B187)*'start here'!$B$2/(250000/$B$5))))/90*$B$2)</f>
        <v/>
      </c>
      <c r="E187" s="8"/>
      <c r="J187" s="146">
        <v>168</v>
      </c>
      <c r="K187" s="264"/>
      <c r="L187" s="147">
        <v>700</v>
      </c>
      <c r="M187" s="138">
        <f t="shared" si="3"/>
        <v>8.1498690160272336</v>
      </c>
      <c r="N187" s="149">
        <f>$N$111</f>
        <v>15.90364353980927</v>
      </c>
      <c r="O187" s="261"/>
      <c r="P187" s="140"/>
      <c r="ADD187" s="70"/>
      <c r="ADE187" s="70"/>
      <c r="ADF187" s="70"/>
      <c r="ADK187" s="8"/>
      <c r="ADL187" s="8"/>
      <c r="ADM187" s="8"/>
    </row>
    <row r="188" spans="1:793" ht="16">
      <c r="A188" s="103">
        <v>169</v>
      </c>
      <c r="B188" s="131"/>
      <c r="C188" s="132"/>
      <c r="D188" s="133" t="str">
        <f>IF(B188="","",DEGREES((1.5707963267949-ATAN(ABS('start here'!$B$27-B188)*'start here'!$B$2/(250000/$B$5))))/90*$B$2)</f>
        <v/>
      </c>
      <c r="E188" s="8"/>
      <c r="J188" s="146">
        <v>169</v>
      </c>
      <c r="K188" s="264"/>
      <c r="L188" s="147">
        <v>750</v>
      </c>
      <c r="M188" s="138">
        <f t="shared" si="3"/>
        <v>7.6316132243814163</v>
      </c>
      <c r="N188" s="148">
        <f>$N$110</f>
        <v>-13.34431641816985</v>
      </c>
      <c r="O188" s="261">
        <v>85</v>
      </c>
      <c r="P188" s="140"/>
      <c r="ADD188" s="70"/>
      <c r="ADE188" s="70"/>
      <c r="ADF188" s="70"/>
      <c r="ADK188" s="8"/>
      <c r="ADL188" s="8"/>
      <c r="ADM188" s="8"/>
    </row>
    <row r="189" spans="1:793" ht="16">
      <c r="A189" s="103">
        <v>170</v>
      </c>
      <c r="B189" s="131"/>
      <c r="C189" s="132"/>
      <c r="D189" s="133" t="str">
        <f>IF(B189="","",DEGREES((1.5707963267949-ATAN(ABS('start here'!$B$27-B189)*'start here'!$B$2/(250000/$B$5))))/90*$B$2)</f>
        <v/>
      </c>
      <c r="E189" s="8"/>
      <c r="J189" s="146">
        <v>170</v>
      </c>
      <c r="K189" s="264"/>
      <c r="L189" s="147">
        <v>800</v>
      </c>
      <c r="M189" s="138">
        <f t="shared" si="3"/>
        <v>7.1740799947179736</v>
      </c>
      <c r="N189" s="149">
        <f>$N$111</f>
        <v>15.90364353980927</v>
      </c>
      <c r="O189" s="261"/>
      <c r="P189" s="140"/>
      <c r="ADD189" s="70"/>
      <c r="ADE189" s="70"/>
      <c r="ADF189" s="70"/>
      <c r="ADK189" s="8"/>
      <c r="ADL189" s="8"/>
      <c r="ADM189" s="8"/>
    </row>
    <row r="190" spans="1:793" ht="16">
      <c r="A190" s="103">
        <v>171</v>
      </c>
      <c r="B190" s="131"/>
      <c r="C190" s="132"/>
      <c r="D190" s="133" t="str">
        <f>IF(B190="","",DEGREES((1.5707963267949-ATAN(ABS('start here'!$B$27-B190)*'start here'!$B$2/(250000/$B$5))))/90*$B$2)</f>
        <v/>
      </c>
      <c r="E190" s="8"/>
      <c r="J190" s="146">
        <v>171</v>
      </c>
      <c r="K190" s="264"/>
      <c r="L190" s="147">
        <v>850</v>
      </c>
      <c r="M190" s="138">
        <f t="shared" si="3"/>
        <v>6.7673768455401246</v>
      </c>
      <c r="N190" s="148">
        <f>$N$110</f>
        <v>-13.34431641816985</v>
      </c>
      <c r="O190" s="261">
        <v>86</v>
      </c>
      <c r="P190" s="140"/>
      <c r="ADD190" s="70"/>
      <c r="ADE190" s="70"/>
      <c r="ADF190" s="70"/>
      <c r="ADK190" s="8"/>
      <c r="ADL190" s="8"/>
      <c r="ADM190" s="8"/>
    </row>
    <row r="191" spans="1:793" ht="16">
      <c r="A191" s="103">
        <v>172</v>
      </c>
      <c r="B191" s="131"/>
      <c r="C191" s="132"/>
      <c r="D191" s="133" t="str">
        <f>IF(B191="","",DEGREES((1.5707963267949-ATAN(ABS('start here'!$B$27-B191)*'start here'!$B$2/(250000/$B$5))))/90*$B$2)</f>
        <v/>
      </c>
      <c r="E191" s="8"/>
      <c r="J191" s="146">
        <v>172</v>
      </c>
      <c r="K191" s="264"/>
      <c r="L191" s="147">
        <v>900</v>
      </c>
      <c r="M191" s="138">
        <f t="shared" si="3"/>
        <v>6.4036128291218821</v>
      </c>
      <c r="N191" s="149">
        <f>$N$111</f>
        <v>15.90364353980927</v>
      </c>
      <c r="O191" s="261"/>
      <c r="P191" s="140"/>
      <c r="ADD191" s="70"/>
      <c r="ADE191" s="70"/>
      <c r="ADF191" s="70"/>
      <c r="ADK191" s="8"/>
      <c r="ADL191" s="8"/>
      <c r="ADM191" s="8"/>
    </row>
    <row r="192" spans="1:793" ht="16">
      <c r="A192" s="103">
        <v>173</v>
      </c>
      <c r="B192" s="131"/>
      <c r="C192" s="132"/>
      <c r="D192" s="133" t="str">
        <f>IF(B192="","",DEGREES((1.5707963267949-ATAN(ABS('start here'!$B$27-B192)*'start here'!$B$2/(250000/$B$5))))/90*$B$2)</f>
        <v/>
      </c>
      <c r="E192" s="8"/>
      <c r="J192" s="146">
        <v>173</v>
      </c>
      <c r="K192" s="264"/>
      <c r="L192" s="147">
        <v>950</v>
      </c>
      <c r="M192" s="138">
        <f t="shared" si="3"/>
        <v>6.0764252202542997</v>
      </c>
      <c r="N192" s="148">
        <f>$N$110</f>
        <v>-13.34431641816985</v>
      </c>
      <c r="O192" s="261">
        <v>87</v>
      </c>
      <c r="P192" s="140"/>
      <c r="ADD192" s="70"/>
      <c r="ADE192" s="70"/>
      <c r="ADF192" s="70"/>
      <c r="ADK192" s="8"/>
      <c r="ADL192" s="8"/>
      <c r="ADM192" s="8"/>
    </row>
    <row r="193" spans="1:793" ht="16">
      <c r="A193" s="103">
        <v>174</v>
      </c>
      <c r="B193" s="131"/>
      <c r="C193" s="132"/>
      <c r="D193" s="133" t="str">
        <f>IF(B193="","",DEGREES((1.5707963267949-ATAN(ABS('start here'!$B$27-B193)*'start here'!$B$2/(250000/$B$5))))/90*$B$2)</f>
        <v/>
      </c>
      <c r="E193" s="8"/>
      <c r="J193" s="146">
        <v>174</v>
      </c>
      <c r="K193" s="264"/>
      <c r="L193" s="147">
        <v>1000</v>
      </c>
      <c r="M193" s="138">
        <f t="shared" si="3"/>
        <v>5.7806321533881064</v>
      </c>
      <c r="N193" s="149">
        <f>$N$111</f>
        <v>15.90364353980927</v>
      </c>
      <c r="O193" s="261"/>
      <c r="P193" s="140"/>
      <c r="ADD193" s="70"/>
      <c r="ADE193" s="70"/>
      <c r="ADF193" s="70"/>
      <c r="ADK193" s="8"/>
      <c r="ADL193" s="8"/>
      <c r="ADM193" s="8"/>
    </row>
    <row r="194" spans="1:793" ht="16">
      <c r="A194" s="103">
        <v>175</v>
      </c>
      <c r="B194" s="131"/>
      <c r="C194" s="132"/>
      <c r="D194" s="133" t="str">
        <f>IF(B194="","",DEGREES((1.5707963267949-ATAN(ABS('start here'!$B$27-B194)*'start here'!$B$2/(250000/$B$5))))/90*$B$2)</f>
        <v/>
      </c>
      <c r="E194" s="8"/>
      <c r="J194" s="146">
        <v>175</v>
      </c>
      <c r="K194" s="264"/>
      <c r="L194" s="147">
        <v>-500</v>
      </c>
      <c r="M194" s="138">
        <f t="shared" si="3"/>
        <v>11.142942626357593</v>
      </c>
      <c r="N194" s="148">
        <f>$N$110</f>
        <v>-13.34431641816985</v>
      </c>
      <c r="O194" s="261">
        <v>88</v>
      </c>
      <c r="P194" s="140"/>
      <c r="ADD194" s="70"/>
      <c r="ADE194" s="70"/>
      <c r="ADF194" s="70"/>
      <c r="ADK194" s="8"/>
      <c r="ADL194" s="8"/>
      <c r="ADM194" s="8"/>
    </row>
    <row r="195" spans="1:793" ht="16">
      <c r="A195" s="103">
        <v>176</v>
      </c>
      <c r="B195" s="131"/>
      <c r="C195" s="132"/>
      <c r="D195" s="133" t="str">
        <f>IF(B195="","",DEGREES((1.5707963267949-ATAN(ABS('start here'!$B$27-B195)*'start here'!$B$2/(250000/$B$5))))/90*$B$2)</f>
        <v/>
      </c>
      <c r="E195" s="8"/>
      <c r="J195" s="146">
        <v>176</v>
      </c>
      <c r="K195" s="264"/>
      <c r="L195" s="147">
        <v>0</v>
      </c>
      <c r="M195" s="138">
        <f t="shared" si="3"/>
        <v>46</v>
      </c>
      <c r="N195" s="149">
        <f>$N$111</f>
        <v>15.90364353980927</v>
      </c>
      <c r="O195" s="261"/>
      <c r="P195" s="140"/>
      <c r="ADD195" s="70"/>
      <c r="ADE195" s="70"/>
      <c r="ADF195" s="70"/>
      <c r="ADK195" s="8"/>
      <c r="ADL195" s="8"/>
      <c r="ADM195" s="8"/>
    </row>
    <row r="196" spans="1:793" ht="16">
      <c r="A196" s="103">
        <v>177</v>
      </c>
      <c r="B196" s="131"/>
      <c r="C196" s="132"/>
      <c r="D196" s="133" t="str">
        <f>IF(B196="","",DEGREES((1.5707963267949-ATAN(ABS('start here'!$B$27-B196)*'start here'!$B$2/(250000/$B$5))))/90*$B$2)</f>
        <v/>
      </c>
      <c r="E196" s="8"/>
      <c r="J196" s="135">
        <v>177</v>
      </c>
      <c r="K196" s="264"/>
      <c r="L196" s="150">
        <v>500</v>
      </c>
      <c r="M196" s="151">
        <f t="shared" si="3"/>
        <v>11.142942626357593</v>
      </c>
      <c r="N196" s="148">
        <f>$N$110</f>
        <v>-13.34431641816985</v>
      </c>
      <c r="O196" s="262">
        <v>89</v>
      </c>
      <c r="P196" s="140"/>
      <c r="ADD196" s="70"/>
      <c r="ADE196" s="70"/>
      <c r="ADF196" s="70"/>
      <c r="ADK196" s="8"/>
      <c r="ADL196" s="8"/>
      <c r="ADM196" s="8"/>
    </row>
    <row r="197" spans="1:793" ht="16">
      <c r="A197" s="103">
        <v>178</v>
      </c>
      <c r="B197" s="131"/>
      <c r="C197" s="132"/>
      <c r="D197" s="133" t="str">
        <f>IF(B197="","",DEGREES((1.5707963267949-ATAN(ABS('start here'!$B$27-B197)*'start here'!$B$2/(250000/$B$5))))/90*$B$2)</f>
        <v/>
      </c>
      <c r="E197" s="8"/>
      <c r="J197" s="153">
        <v>178</v>
      </c>
      <c r="K197" s="154">
        <v>0</v>
      </c>
      <c r="L197" s="155">
        <v>0</v>
      </c>
      <c r="M197" s="156">
        <f>IF(OR($L197="",$K$197=""),"",IF($K$197=0,$B$9,DEGREES((PI()/2-ATAN(ABS($L197/$K$197))))/90*$B$9))</f>
        <v>46</v>
      </c>
      <c r="N197" s="145">
        <f>$N$111</f>
        <v>15.90364353980927</v>
      </c>
      <c r="O197" s="262"/>
      <c r="ADD197" s="70"/>
      <c r="ADE197" s="70"/>
      <c r="ADF197" s="70"/>
      <c r="ADK197" s="8"/>
      <c r="ADL197" s="8"/>
      <c r="ADM197" s="8"/>
    </row>
    <row r="198" spans="1:793" ht="16">
      <c r="A198" s="103">
        <v>179</v>
      </c>
      <c r="B198" s="131"/>
      <c r="C198" s="132"/>
      <c r="D198" s="133" t="str">
        <f>IF(B198="","",DEGREES((1.5707963267949-ATAN(ABS('start here'!$B$27-B198)*'start here'!$B$2/(250000/$B$5))))/90*$B$2)</f>
        <v/>
      </c>
      <c r="E198" s="8"/>
      <c r="J198" s="157"/>
      <c r="K198" s="158"/>
      <c r="N198" s="139">
        <f>IF($K$109="","",IF($D$13-$K$109=0,$D$12,20*LOG(250000/($D$13-$K$109)/$B$9)+$D$9))</f>
        <v>-13.193253660360934</v>
      </c>
      <c r="O198" s="263">
        <v>90</v>
      </c>
      <c r="ADD198" s="70"/>
      <c r="ADE198" s="70"/>
      <c r="ADF198" s="70"/>
      <c r="ADK198" s="8"/>
      <c r="ADL198" s="8"/>
      <c r="ADM198" s="8"/>
    </row>
    <row r="199" spans="1:793" ht="16">
      <c r="A199" s="103">
        <v>180</v>
      </c>
      <c r="B199" s="131"/>
      <c r="C199" s="132"/>
      <c r="D199" s="133" t="str">
        <f>IF(B199="","",DEGREES((1.5707963267949-ATAN(ABS('start here'!$B$27-B199)*'start here'!$B$2/(250000/$B$5))))/90*$B$2)</f>
        <v/>
      </c>
      <c r="E199" s="8"/>
      <c r="J199" s="157"/>
      <c r="K199" s="158"/>
      <c r="N199" s="139">
        <f>IF($K$109="","",IF($K$109=0,$D$12,20*LOG(250000/$K$109/$B$9)+$D$9))</f>
        <v>12.381818358695643</v>
      </c>
      <c r="O199" s="263"/>
      <c r="ADD199" s="70"/>
      <c r="ADE199" s="70"/>
      <c r="ADF199" s="70"/>
      <c r="ADK199" s="8"/>
      <c r="ADL199" s="8"/>
      <c r="ADM199" s="8"/>
    </row>
    <row r="200" spans="1:793" ht="16">
      <c r="A200" s="103">
        <v>181</v>
      </c>
      <c r="B200" s="131"/>
      <c r="C200" s="132"/>
      <c r="D200" s="133" t="str">
        <f>IF(B200="","",DEGREES((1.5707963267949-ATAN(ABS('start here'!$B$27-B200)*'start here'!$B$2/(250000/$B$5))))/90*$B$2)</f>
        <v/>
      </c>
      <c r="E200" s="8"/>
      <c r="J200" s="157"/>
      <c r="K200" s="158"/>
      <c r="N200" s="148">
        <f>$N$198</f>
        <v>-13.193253660360934</v>
      </c>
      <c r="O200" s="261">
        <v>91</v>
      </c>
      <c r="ADD200" s="70"/>
      <c r="ADE200" s="70"/>
      <c r="ADF200" s="70"/>
      <c r="ADK200" s="8"/>
      <c r="ADL200" s="8"/>
      <c r="ADM200" s="8"/>
    </row>
    <row r="201" spans="1:793" ht="16">
      <c r="A201" s="103">
        <v>182</v>
      </c>
      <c r="B201" s="131"/>
      <c r="C201" s="132"/>
      <c r="D201" s="133" t="str">
        <f>IF(B201="","",DEGREES((1.5707963267949-ATAN(ABS('start here'!$B$27-B201)*'start here'!$B$2/(250000/$B$5))))/90*$B$2)</f>
        <v/>
      </c>
      <c r="E201" s="8"/>
      <c r="J201" s="157"/>
      <c r="K201" s="158"/>
      <c r="N201" s="149">
        <f>$N$199</f>
        <v>12.381818358695643</v>
      </c>
      <c r="O201" s="261"/>
      <c r="ADD201" s="70"/>
      <c r="ADE201" s="70"/>
      <c r="ADF201" s="70"/>
      <c r="ADK201" s="8"/>
      <c r="ADL201" s="8"/>
      <c r="ADM201" s="8"/>
    </row>
    <row r="202" spans="1:793" ht="16">
      <c r="A202" s="103">
        <v>183</v>
      </c>
      <c r="B202" s="131"/>
      <c r="C202" s="132"/>
      <c r="D202" s="133" t="str">
        <f>IF(B202="","",DEGREES((1.5707963267949-ATAN(ABS('start here'!$B$27-B202)*'start here'!$B$2/(250000/$B$5))))/90*$B$2)</f>
        <v/>
      </c>
      <c r="E202" s="100"/>
      <c r="J202" s="157"/>
      <c r="K202" s="158"/>
      <c r="N202" s="148">
        <f>$N$198</f>
        <v>-13.193253660360934</v>
      </c>
      <c r="O202" s="261">
        <v>92</v>
      </c>
      <c r="ADD202" s="70"/>
      <c r="ADE202" s="70"/>
      <c r="ADF202" s="70"/>
      <c r="ADK202" s="8"/>
      <c r="ADL202" s="8"/>
      <c r="ADM202" s="8"/>
    </row>
    <row r="203" spans="1:793" ht="16">
      <c r="A203" s="103">
        <v>184</v>
      </c>
      <c r="B203" s="131"/>
      <c r="C203" s="132"/>
      <c r="D203" s="133" t="str">
        <f>IF(B203="","",DEGREES((1.5707963267949-ATAN(ABS('start here'!$B$27-B203)*'start here'!$B$2/(250000/$B$5))))/90*$B$2)</f>
        <v/>
      </c>
      <c r="E203" s="100"/>
      <c r="J203" s="157"/>
      <c r="K203" s="158"/>
      <c r="N203" s="149">
        <f>$N$199</f>
        <v>12.381818358695643</v>
      </c>
      <c r="O203" s="261"/>
      <c r="ADD203" s="70"/>
      <c r="ADE203" s="70"/>
      <c r="ADF203" s="70"/>
      <c r="ADK203" s="8"/>
      <c r="ADL203" s="8"/>
      <c r="ADM203" s="8"/>
    </row>
    <row r="204" spans="1:793" ht="16">
      <c r="A204" s="103">
        <v>185</v>
      </c>
      <c r="B204" s="131"/>
      <c r="C204" s="132"/>
      <c r="D204" s="133" t="str">
        <f>IF(B204="","",DEGREES((1.5707963267949-ATAN(ABS('start here'!$B$27-B204)*'start here'!$B$2/(250000/$B$5))))/90*$B$2)</f>
        <v/>
      </c>
      <c r="E204" s="100"/>
      <c r="J204" s="157"/>
      <c r="K204" s="158"/>
      <c r="N204" s="148">
        <f>$N$198</f>
        <v>-13.193253660360934</v>
      </c>
      <c r="O204" s="261">
        <v>93</v>
      </c>
      <c r="ADD204" s="70"/>
      <c r="ADE204" s="70"/>
      <c r="ADF204" s="70"/>
      <c r="ADK204" s="8"/>
      <c r="ADL204" s="8"/>
      <c r="ADM204" s="8"/>
    </row>
    <row r="205" spans="1:793" ht="16">
      <c r="A205" s="103">
        <v>186</v>
      </c>
      <c r="B205" s="131"/>
      <c r="C205" s="132"/>
      <c r="D205" s="133" t="str">
        <f>IF(B205="","",DEGREES((1.5707963267949-ATAN(ABS('start here'!$B$27-B205)*'start here'!$B$2/(250000/$B$5))))/90*$B$2)</f>
        <v/>
      </c>
      <c r="E205" s="100"/>
      <c r="J205" s="157"/>
      <c r="K205" s="158"/>
      <c r="N205" s="149">
        <f>$N$199</f>
        <v>12.381818358695643</v>
      </c>
      <c r="O205" s="261"/>
      <c r="ADD205" s="70"/>
      <c r="ADE205" s="70"/>
      <c r="ADF205" s="70"/>
      <c r="ADK205" s="8"/>
      <c r="ADL205" s="8"/>
      <c r="ADM205" s="8"/>
    </row>
    <row r="206" spans="1:793" ht="16">
      <c r="A206" s="103">
        <v>187</v>
      </c>
      <c r="B206" s="131"/>
      <c r="C206" s="132"/>
      <c r="D206" s="133" t="str">
        <f>IF(B206="","",DEGREES((1.5707963267949-ATAN(ABS('start here'!$B$27-B206)*'start here'!$B$2/(250000/$B$5))))/90*$B$2)</f>
        <v/>
      </c>
      <c r="E206" s="100"/>
      <c r="J206" s="157"/>
      <c r="K206" s="158"/>
      <c r="N206" s="148">
        <f>$N$198</f>
        <v>-13.193253660360934</v>
      </c>
      <c r="O206" s="261">
        <v>94</v>
      </c>
      <c r="ADD206" s="70"/>
      <c r="ADE206" s="70"/>
      <c r="ADF206" s="70"/>
      <c r="ADK206" s="8"/>
      <c r="ADL206" s="8"/>
      <c r="ADM206" s="8"/>
    </row>
    <row r="207" spans="1:793" ht="16">
      <c r="A207" s="103">
        <v>188</v>
      </c>
      <c r="B207" s="131"/>
      <c r="C207" s="132"/>
      <c r="D207" s="133" t="str">
        <f>IF(B207="","",DEGREES((1.5707963267949-ATAN(ABS('start here'!$B$27-B207)*'start here'!$B$2/(250000/$B$5))))/90*$B$2)</f>
        <v/>
      </c>
      <c r="E207" s="100"/>
      <c r="J207" s="157"/>
      <c r="K207" s="158"/>
      <c r="N207" s="149">
        <f>$N$199</f>
        <v>12.381818358695643</v>
      </c>
      <c r="O207" s="261"/>
      <c r="ADD207" s="70"/>
      <c r="ADE207" s="70"/>
      <c r="ADF207" s="70"/>
      <c r="ADK207" s="8"/>
      <c r="ADL207" s="8"/>
      <c r="ADM207" s="8"/>
    </row>
    <row r="208" spans="1:793" ht="16">
      <c r="A208" s="103">
        <v>189</v>
      </c>
      <c r="B208" s="131"/>
      <c r="C208" s="132"/>
      <c r="D208" s="133" t="str">
        <f>IF(B208="","",DEGREES((1.5707963267949-ATAN(ABS('start here'!$B$27-B208)*'start here'!$B$2/(250000/$B$5))))/90*$B$2)</f>
        <v/>
      </c>
      <c r="E208" s="100"/>
      <c r="J208" s="157"/>
      <c r="K208" s="158"/>
      <c r="N208" s="148">
        <f>$N$198</f>
        <v>-13.193253660360934</v>
      </c>
      <c r="O208" s="261">
        <v>95</v>
      </c>
      <c r="ADD208" s="70"/>
      <c r="ADE208" s="70"/>
      <c r="ADF208" s="70"/>
      <c r="ADK208" s="8"/>
      <c r="ADL208" s="8"/>
      <c r="ADM208" s="8"/>
    </row>
    <row r="209" spans="1:793" ht="16">
      <c r="A209" s="103">
        <v>190</v>
      </c>
      <c r="B209" s="131"/>
      <c r="C209" s="132"/>
      <c r="D209" s="133" t="str">
        <f>IF(B209="","",DEGREES((1.5707963267949-ATAN(ABS('start here'!$B$27-B209)*'start here'!$B$2/(250000/$B$5))))/90*$B$2)</f>
        <v/>
      </c>
      <c r="E209" s="100"/>
      <c r="J209" s="157"/>
      <c r="K209" s="158"/>
      <c r="N209" s="149">
        <f>$N$199</f>
        <v>12.381818358695643</v>
      </c>
      <c r="O209" s="261"/>
      <c r="ADD209" s="70"/>
      <c r="ADE209" s="70"/>
      <c r="ADF209" s="70"/>
      <c r="ADK209" s="8"/>
      <c r="ADL209" s="8"/>
      <c r="ADM209" s="8"/>
    </row>
    <row r="210" spans="1:793" ht="16">
      <c r="A210" s="103">
        <v>191</v>
      </c>
      <c r="B210" s="131"/>
      <c r="C210" s="132"/>
      <c r="D210" s="133" t="str">
        <f>IF(B210="","",DEGREES((1.5707963267949-ATAN(ABS('start here'!$B$27-B210)*'start here'!$B$2/(250000/$B$5))))/90*$B$2)</f>
        <v/>
      </c>
      <c r="E210" s="100"/>
      <c r="J210" s="157"/>
      <c r="K210" s="158"/>
      <c r="N210" s="148">
        <f>$N$198</f>
        <v>-13.193253660360934</v>
      </c>
      <c r="O210" s="261">
        <v>96</v>
      </c>
      <c r="ADD210" s="70"/>
      <c r="ADE210" s="70"/>
      <c r="ADF210" s="70"/>
      <c r="ADK210" s="8"/>
      <c r="ADL210" s="8"/>
      <c r="ADM210" s="8"/>
    </row>
    <row r="211" spans="1:793" ht="16">
      <c r="A211" s="103">
        <v>192</v>
      </c>
      <c r="B211" s="131"/>
      <c r="C211" s="132"/>
      <c r="D211" s="133" t="str">
        <f>IF(B211="","",DEGREES((1.5707963267949-ATAN(ABS('start here'!$B$27-B211)*'start here'!$B$2/(250000/$B$5))))/90*$B$2)</f>
        <v/>
      </c>
      <c r="E211" s="100"/>
      <c r="J211" s="157"/>
      <c r="K211" s="158"/>
      <c r="N211" s="149">
        <f>$N$199</f>
        <v>12.381818358695643</v>
      </c>
      <c r="O211" s="261"/>
      <c r="ADD211" s="70"/>
      <c r="ADE211" s="70"/>
      <c r="ADF211" s="70"/>
      <c r="ADK211" s="8"/>
      <c r="ADL211" s="8"/>
      <c r="ADM211" s="8"/>
    </row>
    <row r="212" spans="1:793" ht="16">
      <c r="A212" s="103">
        <v>193</v>
      </c>
      <c r="B212" s="131"/>
      <c r="C212" s="132"/>
      <c r="D212" s="133" t="str">
        <f>IF(B212="","",DEGREES((1.5707963267949-ATAN(ABS('start here'!$B$27-B212)*'start here'!$B$2/(250000/$B$5))))/90*$B$2)</f>
        <v/>
      </c>
      <c r="E212" s="100"/>
      <c r="J212" s="157"/>
      <c r="K212" s="158"/>
      <c r="N212" s="148">
        <f>$N$198</f>
        <v>-13.193253660360934</v>
      </c>
      <c r="O212" s="261">
        <v>97</v>
      </c>
      <c r="ADD212" s="70"/>
      <c r="ADE212" s="70"/>
      <c r="ADF212" s="70"/>
      <c r="ADK212" s="8"/>
      <c r="ADL212" s="8"/>
      <c r="ADM212" s="8"/>
    </row>
    <row r="213" spans="1:793" ht="16">
      <c r="A213" s="103">
        <v>194</v>
      </c>
      <c r="B213" s="131"/>
      <c r="C213" s="132"/>
      <c r="D213" s="133" t="str">
        <f>IF(B213="","",DEGREES((1.5707963267949-ATAN(ABS('start here'!$B$27-B213)*'start here'!$B$2/(250000/$B$5))))/90*$B$2)</f>
        <v/>
      </c>
      <c r="E213" s="100"/>
      <c r="J213" s="157"/>
      <c r="K213" s="158"/>
      <c r="N213" s="149">
        <f>$N$199</f>
        <v>12.381818358695643</v>
      </c>
      <c r="O213" s="261"/>
      <c r="ADD213" s="70"/>
      <c r="ADE213" s="70"/>
      <c r="ADF213" s="70"/>
      <c r="ADK213" s="8"/>
      <c r="ADL213" s="8"/>
      <c r="ADM213" s="8"/>
    </row>
    <row r="214" spans="1:793" ht="16">
      <c r="A214" s="103">
        <v>195</v>
      </c>
      <c r="B214" s="131"/>
      <c r="C214" s="132"/>
      <c r="D214" s="133" t="str">
        <f>IF(B214="","",DEGREES((1.5707963267949-ATAN(ABS('start here'!$B$27-B214)*'start here'!$B$2/(250000/$B$5))))/90*$B$2)</f>
        <v/>
      </c>
      <c r="E214" s="100"/>
      <c r="J214" s="157"/>
      <c r="K214" s="158"/>
      <c r="N214" s="148">
        <f>$N$198</f>
        <v>-13.193253660360934</v>
      </c>
      <c r="O214" s="261">
        <v>98</v>
      </c>
      <c r="ADD214" s="70"/>
      <c r="ADE214" s="70"/>
      <c r="ADF214" s="70"/>
      <c r="ADK214" s="8"/>
      <c r="ADL214" s="8"/>
      <c r="ADM214" s="8"/>
    </row>
    <row r="215" spans="1:793" ht="16">
      <c r="A215" s="103">
        <v>196</v>
      </c>
      <c r="B215" s="131"/>
      <c r="C215" s="132"/>
      <c r="D215" s="133" t="str">
        <f>IF(B215="","",DEGREES((1.5707963267949-ATAN(ABS('start here'!$B$27-B215)*'start here'!$B$2/(250000/$B$5))))/90*$B$2)</f>
        <v/>
      </c>
      <c r="E215" s="100"/>
      <c r="J215" s="157"/>
      <c r="K215" s="158"/>
      <c r="N215" s="149">
        <f>$N$199</f>
        <v>12.381818358695643</v>
      </c>
      <c r="O215" s="261"/>
      <c r="ADD215" s="70"/>
      <c r="ADE215" s="70"/>
      <c r="ADF215" s="70"/>
      <c r="ADK215" s="8"/>
      <c r="ADL215" s="8"/>
      <c r="ADM215" s="8"/>
    </row>
    <row r="216" spans="1:793" ht="16">
      <c r="A216" s="103">
        <v>197</v>
      </c>
      <c r="B216" s="131"/>
      <c r="C216" s="132"/>
      <c r="D216" s="133" t="str">
        <f>IF(B216="","",DEGREES((1.5707963267949-ATAN(ABS('start here'!$B$27-B216)*'start here'!$B$2/(250000/$B$5))))/90*$B$2)</f>
        <v/>
      </c>
      <c r="E216" s="100"/>
      <c r="J216" s="157"/>
      <c r="K216" s="158"/>
      <c r="N216" s="148">
        <f>$N$198</f>
        <v>-13.193253660360934</v>
      </c>
      <c r="O216" s="261">
        <v>99</v>
      </c>
      <c r="ADD216" s="70"/>
      <c r="ADE216" s="70"/>
      <c r="ADF216" s="70"/>
      <c r="ADK216" s="8"/>
      <c r="ADL216" s="8"/>
      <c r="ADM216" s="8"/>
    </row>
    <row r="217" spans="1:793" ht="16">
      <c r="A217" s="103">
        <v>198</v>
      </c>
      <c r="B217" s="131"/>
      <c r="C217" s="132"/>
      <c r="D217" s="133" t="str">
        <f>IF(B217="","",DEGREES((1.5707963267949-ATAN(ABS('start here'!$B$27-B217)*'start here'!$B$2/(250000/$B$5))))/90*$B$2)</f>
        <v/>
      </c>
      <c r="E217" s="100"/>
      <c r="J217" s="157"/>
      <c r="K217" s="158"/>
      <c r="N217" s="149">
        <f>$N$199</f>
        <v>12.381818358695643</v>
      </c>
      <c r="O217" s="261"/>
      <c r="ADD217" s="70"/>
      <c r="ADE217" s="70"/>
      <c r="ADF217" s="70"/>
      <c r="ADK217" s="8"/>
      <c r="ADL217" s="8"/>
      <c r="ADM217" s="8"/>
    </row>
    <row r="218" spans="1:793" ht="16">
      <c r="A218" s="103">
        <v>199</v>
      </c>
      <c r="B218" s="131"/>
      <c r="C218" s="132"/>
      <c r="D218" s="133" t="str">
        <f>IF(B218="","",DEGREES((1.5707963267949-ATAN(ABS('start here'!$B$27-B218)*'start here'!$B$2/(250000/$B$5))))/90*$B$2)</f>
        <v/>
      </c>
      <c r="E218" s="100"/>
      <c r="J218" s="157"/>
      <c r="K218" s="158"/>
      <c r="N218" s="148">
        <f>$N$198</f>
        <v>-13.193253660360934</v>
      </c>
      <c r="O218" s="261">
        <v>100</v>
      </c>
      <c r="ADD218" s="70"/>
      <c r="ADE218" s="70"/>
      <c r="ADF218" s="70"/>
      <c r="ADK218" s="8"/>
      <c r="ADL218" s="8"/>
      <c r="ADM218" s="8"/>
    </row>
    <row r="219" spans="1:793" ht="16">
      <c r="A219" s="159">
        <v>200</v>
      </c>
      <c r="B219" s="160"/>
      <c r="C219" s="161"/>
      <c r="D219" s="162" t="str">
        <f>IF(B219="","",DEGREES((1.5707963267949-ATAN(ABS('start here'!$B$27-B219)*'start here'!$B$2/(250000/$B$5))))/90*$B$2)</f>
        <v/>
      </c>
      <c r="J219" s="157"/>
      <c r="K219" s="158"/>
      <c r="N219" s="149">
        <f>$N$199</f>
        <v>12.381818358695643</v>
      </c>
      <c r="O219" s="261"/>
      <c r="ADD219" s="70"/>
      <c r="ADE219" s="70"/>
      <c r="ADF219" s="70"/>
      <c r="ADK219" s="8"/>
      <c r="ADL219" s="8"/>
      <c r="ADM219" s="8"/>
    </row>
    <row r="220" spans="1:793" ht="16">
      <c r="J220" s="157"/>
      <c r="K220" s="158"/>
      <c r="N220" s="148">
        <f>$N$198</f>
        <v>-13.193253660360934</v>
      </c>
      <c r="O220" s="261">
        <v>101</v>
      </c>
      <c r="ADD220"/>
      <c r="ADE220"/>
      <c r="ADF220"/>
      <c r="ADK220"/>
      <c r="ADL220"/>
      <c r="ADM220"/>
    </row>
    <row r="221" spans="1:793" ht="16">
      <c r="J221" s="157"/>
      <c r="K221" s="158"/>
      <c r="N221" s="149">
        <f>$N$199</f>
        <v>12.381818358695643</v>
      </c>
      <c r="O221" s="261"/>
      <c r="ADD221"/>
      <c r="ADE221"/>
      <c r="ADF221"/>
      <c r="ADK221"/>
      <c r="ADL221"/>
      <c r="ADM221"/>
    </row>
    <row r="222" spans="1:793" ht="16">
      <c r="J222" s="157"/>
      <c r="K222" s="158"/>
      <c r="N222" s="148">
        <f>$N$198</f>
        <v>-13.193253660360934</v>
      </c>
      <c r="O222" s="261">
        <v>102</v>
      </c>
      <c r="ADD222"/>
      <c r="ADE222"/>
      <c r="ADF222"/>
      <c r="ADK222"/>
      <c r="ADL222"/>
      <c r="ADM222"/>
    </row>
    <row r="223" spans="1:793" ht="16">
      <c r="J223" s="157"/>
      <c r="K223" s="158"/>
      <c r="N223" s="149">
        <f>$N$199</f>
        <v>12.381818358695643</v>
      </c>
      <c r="O223" s="261"/>
      <c r="ADD223"/>
      <c r="ADE223"/>
      <c r="ADF223"/>
      <c r="ADK223"/>
      <c r="ADL223"/>
      <c r="ADM223"/>
    </row>
    <row r="224" spans="1:793" ht="16">
      <c r="J224" s="157"/>
      <c r="K224" s="158"/>
      <c r="N224" s="148">
        <f>$N$198</f>
        <v>-13.193253660360934</v>
      </c>
      <c r="O224" s="261">
        <v>103</v>
      </c>
      <c r="ADD224"/>
      <c r="ADE224"/>
      <c r="ADF224"/>
      <c r="ADK224"/>
      <c r="ADL224"/>
      <c r="ADM224"/>
    </row>
    <row r="225" spans="10:793" ht="16">
      <c r="J225" s="157"/>
      <c r="K225" s="158"/>
      <c r="N225" s="149">
        <f>$N$199</f>
        <v>12.381818358695643</v>
      </c>
      <c r="O225" s="261"/>
      <c r="ADD225"/>
      <c r="ADE225"/>
      <c r="ADF225"/>
      <c r="ADK225"/>
      <c r="ADL225"/>
      <c r="ADM225"/>
    </row>
    <row r="226" spans="10:793" ht="16">
      <c r="J226" s="157"/>
      <c r="K226" s="158"/>
      <c r="N226" s="148">
        <f>$N$198</f>
        <v>-13.193253660360934</v>
      </c>
      <c r="O226" s="261">
        <v>104</v>
      </c>
      <c r="ADD226"/>
      <c r="ADE226"/>
      <c r="ADF226"/>
      <c r="ADK226"/>
      <c r="ADL226"/>
      <c r="ADM226"/>
    </row>
    <row r="227" spans="10:793" ht="16">
      <c r="J227" s="157"/>
      <c r="K227" s="158"/>
      <c r="N227" s="149">
        <f>$N$199</f>
        <v>12.381818358695643</v>
      </c>
      <c r="O227" s="261"/>
      <c r="ADD227"/>
      <c r="ADE227"/>
      <c r="ADF227"/>
      <c r="ADK227"/>
      <c r="ADL227"/>
      <c r="ADM227"/>
    </row>
    <row r="228" spans="10:793" ht="16">
      <c r="J228" s="157"/>
      <c r="K228" s="158"/>
      <c r="N228" s="148">
        <f>$N$198</f>
        <v>-13.193253660360934</v>
      </c>
      <c r="O228" s="261">
        <v>105</v>
      </c>
      <c r="ADD228"/>
      <c r="ADE228"/>
      <c r="ADF228"/>
      <c r="ADK228"/>
      <c r="ADL228"/>
      <c r="ADM228"/>
    </row>
    <row r="229" spans="10:793" ht="16">
      <c r="J229" s="157"/>
      <c r="K229" s="158"/>
      <c r="N229" s="149">
        <f>$N$199</f>
        <v>12.381818358695643</v>
      </c>
      <c r="O229" s="261"/>
      <c r="ADD229"/>
      <c r="ADE229"/>
      <c r="ADF229"/>
      <c r="ADK229"/>
      <c r="ADL229"/>
      <c r="ADM229"/>
    </row>
    <row r="230" spans="10:793" ht="16">
      <c r="J230" s="157"/>
      <c r="K230" s="158"/>
      <c r="N230" s="148">
        <f>$N$198</f>
        <v>-13.193253660360934</v>
      </c>
      <c r="O230" s="261">
        <v>106</v>
      </c>
      <c r="ADD230"/>
      <c r="ADE230"/>
      <c r="ADF230"/>
      <c r="ADK230"/>
      <c r="ADL230"/>
      <c r="ADM230"/>
    </row>
    <row r="231" spans="10:793" ht="16">
      <c r="J231" s="157"/>
      <c r="K231" s="158"/>
      <c r="N231" s="149">
        <f>$N$199</f>
        <v>12.381818358695643</v>
      </c>
      <c r="O231" s="261"/>
      <c r="ADD231"/>
      <c r="ADE231"/>
      <c r="ADF231"/>
      <c r="ADK231"/>
      <c r="ADL231"/>
      <c r="ADM231"/>
    </row>
    <row r="232" spans="10:793" ht="16">
      <c r="J232" s="157"/>
      <c r="K232" s="158"/>
      <c r="N232" s="148">
        <f>$N$198</f>
        <v>-13.193253660360934</v>
      </c>
      <c r="O232" s="261">
        <v>107</v>
      </c>
      <c r="ADD232"/>
      <c r="ADE232"/>
      <c r="ADF232"/>
      <c r="ADK232"/>
      <c r="ADL232"/>
      <c r="ADM232"/>
    </row>
    <row r="233" spans="10:793" ht="16">
      <c r="J233" s="157"/>
      <c r="K233" s="158"/>
      <c r="N233" s="149">
        <f>$N$199</f>
        <v>12.381818358695643</v>
      </c>
      <c r="O233" s="261"/>
      <c r="ADD233"/>
      <c r="ADE233"/>
      <c r="ADF233"/>
      <c r="ADK233"/>
      <c r="ADL233"/>
      <c r="ADM233"/>
    </row>
    <row r="234" spans="10:793" ht="16">
      <c r="J234" s="157"/>
      <c r="K234" s="158"/>
      <c r="N234" s="148">
        <f>$N$198</f>
        <v>-13.193253660360934</v>
      </c>
      <c r="O234" s="261">
        <v>108</v>
      </c>
      <c r="ADD234"/>
      <c r="ADE234"/>
      <c r="ADF234"/>
      <c r="ADK234"/>
      <c r="ADL234"/>
      <c r="ADM234"/>
    </row>
    <row r="235" spans="10:793" ht="16">
      <c r="J235" s="157"/>
      <c r="K235" s="158"/>
      <c r="N235" s="149">
        <f>$N$199</f>
        <v>12.381818358695643</v>
      </c>
      <c r="O235" s="261"/>
      <c r="ADD235"/>
      <c r="ADE235"/>
      <c r="ADF235"/>
      <c r="ADK235"/>
      <c r="ADL235"/>
      <c r="ADM235"/>
    </row>
    <row r="236" spans="10:793" ht="16">
      <c r="J236" s="157"/>
      <c r="K236" s="158"/>
      <c r="N236" s="148">
        <f>$N$198</f>
        <v>-13.193253660360934</v>
      </c>
      <c r="O236" s="261">
        <v>109</v>
      </c>
      <c r="ADD236"/>
      <c r="ADE236"/>
      <c r="ADF236"/>
      <c r="ADK236"/>
      <c r="ADL236"/>
      <c r="ADM236"/>
    </row>
    <row r="237" spans="10:793" ht="16">
      <c r="J237" s="157"/>
      <c r="K237" s="158"/>
      <c r="N237" s="149">
        <f>$N$199</f>
        <v>12.381818358695643</v>
      </c>
      <c r="O237" s="261"/>
      <c r="ADD237"/>
      <c r="ADE237"/>
      <c r="ADF237"/>
      <c r="ADK237"/>
      <c r="ADL237"/>
      <c r="ADM237"/>
    </row>
    <row r="238" spans="10:793" ht="16">
      <c r="J238" s="157"/>
      <c r="K238" s="158"/>
      <c r="N238" s="148">
        <f>$N$198</f>
        <v>-13.193253660360934</v>
      </c>
      <c r="O238" s="261">
        <v>110</v>
      </c>
      <c r="ADD238"/>
      <c r="ADE238"/>
      <c r="ADF238"/>
      <c r="ADK238"/>
      <c r="ADL238"/>
      <c r="ADM238"/>
    </row>
    <row r="239" spans="10:793" ht="16">
      <c r="J239" s="157"/>
      <c r="K239" s="158"/>
      <c r="N239" s="149">
        <f>$N$199</f>
        <v>12.381818358695643</v>
      </c>
      <c r="O239" s="261"/>
      <c r="ADD239"/>
      <c r="ADE239"/>
      <c r="ADF239"/>
      <c r="ADK239"/>
      <c r="ADL239"/>
      <c r="ADM239"/>
    </row>
    <row r="240" spans="10:793" ht="16">
      <c r="J240" s="157"/>
      <c r="K240" s="158"/>
      <c r="N240" s="148">
        <f>$N$198</f>
        <v>-13.193253660360934</v>
      </c>
      <c r="O240" s="261">
        <v>111</v>
      </c>
      <c r="ADD240"/>
      <c r="ADE240"/>
      <c r="ADF240"/>
      <c r="ADK240"/>
      <c r="ADL240"/>
      <c r="ADM240"/>
    </row>
    <row r="241" spans="10:793" ht="16">
      <c r="J241" s="157"/>
      <c r="K241" s="158"/>
      <c r="N241" s="149">
        <f>$N$199</f>
        <v>12.381818358695643</v>
      </c>
      <c r="O241" s="261"/>
      <c r="ADD241"/>
      <c r="ADE241"/>
      <c r="ADF241"/>
      <c r="ADK241"/>
      <c r="ADL241"/>
      <c r="ADM241"/>
    </row>
    <row r="242" spans="10:793" ht="16">
      <c r="J242" s="157"/>
      <c r="K242" s="158"/>
      <c r="N242" s="148">
        <f>$N$198</f>
        <v>-13.193253660360934</v>
      </c>
      <c r="O242" s="261">
        <v>112</v>
      </c>
      <c r="ADD242"/>
      <c r="ADE242"/>
      <c r="ADF242"/>
      <c r="ADK242"/>
      <c r="ADL242"/>
      <c r="ADM242"/>
    </row>
    <row r="243" spans="10:793" ht="16">
      <c r="J243" s="157"/>
      <c r="K243" s="158"/>
      <c r="N243" s="149">
        <f>$N$199</f>
        <v>12.381818358695643</v>
      </c>
      <c r="O243" s="261"/>
      <c r="ADD243"/>
      <c r="ADE243"/>
      <c r="ADF243"/>
      <c r="ADK243"/>
      <c r="ADL243"/>
      <c r="ADM243"/>
    </row>
    <row r="244" spans="10:793" ht="16">
      <c r="J244" s="157"/>
      <c r="K244" s="158"/>
      <c r="N244" s="148">
        <f>$N$198</f>
        <v>-13.193253660360934</v>
      </c>
      <c r="O244" s="261">
        <v>113</v>
      </c>
      <c r="ADD244"/>
      <c r="ADE244"/>
      <c r="ADF244"/>
      <c r="ADK244"/>
      <c r="ADL244"/>
      <c r="ADM244"/>
    </row>
    <row r="245" spans="10:793" ht="16">
      <c r="J245" s="157"/>
      <c r="K245" s="158"/>
      <c r="N245" s="149">
        <f>$N$199</f>
        <v>12.381818358695643</v>
      </c>
      <c r="O245" s="261"/>
      <c r="ADD245"/>
      <c r="ADE245"/>
      <c r="ADF245"/>
      <c r="ADK245"/>
      <c r="ADL245"/>
      <c r="ADM245"/>
    </row>
    <row r="246" spans="10:793" ht="16">
      <c r="J246" s="157"/>
      <c r="K246" s="158"/>
      <c r="N246" s="148">
        <f>$N$198</f>
        <v>-13.193253660360934</v>
      </c>
      <c r="O246" s="261">
        <v>114</v>
      </c>
      <c r="ADD246"/>
      <c r="ADE246"/>
      <c r="ADF246"/>
      <c r="ADK246"/>
      <c r="ADL246"/>
      <c r="ADM246"/>
    </row>
    <row r="247" spans="10:793" ht="16">
      <c r="J247" s="157"/>
      <c r="K247" s="158"/>
      <c r="N247" s="149">
        <f>$N$199</f>
        <v>12.381818358695643</v>
      </c>
      <c r="O247" s="261"/>
      <c r="ADD247"/>
      <c r="ADE247"/>
      <c r="ADF247"/>
      <c r="ADK247"/>
      <c r="ADL247"/>
      <c r="ADM247"/>
    </row>
    <row r="248" spans="10:793" ht="16">
      <c r="J248" s="157"/>
      <c r="K248" s="158"/>
      <c r="N248" s="148">
        <f>$N$198</f>
        <v>-13.193253660360934</v>
      </c>
      <c r="O248" s="261">
        <v>115</v>
      </c>
      <c r="ADD248"/>
      <c r="ADE248"/>
      <c r="ADF248"/>
      <c r="ADK248"/>
      <c r="ADL248"/>
      <c r="ADM248"/>
    </row>
    <row r="249" spans="10:793" ht="16">
      <c r="J249" s="157"/>
      <c r="K249" s="158"/>
      <c r="N249" s="149">
        <f>$N$199</f>
        <v>12.381818358695643</v>
      </c>
      <c r="O249" s="261"/>
      <c r="ADD249"/>
      <c r="ADE249"/>
      <c r="ADF249"/>
      <c r="ADK249"/>
      <c r="ADL249"/>
      <c r="ADM249"/>
    </row>
    <row r="250" spans="10:793" ht="16">
      <c r="J250" s="157"/>
      <c r="K250" s="158"/>
      <c r="N250" s="148">
        <f>$N$198</f>
        <v>-13.193253660360934</v>
      </c>
      <c r="O250" s="261">
        <v>116</v>
      </c>
      <c r="ADD250"/>
      <c r="ADE250"/>
      <c r="ADF250"/>
      <c r="ADK250"/>
      <c r="ADL250"/>
      <c r="ADM250"/>
    </row>
    <row r="251" spans="10:793" ht="16">
      <c r="J251" s="157"/>
      <c r="K251" s="158"/>
      <c r="N251" s="149">
        <f>$N$199</f>
        <v>12.381818358695643</v>
      </c>
      <c r="O251" s="261"/>
      <c r="ADD251"/>
      <c r="ADE251"/>
      <c r="ADF251"/>
      <c r="ADK251"/>
      <c r="ADL251"/>
      <c r="ADM251"/>
    </row>
    <row r="252" spans="10:793" ht="16">
      <c r="J252" s="157"/>
      <c r="K252" s="158"/>
      <c r="N252" s="148">
        <f>$N$198</f>
        <v>-13.193253660360934</v>
      </c>
      <c r="O252" s="261">
        <v>117</v>
      </c>
      <c r="ADD252"/>
      <c r="ADE252"/>
      <c r="ADF252"/>
      <c r="ADK252"/>
      <c r="ADL252"/>
      <c r="ADM252"/>
    </row>
    <row r="253" spans="10:793" ht="16">
      <c r="J253" s="157"/>
      <c r="K253" s="158"/>
      <c r="N253" s="149">
        <f>$N$199</f>
        <v>12.381818358695643</v>
      </c>
      <c r="O253" s="261"/>
      <c r="ADD253"/>
      <c r="ADE253"/>
      <c r="ADF253"/>
      <c r="ADK253"/>
      <c r="ADL253"/>
      <c r="ADM253"/>
    </row>
    <row r="254" spans="10:793" ht="16">
      <c r="J254" s="157"/>
      <c r="K254" s="158"/>
      <c r="N254" s="148">
        <f>$N$198</f>
        <v>-13.193253660360934</v>
      </c>
      <c r="O254" s="261">
        <v>118</v>
      </c>
      <c r="ADD254"/>
      <c r="ADE254"/>
      <c r="ADF254"/>
      <c r="ADK254"/>
      <c r="ADL254"/>
      <c r="ADM254"/>
    </row>
    <row r="255" spans="10:793" ht="16">
      <c r="J255" s="157"/>
      <c r="K255" s="158"/>
      <c r="N255" s="149">
        <f>$N$199</f>
        <v>12.381818358695643</v>
      </c>
      <c r="O255" s="261"/>
      <c r="ADD255"/>
      <c r="ADE255"/>
      <c r="ADF255"/>
      <c r="ADK255"/>
      <c r="ADL255"/>
      <c r="ADM255"/>
    </row>
    <row r="256" spans="10:793" ht="16">
      <c r="J256" s="157"/>
      <c r="K256" s="158"/>
      <c r="N256" s="148">
        <f>$N$198</f>
        <v>-13.193253660360934</v>
      </c>
      <c r="O256" s="261">
        <v>119</v>
      </c>
      <c r="ADD256"/>
      <c r="ADE256"/>
      <c r="ADF256"/>
      <c r="ADK256"/>
      <c r="ADL256"/>
      <c r="ADM256"/>
    </row>
    <row r="257" spans="10:793" ht="16">
      <c r="J257" s="157"/>
      <c r="K257" s="158"/>
      <c r="N257" s="149">
        <f>$N$199</f>
        <v>12.381818358695643</v>
      </c>
      <c r="O257" s="261"/>
      <c r="ADD257"/>
      <c r="ADE257"/>
      <c r="ADF257"/>
      <c r="ADK257"/>
      <c r="ADL257"/>
      <c r="ADM257"/>
    </row>
    <row r="258" spans="10:793" ht="16">
      <c r="J258" s="157"/>
      <c r="K258" s="158"/>
      <c r="N258" s="148">
        <f>$N$198</f>
        <v>-13.193253660360934</v>
      </c>
      <c r="O258" s="261">
        <v>120</v>
      </c>
      <c r="ADD258"/>
      <c r="ADE258"/>
      <c r="ADF258"/>
      <c r="ADK258"/>
      <c r="ADL258"/>
      <c r="ADM258"/>
    </row>
    <row r="259" spans="10:793" ht="16">
      <c r="J259" s="157"/>
      <c r="K259" s="158"/>
      <c r="N259" s="149">
        <f>$N$199</f>
        <v>12.381818358695643</v>
      </c>
      <c r="O259" s="261"/>
      <c r="ADD259"/>
      <c r="ADE259"/>
      <c r="ADF259"/>
      <c r="ADK259"/>
      <c r="ADL259"/>
      <c r="ADM259"/>
    </row>
    <row r="260" spans="10:793" ht="16">
      <c r="J260" s="157"/>
      <c r="K260" s="158"/>
      <c r="N260" s="148">
        <f>$N$198</f>
        <v>-13.193253660360934</v>
      </c>
      <c r="O260" s="261">
        <v>121</v>
      </c>
      <c r="ADD260"/>
      <c r="ADE260"/>
      <c r="ADF260"/>
      <c r="ADK260"/>
      <c r="ADL260"/>
      <c r="ADM260"/>
    </row>
    <row r="261" spans="10:793" ht="16">
      <c r="J261" s="157"/>
      <c r="K261" s="158"/>
      <c r="N261" s="149">
        <f>$N$199</f>
        <v>12.381818358695643</v>
      </c>
      <c r="O261" s="261"/>
      <c r="ADD261"/>
      <c r="ADE261"/>
      <c r="ADF261"/>
      <c r="ADK261"/>
      <c r="ADL261"/>
      <c r="ADM261"/>
    </row>
    <row r="262" spans="10:793" ht="16">
      <c r="J262" s="157"/>
      <c r="K262" s="163"/>
      <c r="N262" s="148">
        <f>$N$198</f>
        <v>-13.193253660360934</v>
      </c>
      <c r="O262" s="261">
        <v>122</v>
      </c>
      <c r="ADD262"/>
      <c r="ADE262"/>
      <c r="ADF262"/>
      <c r="ADK262"/>
      <c r="ADL262"/>
      <c r="ADM262"/>
    </row>
    <row r="263" spans="10:793" ht="16">
      <c r="J263" s="157"/>
      <c r="K263" s="163"/>
      <c r="N263" s="149">
        <f>$N$199</f>
        <v>12.381818358695643</v>
      </c>
      <c r="O263" s="261"/>
      <c r="ADD263"/>
      <c r="ADE263"/>
      <c r="ADF263"/>
      <c r="ADK263"/>
      <c r="ADL263"/>
      <c r="ADM263"/>
    </row>
    <row r="264" spans="10:793" ht="16">
      <c r="J264" s="157"/>
      <c r="K264" s="163"/>
      <c r="N264" s="148">
        <f>$N$198</f>
        <v>-13.193253660360934</v>
      </c>
      <c r="O264" s="261">
        <v>123</v>
      </c>
      <c r="ADD264"/>
      <c r="ADE264"/>
      <c r="ADF264"/>
      <c r="ADK264"/>
      <c r="ADL264"/>
      <c r="ADM264"/>
    </row>
    <row r="265" spans="10:793" ht="16">
      <c r="J265" s="157"/>
      <c r="K265" s="163"/>
      <c r="N265" s="149">
        <f>$N$199</f>
        <v>12.381818358695643</v>
      </c>
      <c r="O265" s="261"/>
      <c r="ADD265"/>
      <c r="ADE265"/>
      <c r="ADF265"/>
      <c r="ADK265"/>
      <c r="ADL265"/>
      <c r="ADM265"/>
    </row>
    <row r="266" spans="10:793" ht="16">
      <c r="J266" s="157"/>
      <c r="K266" s="163"/>
      <c r="N266" s="148">
        <f>$N$198</f>
        <v>-13.193253660360934</v>
      </c>
      <c r="O266" s="261">
        <v>124</v>
      </c>
      <c r="ADD266"/>
      <c r="ADE266"/>
      <c r="ADF266"/>
      <c r="ADK266"/>
      <c r="ADL266"/>
      <c r="ADM266"/>
    </row>
    <row r="267" spans="10:793" ht="16">
      <c r="J267" s="157"/>
      <c r="K267" s="163"/>
      <c r="N267" s="149">
        <f>$N$199</f>
        <v>12.381818358695643</v>
      </c>
      <c r="O267" s="261"/>
      <c r="ADD267"/>
      <c r="ADE267"/>
      <c r="ADF267"/>
      <c r="ADK267"/>
      <c r="ADL267"/>
      <c r="ADM267"/>
    </row>
    <row r="268" spans="10:793" ht="16">
      <c r="J268" s="157"/>
      <c r="K268" s="163"/>
      <c r="N268" s="148">
        <f>$N$198</f>
        <v>-13.193253660360934</v>
      </c>
      <c r="O268" s="261">
        <v>125</v>
      </c>
      <c r="ADD268"/>
      <c r="ADE268"/>
      <c r="ADF268"/>
      <c r="ADK268"/>
      <c r="ADL268"/>
      <c r="ADM268"/>
    </row>
    <row r="269" spans="10:793" ht="16">
      <c r="J269" s="157"/>
      <c r="K269" s="163"/>
      <c r="N269" s="149">
        <f>$N$199</f>
        <v>12.381818358695643</v>
      </c>
      <c r="O269" s="261"/>
      <c r="ADD269"/>
      <c r="ADE269"/>
      <c r="ADF269"/>
      <c r="ADK269"/>
      <c r="ADL269"/>
      <c r="ADM269"/>
    </row>
    <row r="270" spans="10:793" ht="16">
      <c r="J270" s="157"/>
      <c r="K270" s="163"/>
      <c r="N270" s="148">
        <f>$N$198</f>
        <v>-13.193253660360934</v>
      </c>
      <c r="O270" s="261">
        <v>126</v>
      </c>
      <c r="ADD270"/>
      <c r="ADE270"/>
      <c r="ADF270"/>
      <c r="ADK270"/>
      <c r="ADL270"/>
      <c r="ADM270"/>
    </row>
    <row r="271" spans="10:793" ht="16">
      <c r="J271" s="157"/>
      <c r="K271" s="163"/>
      <c r="N271" s="149">
        <f>$N$199</f>
        <v>12.381818358695643</v>
      </c>
      <c r="O271" s="261"/>
      <c r="ADD271"/>
      <c r="ADE271"/>
      <c r="ADF271"/>
      <c r="ADK271"/>
      <c r="ADL271"/>
      <c r="ADM271"/>
    </row>
    <row r="272" spans="10:793" ht="16">
      <c r="J272" s="157"/>
      <c r="K272" s="163"/>
      <c r="N272" s="148">
        <f>$N$198</f>
        <v>-13.193253660360934</v>
      </c>
      <c r="O272" s="261">
        <v>127</v>
      </c>
      <c r="ADD272"/>
      <c r="ADE272"/>
      <c r="ADF272"/>
      <c r="ADK272"/>
      <c r="ADL272"/>
      <c r="ADM272"/>
    </row>
    <row r="273" spans="10:793" ht="16">
      <c r="J273" s="157"/>
      <c r="K273" s="163"/>
      <c r="N273" s="149">
        <f>$N$199</f>
        <v>12.381818358695643</v>
      </c>
      <c r="O273" s="261"/>
      <c r="ADD273"/>
      <c r="ADE273"/>
      <c r="ADF273"/>
      <c r="ADK273"/>
      <c r="ADL273"/>
      <c r="ADM273"/>
    </row>
    <row r="274" spans="10:793" ht="16">
      <c r="J274" s="157"/>
      <c r="K274" s="163"/>
      <c r="N274" s="148">
        <f>$N$198</f>
        <v>-13.193253660360934</v>
      </c>
      <c r="O274" s="261">
        <v>128</v>
      </c>
      <c r="ADD274"/>
      <c r="ADE274"/>
      <c r="ADF274"/>
      <c r="ADK274"/>
      <c r="ADL274"/>
      <c r="ADM274"/>
    </row>
    <row r="275" spans="10:793" ht="16">
      <c r="J275" s="157"/>
      <c r="K275" s="163"/>
      <c r="N275" s="149">
        <f>$N$199</f>
        <v>12.381818358695643</v>
      </c>
      <c r="O275" s="261"/>
      <c r="ADD275"/>
      <c r="ADE275"/>
      <c r="ADF275"/>
      <c r="ADK275"/>
      <c r="ADL275"/>
      <c r="ADM275"/>
    </row>
    <row r="276" spans="10:793" ht="16">
      <c r="J276" s="157"/>
      <c r="K276" s="163"/>
      <c r="N276" s="148">
        <f>$N$198</f>
        <v>-13.193253660360934</v>
      </c>
      <c r="O276" s="261">
        <v>129</v>
      </c>
      <c r="ADD276"/>
      <c r="ADE276"/>
      <c r="ADF276"/>
      <c r="ADK276"/>
      <c r="ADL276"/>
      <c r="ADM276"/>
    </row>
    <row r="277" spans="10:793" ht="16">
      <c r="J277" s="157"/>
      <c r="K277" s="163"/>
      <c r="N277" s="149">
        <f>$N$199</f>
        <v>12.381818358695643</v>
      </c>
      <c r="O277" s="261"/>
      <c r="ADD277"/>
      <c r="ADE277"/>
      <c r="ADF277"/>
      <c r="ADK277"/>
      <c r="ADL277"/>
      <c r="ADM277"/>
    </row>
    <row r="278" spans="10:793" ht="16">
      <c r="J278" s="157"/>
      <c r="K278" s="163"/>
      <c r="N278" s="148">
        <f>$N$198</f>
        <v>-13.193253660360934</v>
      </c>
      <c r="O278" s="261">
        <v>130</v>
      </c>
      <c r="ADD278"/>
      <c r="ADE278"/>
      <c r="ADF278"/>
      <c r="ADK278"/>
      <c r="ADL278"/>
      <c r="ADM278"/>
    </row>
    <row r="279" spans="10:793" ht="16">
      <c r="J279" s="157"/>
      <c r="K279" s="163"/>
      <c r="N279" s="149">
        <f>$N$199</f>
        <v>12.381818358695643</v>
      </c>
      <c r="O279" s="261"/>
      <c r="ADD279"/>
      <c r="ADE279"/>
      <c r="ADF279"/>
      <c r="ADK279"/>
      <c r="ADL279"/>
      <c r="ADM279"/>
    </row>
    <row r="280" spans="10:793" ht="16">
      <c r="J280" s="157"/>
      <c r="K280" s="163"/>
      <c r="N280" s="148">
        <f>$N$198</f>
        <v>-13.193253660360934</v>
      </c>
      <c r="O280" s="261">
        <v>131</v>
      </c>
      <c r="ADD280"/>
      <c r="ADE280"/>
      <c r="ADF280"/>
      <c r="ADK280"/>
      <c r="ADL280"/>
      <c r="ADM280"/>
    </row>
    <row r="281" spans="10:793" ht="16">
      <c r="J281" s="157"/>
      <c r="K281" s="163"/>
      <c r="N281" s="149">
        <f>$N$199</f>
        <v>12.381818358695643</v>
      </c>
      <c r="O281" s="261"/>
      <c r="ADD281"/>
      <c r="ADE281"/>
      <c r="ADF281"/>
      <c r="ADK281"/>
      <c r="ADL281"/>
      <c r="ADM281"/>
    </row>
    <row r="282" spans="10:793" ht="16">
      <c r="J282" s="157"/>
      <c r="K282" s="163"/>
      <c r="N282" s="148">
        <f>$N$198</f>
        <v>-13.193253660360934</v>
      </c>
      <c r="O282" s="261">
        <v>132</v>
      </c>
      <c r="ADD282"/>
      <c r="ADE282"/>
      <c r="ADF282"/>
      <c r="ADK282"/>
      <c r="ADL282"/>
      <c r="ADM282"/>
    </row>
    <row r="283" spans="10:793" ht="16">
      <c r="J283" s="157"/>
      <c r="K283" s="163"/>
      <c r="N283" s="149">
        <f>$N$199</f>
        <v>12.381818358695643</v>
      </c>
      <c r="O283" s="261"/>
      <c r="ADD283"/>
      <c r="ADE283"/>
      <c r="ADF283"/>
      <c r="ADK283"/>
      <c r="ADL283"/>
      <c r="ADM283"/>
    </row>
    <row r="284" spans="10:793" ht="16">
      <c r="J284" s="157"/>
      <c r="K284" s="163"/>
      <c r="N284" s="148">
        <f>$N$198</f>
        <v>-13.193253660360934</v>
      </c>
      <c r="O284" s="262">
        <v>133</v>
      </c>
      <c r="ADD284"/>
      <c r="ADE284"/>
      <c r="ADF284"/>
      <c r="ADK284"/>
      <c r="ADL284"/>
      <c r="ADM284"/>
    </row>
    <row r="285" spans="10:793" ht="16">
      <c r="J285" s="157"/>
      <c r="K285" s="163"/>
      <c r="N285" s="145">
        <f>$N$199</f>
        <v>12.381818358695643</v>
      </c>
      <c r="O285" s="262"/>
      <c r="ADD285"/>
      <c r="ADE285"/>
      <c r="ADF285"/>
      <c r="ADK285"/>
      <c r="ADL285"/>
      <c r="ADM285"/>
    </row>
    <row r="286" spans="10:793" ht="16">
      <c r="J286" s="157"/>
      <c r="K286" s="163"/>
      <c r="N286" s="139">
        <f>IF($K$153="","",IF($D$13-$K$153=0,$D$12,20*LOG(250000/($D$13-$K$153)/$B$9)+$D$9))</f>
        <v>-13.039517087035115</v>
      </c>
      <c r="O286" s="263">
        <v>134</v>
      </c>
      <c r="ADD286"/>
      <c r="ADE286"/>
      <c r="ADF286"/>
      <c r="ADK286"/>
      <c r="ADL286"/>
      <c r="ADM286"/>
    </row>
    <row r="287" spans="10:793" ht="16">
      <c r="J287" s="157"/>
      <c r="K287" s="163"/>
      <c r="N287" s="139">
        <f>IF($K$153="","",IF($K$153=0,$D$12,20*LOG(250000/$K$153/$B$9)+$D$9))</f>
        <v>9.8830436265296449</v>
      </c>
      <c r="O287" s="263"/>
      <c r="ADD287"/>
      <c r="ADE287"/>
      <c r="ADF287"/>
      <c r="ADK287"/>
      <c r="ADL287"/>
      <c r="ADM287"/>
    </row>
    <row r="288" spans="10:793" ht="16">
      <c r="J288" s="157"/>
      <c r="K288" s="163"/>
      <c r="N288" s="148">
        <f>$N$286</f>
        <v>-13.039517087035115</v>
      </c>
      <c r="O288" s="261">
        <v>135</v>
      </c>
      <c r="ADD288"/>
      <c r="ADE288"/>
      <c r="ADF288"/>
      <c r="ADK288"/>
      <c r="ADL288"/>
      <c r="ADM288"/>
    </row>
    <row r="289" spans="10:793" ht="16">
      <c r="J289" s="157"/>
      <c r="K289" s="163"/>
      <c r="N289" s="149">
        <f>$N$287</f>
        <v>9.8830436265296449</v>
      </c>
      <c r="O289" s="261"/>
      <c r="ADD289"/>
      <c r="ADE289"/>
      <c r="ADF289"/>
      <c r="ADK289"/>
      <c r="ADL289"/>
      <c r="ADM289"/>
    </row>
    <row r="290" spans="10:793" ht="16">
      <c r="J290" s="157"/>
      <c r="K290" s="163"/>
      <c r="N290" s="148">
        <f>$N$286</f>
        <v>-13.039517087035115</v>
      </c>
      <c r="O290" s="261">
        <v>136</v>
      </c>
      <c r="ADD290"/>
      <c r="ADE290"/>
      <c r="ADF290"/>
      <c r="ADK290"/>
      <c r="ADL290"/>
      <c r="ADM290"/>
    </row>
    <row r="291" spans="10:793" ht="16">
      <c r="J291" s="157"/>
      <c r="K291" s="163"/>
      <c r="N291" s="149">
        <f>$N$287</f>
        <v>9.8830436265296449</v>
      </c>
      <c r="O291" s="261"/>
      <c r="ADD291"/>
      <c r="ADE291"/>
      <c r="ADF291"/>
      <c r="ADK291"/>
      <c r="ADL291"/>
      <c r="ADM291"/>
    </row>
    <row r="292" spans="10:793" ht="16">
      <c r="J292" s="157"/>
      <c r="K292" s="163"/>
      <c r="N292" s="148">
        <f>$N$286</f>
        <v>-13.039517087035115</v>
      </c>
      <c r="O292" s="261">
        <v>137</v>
      </c>
      <c r="ADD292"/>
      <c r="ADE292"/>
      <c r="ADF292"/>
      <c r="ADK292"/>
      <c r="ADL292"/>
      <c r="ADM292"/>
    </row>
    <row r="293" spans="10:793" ht="16">
      <c r="J293" s="157"/>
      <c r="K293" s="163"/>
      <c r="N293" s="149">
        <f>$N$287</f>
        <v>9.8830436265296449</v>
      </c>
      <c r="O293" s="261"/>
      <c r="ADD293"/>
      <c r="ADE293"/>
      <c r="ADF293"/>
      <c r="ADK293"/>
      <c r="ADL293"/>
      <c r="ADM293"/>
    </row>
    <row r="294" spans="10:793" ht="16">
      <c r="J294" s="157"/>
      <c r="K294" s="163"/>
      <c r="N294" s="148">
        <f>$N$286</f>
        <v>-13.039517087035115</v>
      </c>
      <c r="O294" s="261">
        <v>138</v>
      </c>
      <c r="ADD294"/>
      <c r="ADE294"/>
      <c r="ADF294"/>
      <c r="ADK294"/>
      <c r="ADL294"/>
      <c r="ADM294"/>
    </row>
    <row r="295" spans="10:793" ht="16">
      <c r="J295" s="157"/>
      <c r="K295" s="163"/>
      <c r="N295" s="149">
        <f>$N$287</f>
        <v>9.8830436265296449</v>
      </c>
      <c r="O295" s="261"/>
      <c r="ADD295"/>
      <c r="ADE295"/>
      <c r="ADF295"/>
      <c r="ADK295"/>
      <c r="ADL295"/>
      <c r="ADM295"/>
    </row>
    <row r="296" spans="10:793" ht="16">
      <c r="J296" s="157"/>
      <c r="K296" s="163"/>
      <c r="N296" s="148">
        <f>$N$286</f>
        <v>-13.039517087035115</v>
      </c>
      <c r="O296" s="261">
        <v>139</v>
      </c>
      <c r="ADD296"/>
      <c r="ADE296"/>
      <c r="ADF296"/>
      <c r="ADK296"/>
      <c r="ADL296"/>
      <c r="ADM296"/>
    </row>
    <row r="297" spans="10:793" ht="16">
      <c r="J297" s="157"/>
      <c r="K297" s="163"/>
      <c r="N297" s="149">
        <f>$N$287</f>
        <v>9.8830436265296449</v>
      </c>
      <c r="O297" s="261"/>
      <c r="ADD297"/>
      <c r="ADE297"/>
      <c r="ADF297"/>
      <c r="ADK297"/>
      <c r="ADL297"/>
      <c r="ADM297"/>
    </row>
    <row r="298" spans="10:793" ht="16">
      <c r="J298" s="157"/>
      <c r="K298" s="163"/>
      <c r="N298" s="148">
        <f>$N$286</f>
        <v>-13.039517087035115</v>
      </c>
      <c r="O298" s="261">
        <v>140</v>
      </c>
      <c r="ADD298"/>
      <c r="ADE298"/>
      <c r="ADF298"/>
      <c r="ADK298"/>
      <c r="ADL298"/>
      <c r="ADM298"/>
    </row>
    <row r="299" spans="10:793" ht="16">
      <c r="J299" s="157"/>
      <c r="K299" s="163"/>
      <c r="N299" s="149">
        <f>$N$287</f>
        <v>9.8830436265296449</v>
      </c>
      <c r="O299" s="261"/>
      <c r="ADD299"/>
      <c r="ADE299"/>
      <c r="ADF299"/>
      <c r="ADK299"/>
      <c r="ADL299"/>
      <c r="ADM299"/>
    </row>
    <row r="300" spans="10:793" ht="16">
      <c r="J300" s="157"/>
      <c r="K300" s="163"/>
      <c r="N300" s="148">
        <f>$N$286</f>
        <v>-13.039517087035115</v>
      </c>
      <c r="O300" s="261">
        <v>141</v>
      </c>
      <c r="ADD300"/>
      <c r="ADE300"/>
      <c r="ADF300"/>
      <c r="ADK300"/>
      <c r="ADL300"/>
      <c r="ADM300"/>
    </row>
    <row r="301" spans="10:793" ht="16">
      <c r="J301" s="157"/>
      <c r="K301" s="163"/>
      <c r="N301" s="149">
        <f>$N$287</f>
        <v>9.8830436265296449</v>
      </c>
      <c r="O301" s="261"/>
      <c r="ADD301"/>
      <c r="ADE301"/>
      <c r="ADF301"/>
      <c r="ADK301"/>
      <c r="ADL301"/>
      <c r="ADM301"/>
    </row>
    <row r="302" spans="10:793" ht="16">
      <c r="J302" s="157"/>
      <c r="K302" s="163"/>
      <c r="N302" s="148">
        <f>$N$286</f>
        <v>-13.039517087035115</v>
      </c>
      <c r="O302" s="261">
        <v>142</v>
      </c>
      <c r="ADD302"/>
      <c r="ADE302"/>
      <c r="ADF302"/>
      <c r="ADK302"/>
      <c r="ADL302"/>
      <c r="ADM302"/>
    </row>
    <row r="303" spans="10:793" ht="16">
      <c r="J303" s="157"/>
      <c r="K303" s="163"/>
      <c r="N303" s="149">
        <f>$N$287</f>
        <v>9.8830436265296449</v>
      </c>
      <c r="O303" s="261"/>
      <c r="ADD303"/>
      <c r="ADE303"/>
      <c r="ADF303"/>
      <c r="ADK303"/>
      <c r="ADL303"/>
      <c r="ADM303"/>
    </row>
    <row r="304" spans="10:793" ht="16">
      <c r="J304" s="157"/>
      <c r="K304" s="163"/>
      <c r="N304" s="148">
        <f>$N$286</f>
        <v>-13.039517087035115</v>
      </c>
      <c r="O304" s="261">
        <v>143</v>
      </c>
      <c r="ADD304"/>
      <c r="ADE304"/>
      <c r="ADF304"/>
      <c r="ADK304"/>
      <c r="ADL304"/>
      <c r="ADM304"/>
    </row>
    <row r="305" spans="10:793" ht="16">
      <c r="J305" s="157"/>
      <c r="K305" s="163"/>
      <c r="N305" s="149">
        <f>$N$287</f>
        <v>9.8830436265296449</v>
      </c>
      <c r="O305" s="261"/>
      <c r="ADD305"/>
      <c r="ADE305"/>
      <c r="ADF305"/>
      <c r="ADK305"/>
      <c r="ADL305"/>
      <c r="ADM305"/>
    </row>
    <row r="306" spans="10:793" ht="16">
      <c r="J306" s="157"/>
      <c r="K306" s="163"/>
      <c r="N306" s="148">
        <f>$N$286</f>
        <v>-13.039517087035115</v>
      </c>
      <c r="O306" s="261">
        <v>144</v>
      </c>
      <c r="ADD306"/>
      <c r="ADE306"/>
      <c r="ADF306"/>
      <c r="ADK306"/>
      <c r="ADL306"/>
      <c r="ADM306"/>
    </row>
    <row r="307" spans="10:793" ht="16">
      <c r="J307" s="157"/>
      <c r="K307" s="163"/>
      <c r="N307" s="149">
        <f>$N$287</f>
        <v>9.8830436265296449</v>
      </c>
      <c r="O307" s="261"/>
      <c r="ADD307"/>
      <c r="ADE307"/>
      <c r="ADF307"/>
      <c r="ADK307"/>
      <c r="ADL307"/>
      <c r="ADM307"/>
    </row>
    <row r="308" spans="10:793" ht="16">
      <c r="J308" s="157"/>
      <c r="K308" s="163"/>
      <c r="N308" s="148">
        <f>$N$286</f>
        <v>-13.039517087035115</v>
      </c>
      <c r="O308" s="261">
        <v>145</v>
      </c>
      <c r="ADD308"/>
      <c r="ADE308"/>
      <c r="ADF308"/>
      <c r="ADK308"/>
      <c r="ADL308"/>
      <c r="ADM308"/>
    </row>
    <row r="309" spans="10:793" ht="16">
      <c r="J309" s="157"/>
      <c r="K309" s="163"/>
      <c r="N309" s="149">
        <f>$N$287</f>
        <v>9.8830436265296449</v>
      </c>
      <c r="O309" s="261"/>
      <c r="ADD309"/>
      <c r="ADE309"/>
      <c r="ADF309"/>
      <c r="ADK309"/>
      <c r="ADL309"/>
      <c r="ADM309"/>
    </row>
    <row r="310" spans="10:793" ht="16">
      <c r="J310" s="157"/>
      <c r="K310" s="163"/>
      <c r="N310" s="148">
        <f>$N$286</f>
        <v>-13.039517087035115</v>
      </c>
      <c r="O310" s="261">
        <v>146</v>
      </c>
      <c r="ADD310"/>
      <c r="ADE310"/>
      <c r="ADF310"/>
      <c r="ADK310"/>
      <c r="ADL310"/>
      <c r="ADM310"/>
    </row>
    <row r="311" spans="10:793" ht="16">
      <c r="J311" s="157"/>
      <c r="K311" s="163"/>
      <c r="N311" s="149">
        <f>$N$287</f>
        <v>9.8830436265296449</v>
      </c>
      <c r="O311" s="261"/>
      <c r="ADD311"/>
      <c r="ADE311"/>
      <c r="ADF311"/>
      <c r="ADK311"/>
      <c r="ADL311"/>
      <c r="ADM311"/>
    </row>
    <row r="312" spans="10:793" ht="16">
      <c r="J312" s="157"/>
      <c r="K312" s="163"/>
      <c r="N312" s="148">
        <f>$N$286</f>
        <v>-13.039517087035115</v>
      </c>
      <c r="O312" s="261">
        <v>147</v>
      </c>
      <c r="ADD312"/>
      <c r="ADE312"/>
      <c r="ADF312"/>
      <c r="ADK312"/>
      <c r="ADL312"/>
      <c r="ADM312"/>
    </row>
    <row r="313" spans="10:793" ht="16">
      <c r="J313" s="157"/>
      <c r="K313" s="163"/>
      <c r="N313" s="149">
        <f>$N$287</f>
        <v>9.8830436265296449</v>
      </c>
      <c r="O313" s="261"/>
      <c r="ADD313"/>
      <c r="ADE313"/>
      <c r="ADF313"/>
      <c r="ADK313"/>
      <c r="ADL313"/>
      <c r="ADM313"/>
    </row>
    <row r="314" spans="10:793" ht="16">
      <c r="J314" s="157"/>
      <c r="K314" s="163"/>
      <c r="N314" s="148">
        <f>$N$286</f>
        <v>-13.039517087035115</v>
      </c>
      <c r="O314" s="261">
        <v>148</v>
      </c>
      <c r="ADD314"/>
      <c r="ADE314"/>
      <c r="ADF314"/>
      <c r="ADK314"/>
      <c r="ADL314"/>
      <c r="ADM314"/>
    </row>
    <row r="315" spans="10:793" ht="16">
      <c r="J315" s="157"/>
      <c r="K315" s="163"/>
      <c r="N315" s="149">
        <f>$N$287</f>
        <v>9.8830436265296449</v>
      </c>
      <c r="O315" s="261"/>
      <c r="ADD315"/>
      <c r="ADE315"/>
      <c r="ADF315"/>
      <c r="ADK315"/>
      <c r="ADL315"/>
      <c r="ADM315"/>
    </row>
    <row r="316" spans="10:793" ht="16">
      <c r="J316" s="157"/>
      <c r="K316" s="163"/>
      <c r="N316" s="148">
        <f>$N$286</f>
        <v>-13.039517087035115</v>
      </c>
      <c r="O316" s="261">
        <v>149</v>
      </c>
      <c r="ADD316"/>
      <c r="ADE316"/>
      <c r="ADF316"/>
      <c r="ADK316"/>
      <c r="ADL316"/>
      <c r="ADM316"/>
    </row>
    <row r="317" spans="10:793" ht="16">
      <c r="J317" s="157"/>
      <c r="K317" s="163"/>
      <c r="N317" s="149">
        <f>$N$287</f>
        <v>9.8830436265296449</v>
      </c>
      <c r="O317" s="261"/>
      <c r="ADD317"/>
      <c r="ADE317"/>
      <c r="ADF317"/>
      <c r="ADK317"/>
      <c r="ADL317"/>
      <c r="ADM317"/>
    </row>
    <row r="318" spans="10:793" ht="16">
      <c r="J318" s="157"/>
      <c r="K318" s="163"/>
      <c r="N318" s="148">
        <f>$N$286</f>
        <v>-13.039517087035115</v>
      </c>
      <c r="O318" s="261">
        <v>150</v>
      </c>
      <c r="ADD318"/>
      <c r="ADE318"/>
      <c r="ADF318"/>
      <c r="ADK318"/>
      <c r="ADL318"/>
      <c r="ADM318"/>
    </row>
    <row r="319" spans="10:793" ht="16">
      <c r="J319" s="157"/>
      <c r="K319" s="163"/>
      <c r="N319" s="149">
        <f>$N$287</f>
        <v>9.8830436265296449</v>
      </c>
      <c r="O319" s="261"/>
      <c r="ADD319"/>
      <c r="ADE319"/>
      <c r="ADF319"/>
      <c r="ADK319"/>
      <c r="ADL319"/>
      <c r="ADM319"/>
    </row>
    <row r="320" spans="10:793" ht="16">
      <c r="J320" s="157"/>
      <c r="K320" s="163"/>
      <c r="N320" s="148">
        <f>$N$286</f>
        <v>-13.039517087035115</v>
      </c>
      <c r="O320" s="261">
        <v>151</v>
      </c>
      <c r="ADD320"/>
      <c r="ADE320"/>
      <c r="ADF320"/>
      <c r="ADK320"/>
      <c r="ADL320"/>
      <c r="ADM320"/>
    </row>
    <row r="321" spans="10:793" ht="16">
      <c r="J321" s="157"/>
      <c r="K321" s="163"/>
      <c r="N321" s="149">
        <f>$N$287</f>
        <v>9.8830436265296449</v>
      </c>
      <c r="O321" s="261"/>
      <c r="ADD321"/>
      <c r="ADE321"/>
      <c r="ADF321"/>
      <c r="ADK321"/>
      <c r="ADL321"/>
      <c r="ADM321"/>
    </row>
    <row r="322" spans="10:793" ht="16">
      <c r="J322" s="157"/>
      <c r="K322" s="163"/>
      <c r="N322" s="148">
        <f>$N$286</f>
        <v>-13.039517087035115</v>
      </c>
      <c r="O322" s="261">
        <v>152</v>
      </c>
      <c r="ADD322"/>
      <c r="ADE322"/>
      <c r="ADF322"/>
      <c r="ADK322"/>
      <c r="ADL322"/>
      <c r="ADM322"/>
    </row>
    <row r="323" spans="10:793" ht="16">
      <c r="J323" s="157"/>
      <c r="K323" s="163"/>
      <c r="N323" s="149">
        <f>$N$287</f>
        <v>9.8830436265296449</v>
      </c>
      <c r="O323" s="261"/>
      <c r="ADD323"/>
      <c r="ADE323"/>
      <c r="ADF323"/>
      <c r="ADK323"/>
      <c r="ADL323"/>
      <c r="ADM323"/>
    </row>
    <row r="324" spans="10:793" ht="16">
      <c r="J324" s="157"/>
      <c r="K324" s="163"/>
      <c r="N324" s="148">
        <f>$N$286</f>
        <v>-13.039517087035115</v>
      </c>
      <c r="O324" s="261">
        <v>153</v>
      </c>
      <c r="ADD324"/>
      <c r="ADE324"/>
      <c r="ADF324"/>
      <c r="ADK324"/>
      <c r="ADL324"/>
      <c r="ADM324"/>
    </row>
    <row r="325" spans="10:793" ht="16">
      <c r="J325" s="157"/>
      <c r="K325" s="163"/>
      <c r="N325" s="149">
        <f>$N$287</f>
        <v>9.8830436265296449</v>
      </c>
      <c r="O325" s="261"/>
      <c r="ADD325"/>
      <c r="ADE325"/>
      <c r="ADF325"/>
      <c r="ADK325"/>
      <c r="ADL325"/>
      <c r="ADM325"/>
    </row>
    <row r="326" spans="10:793" ht="16">
      <c r="J326" s="157"/>
      <c r="K326" s="163"/>
      <c r="N326" s="148">
        <f>$N$286</f>
        <v>-13.039517087035115</v>
      </c>
      <c r="O326" s="261">
        <v>154</v>
      </c>
      <c r="ADD326"/>
      <c r="ADE326"/>
      <c r="ADF326"/>
      <c r="ADK326"/>
      <c r="ADL326"/>
      <c r="ADM326"/>
    </row>
    <row r="327" spans="10:793" ht="16">
      <c r="J327" s="157"/>
      <c r="K327" s="163"/>
      <c r="N327" s="149">
        <f>$N$287</f>
        <v>9.8830436265296449</v>
      </c>
      <c r="O327" s="261"/>
      <c r="ADD327"/>
      <c r="ADE327"/>
      <c r="ADF327"/>
      <c r="ADK327"/>
      <c r="ADL327"/>
      <c r="ADM327"/>
    </row>
    <row r="328" spans="10:793" ht="16">
      <c r="J328" s="157"/>
      <c r="K328" s="163"/>
      <c r="N328" s="148">
        <f>$N$286</f>
        <v>-13.039517087035115</v>
      </c>
      <c r="O328" s="261">
        <v>155</v>
      </c>
      <c r="ADD328"/>
      <c r="ADE328"/>
      <c r="ADF328"/>
      <c r="ADK328"/>
      <c r="ADL328"/>
      <c r="ADM328"/>
    </row>
    <row r="329" spans="10:793" ht="16">
      <c r="J329" s="157"/>
      <c r="K329" s="163"/>
      <c r="N329" s="149">
        <f>$N$287</f>
        <v>9.8830436265296449</v>
      </c>
      <c r="O329" s="261"/>
      <c r="ADD329"/>
      <c r="ADE329"/>
      <c r="ADF329"/>
      <c r="ADK329"/>
      <c r="ADL329"/>
      <c r="ADM329"/>
    </row>
    <row r="330" spans="10:793" ht="16">
      <c r="J330" s="157"/>
      <c r="K330" s="163"/>
      <c r="N330" s="148">
        <f>$N$286</f>
        <v>-13.039517087035115</v>
      </c>
      <c r="O330" s="261">
        <v>156</v>
      </c>
      <c r="ADD330"/>
      <c r="ADE330"/>
      <c r="ADF330"/>
      <c r="ADK330"/>
      <c r="ADL330"/>
      <c r="ADM330"/>
    </row>
    <row r="331" spans="10:793" ht="16">
      <c r="J331" s="157"/>
      <c r="K331" s="163"/>
      <c r="N331" s="149">
        <f>$N$287</f>
        <v>9.8830436265296449</v>
      </c>
      <c r="O331" s="261"/>
      <c r="ADD331"/>
      <c r="ADE331"/>
      <c r="ADF331"/>
      <c r="ADK331"/>
      <c r="ADL331"/>
      <c r="ADM331"/>
    </row>
    <row r="332" spans="10:793" ht="16">
      <c r="J332" s="157"/>
      <c r="K332" s="163"/>
      <c r="N332" s="148">
        <f>$N$286</f>
        <v>-13.039517087035115</v>
      </c>
      <c r="O332" s="261">
        <v>157</v>
      </c>
      <c r="ADD332"/>
      <c r="ADE332"/>
      <c r="ADF332"/>
      <c r="ADK332"/>
      <c r="ADL332"/>
      <c r="ADM332"/>
    </row>
    <row r="333" spans="10:793" ht="16">
      <c r="J333" s="157"/>
      <c r="K333" s="163"/>
      <c r="N333" s="149">
        <f>$N$287</f>
        <v>9.8830436265296449</v>
      </c>
      <c r="O333" s="261"/>
      <c r="ADD333"/>
      <c r="ADE333"/>
      <c r="ADF333"/>
      <c r="ADK333"/>
      <c r="ADL333"/>
      <c r="ADM333"/>
    </row>
    <row r="334" spans="10:793" ht="16">
      <c r="J334" s="157"/>
      <c r="K334" s="163"/>
      <c r="N334" s="148">
        <f>$N$286</f>
        <v>-13.039517087035115</v>
      </c>
      <c r="O334" s="261">
        <v>158</v>
      </c>
      <c r="ADD334"/>
      <c r="ADE334"/>
      <c r="ADF334"/>
      <c r="ADK334"/>
      <c r="ADL334"/>
      <c r="ADM334"/>
    </row>
    <row r="335" spans="10:793" ht="16">
      <c r="J335" s="157"/>
      <c r="K335" s="163"/>
      <c r="N335" s="149">
        <f>$N$287</f>
        <v>9.8830436265296449</v>
      </c>
      <c r="O335" s="261"/>
      <c r="ADD335"/>
      <c r="ADE335"/>
      <c r="ADF335"/>
      <c r="ADK335"/>
      <c r="ADL335"/>
      <c r="ADM335"/>
    </row>
    <row r="336" spans="10:793" ht="16">
      <c r="J336" s="157"/>
      <c r="K336" s="163"/>
      <c r="N336" s="148">
        <f>$N$286</f>
        <v>-13.039517087035115</v>
      </c>
      <c r="O336" s="261">
        <v>159</v>
      </c>
      <c r="ADD336"/>
      <c r="ADE336"/>
      <c r="ADF336"/>
      <c r="ADK336"/>
      <c r="ADL336"/>
      <c r="ADM336"/>
    </row>
    <row r="337" spans="10:793" ht="16">
      <c r="J337" s="157"/>
      <c r="K337" s="163"/>
      <c r="N337" s="149">
        <f>$N$287</f>
        <v>9.8830436265296449</v>
      </c>
      <c r="O337" s="261"/>
      <c r="ADD337"/>
      <c r="ADE337"/>
      <c r="ADF337"/>
      <c r="ADK337"/>
      <c r="ADL337"/>
      <c r="ADM337"/>
    </row>
    <row r="338" spans="10:793" ht="16">
      <c r="J338" s="157"/>
      <c r="K338" s="163"/>
      <c r="N338" s="148">
        <f>$N$286</f>
        <v>-13.039517087035115</v>
      </c>
      <c r="O338" s="261">
        <v>160</v>
      </c>
      <c r="ADD338"/>
      <c r="ADE338"/>
      <c r="ADF338"/>
      <c r="ADK338"/>
      <c r="ADL338"/>
      <c r="ADM338"/>
    </row>
    <row r="339" spans="10:793" ht="16">
      <c r="J339" s="157"/>
      <c r="K339" s="163"/>
      <c r="N339" s="149">
        <f>$N$287</f>
        <v>9.8830436265296449</v>
      </c>
      <c r="O339" s="261"/>
      <c r="ADD339"/>
      <c r="ADE339"/>
      <c r="ADF339"/>
      <c r="ADK339"/>
      <c r="ADL339"/>
      <c r="ADM339"/>
    </row>
    <row r="340" spans="10:793" ht="16">
      <c r="J340" s="157"/>
      <c r="K340" s="163"/>
      <c r="N340" s="148">
        <f>$N$286</f>
        <v>-13.039517087035115</v>
      </c>
      <c r="O340" s="261">
        <v>161</v>
      </c>
      <c r="ADD340"/>
      <c r="ADE340"/>
      <c r="ADF340"/>
      <c r="ADK340"/>
      <c r="ADL340"/>
      <c r="ADM340"/>
    </row>
    <row r="341" spans="10:793" ht="16">
      <c r="J341" s="157"/>
      <c r="K341" s="163"/>
      <c r="N341" s="149">
        <f>$N$287</f>
        <v>9.8830436265296449</v>
      </c>
      <c r="O341" s="261"/>
      <c r="ADD341"/>
      <c r="ADE341"/>
      <c r="ADF341"/>
      <c r="ADK341"/>
      <c r="ADL341"/>
      <c r="ADM341"/>
    </row>
    <row r="342" spans="10:793" ht="16">
      <c r="J342" s="157"/>
      <c r="K342" s="163"/>
      <c r="N342" s="148">
        <f>$N$286</f>
        <v>-13.039517087035115</v>
      </c>
      <c r="O342" s="261">
        <v>162</v>
      </c>
      <c r="ADD342"/>
      <c r="ADE342"/>
      <c r="ADF342"/>
      <c r="ADK342"/>
      <c r="ADL342"/>
      <c r="ADM342"/>
    </row>
    <row r="343" spans="10:793" ht="16">
      <c r="J343" s="157"/>
      <c r="K343" s="163"/>
      <c r="N343" s="149">
        <f>$N$287</f>
        <v>9.8830436265296449</v>
      </c>
      <c r="O343" s="261"/>
      <c r="ADD343"/>
      <c r="ADE343"/>
      <c r="ADF343"/>
      <c r="ADK343"/>
      <c r="ADL343"/>
      <c r="ADM343"/>
    </row>
    <row r="344" spans="10:793" ht="16">
      <c r="J344" s="157"/>
      <c r="K344" s="163"/>
      <c r="N344" s="148">
        <f>$N$286</f>
        <v>-13.039517087035115</v>
      </c>
      <c r="O344" s="261">
        <v>163</v>
      </c>
      <c r="ADD344"/>
      <c r="ADE344"/>
      <c r="ADF344"/>
      <c r="ADK344"/>
      <c r="ADL344"/>
      <c r="ADM344"/>
    </row>
    <row r="345" spans="10:793" ht="16">
      <c r="J345" s="157"/>
      <c r="K345" s="163"/>
      <c r="N345" s="149">
        <f>$N$287</f>
        <v>9.8830436265296449</v>
      </c>
      <c r="O345" s="261"/>
      <c r="ADD345"/>
      <c r="ADE345"/>
      <c r="ADF345"/>
      <c r="ADK345"/>
      <c r="ADL345"/>
      <c r="ADM345"/>
    </row>
    <row r="346" spans="10:793" ht="16">
      <c r="J346" s="157"/>
      <c r="K346" s="163"/>
      <c r="N346" s="148">
        <f>$N$286</f>
        <v>-13.039517087035115</v>
      </c>
      <c r="O346" s="261">
        <v>164</v>
      </c>
      <c r="ADD346"/>
      <c r="ADE346"/>
      <c r="ADF346"/>
      <c r="ADK346"/>
      <c r="ADL346"/>
      <c r="ADM346"/>
    </row>
    <row r="347" spans="10:793" ht="16">
      <c r="J347" s="157"/>
      <c r="K347" s="163"/>
      <c r="N347" s="149">
        <f>$N$287</f>
        <v>9.8830436265296449</v>
      </c>
      <c r="O347" s="261"/>
      <c r="ADD347"/>
      <c r="ADE347"/>
      <c r="ADF347"/>
      <c r="ADK347"/>
      <c r="ADL347"/>
      <c r="ADM347"/>
    </row>
    <row r="348" spans="10:793" ht="16">
      <c r="J348" s="157"/>
      <c r="K348" s="163"/>
      <c r="N348" s="148">
        <f>$N$286</f>
        <v>-13.039517087035115</v>
      </c>
      <c r="O348" s="261">
        <v>165</v>
      </c>
      <c r="ADD348"/>
      <c r="ADE348"/>
      <c r="ADF348"/>
      <c r="ADK348"/>
      <c r="ADL348"/>
      <c r="ADM348"/>
    </row>
    <row r="349" spans="10:793" ht="16">
      <c r="J349" s="157"/>
      <c r="K349" s="163"/>
      <c r="N349" s="149">
        <f>$N$287</f>
        <v>9.8830436265296449</v>
      </c>
      <c r="O349" s="261"/>
      <c r="ADD349"/>
      <c r="ADE349"/>
      <c r="ADF349"/>
      <c r="ADK349"/>
      <c r="ADL349"/>
      <c r="ADM349"/>
    </row>
    <row r="350" spans="10:793" ht="16">
      <c r="J350" s="157"/>
      <c r="K350" s="164"/>
      <c r="N350" s="148">
        <f>$N$286</f>
        <v>-13.039517087035115</v>
      </c>
      <c r="O350" s="261">
        <v>166</v>
      </c>
      <c r="ADD350"/>
      <c r="ADE350"/>
      <c r="ADF350"/>
      <c r="ADK350"/>
      <c r="ADL350"/>
      <c r="ADM350"/>
    </row>
    <row r="351" spans="10:793" ht="16">
      <c r="J351" s="157"/>
      <c r="K351" s="164"/>
      <c r="N351" s="149">
        <f>$N$287</f>
        <v>9.8830436265296449</v>
      </c>
      <c r="O351" s="261"/>
      <c r="ADD351"/>
      <c r="ADE351"/>
      <c r="ADF351"/>
      <c r="ADK351"/>
      <c r="ADL351"/>
      <c r="ADM351"/>
    </row>
    <row r="352" spans="10:793" ht="16">
      <c r="J352" s="165"/>
      <c r="K352" s="166"/>
      <c r="N352" s="148">
        <f>$N$286</f>
        <v>-13.039517087035115</v>
      </c>
      <c r="O352" s="261">
        <v>167</v>
      </c>
      <c r="ADD352"/>
      <c r="ADE352"/>
      <c r="ADF352"/>
      <c r="ADK352"/>
      <c r="ADL352"/>
      <c r="ADM352"/>
    </row>
    <row r="353" spans="10:793" ht="16">
      <c r="J353" s="165"/>
      <c r="K353" s="166"/>
      <c r="N353" s="149">
        <f>$N$287</f>
        <v>9.8830436265296449</v>
      </c>
      <c r="O353" s="261"/>
      <c r="ADD353"/>
      <c r="ADE353"/>
      <c r="ADF353"/>
      <c r="ADK353"/>
      <c r="ADL353"/>
      <c r="ADM353"/>
    </row>
    <row r="354" spans="10:793" ht="16">
      <c r="J354" s="165"/>
      <c r="K354" s="166"/>
      <c r="N354" s="148">
        <f>$N$286</f>
        <v>-13.039517087035115</v>
      </c>
      <c r="O354" s="261">
        <v>168</v>
      </c>
      <c r="ADD354"/>
      <c r="ADE354"/>
      <c r="ADF354"/>
      <c r="ADK354"/>
      <c r="ADL354"/>
      <c r="ADM354"/>
    </row>
    <row r="355" spans="10:793" ht="16">
      <c r="J355" s="165"/>
      <c r="K355" s="166"/>
      <c r="N355" s="149">
        <f>$N$287</f>
        <v>9.8830436265296449</v>
      </c>
      <c r="O355" s="261"/>
      <c r="ADD355"/>
      <c r="ADE355"/>
      <c r="ADF355"/>
      <c r="ADK355"/>
      <c r="ADL355"/>
      <c r="ADM355"/>
    </row>
    <row r="356" spans="10:793" ht="16">
      <c r="J356" s="167"/>
      <c r="K356" s="168"/>
      <c r="N356" s="148">
        <f>$N$286</f>
        <v>-13.039517087035115</v>
      </c>
      <c r="O356" s="261">
        <v>169</v>
      </c>
      <c r="ADD356"/>
      <c r="ADE356"/>
      <c r="ADF356"/>
      <c r="ADK356"/>
      <c r="ADL356"/>
      <c r="ADM356"/>
    </row>
    <row r="357" spans="10:793" ht="16">
      <c r="J357" s="167"/>
      <c r="K357" s="168"/>
      <c r="N357" s="149">
        <f>$N$287</f>
        <v>9.8830436265296449</v>
      </c>
      <c r="O357" s="261"/>
      <c r="ADD357"/>
      <c r="ADE357"/>
      <c r="ADF357"/>
      <c r="ADK357"/>
      <c r="ADL357"/>
      <c r="ADM357"/>
    </row>
    <row r="358" spans="10:793" ht="16">
      <c r="J358" s="167"/>
      <c r="K358" s="168"/>
      <c r="N358" s="148">
        <f>$N$286</f>
        <v>-13.039517087035115</v>
      </c>
      <c r="O358" s="261">
        <v>170</v>
      </c>
      <c r="ADD358"/>
      <c r="ADE358"/>
      <c r="ADF358"/>
      <c r="ADK358"/>
      <c r="ADL358"/>
      <c r="ADM358"/>
    </row>
    <row r="359" spans="10:793" ht="16">
      <c r="J359" s="167"/>
      <c r="K359" s="168"/>
      <c r="N359" s="149">
        <f>$N$287</f>
        <v>9.8830436265296449</v>
      </c>
      <c r="O359" s="261"/>
      <c r="ADD359"/>
      <c r="ADE359"/>
      <c r="ADF359"/>
      <c r="ADK359"/>
      <c r="ADL359"/>
      <c r="ADM359"/>
    </row>
    <row r="360" spans="10:793" ht="16">
      <c r="J360" s="167"/>
      <c r="K360" s="168"/>
      <c r="N360" s="148">
        <f>$N$286</f>
        <v>-13.039517087035115</v>
      </c>
      <c r="O360" s="261">
        <v>171</v>
      </c>
      <c r="ADD360"/>
      <c r="ADE360"/>
      <c r="ADF360"/>
      <c r="ADK360"/>
      <c r="ADL360"/>
      <c r="ADM360"/>
    </row>
    <row r="361" spans="10:793" ht="16">
      <c r="J361" s="167"/>
      <c r="K361" s="168"/>
      <c r="N361" s="149">
        <f>$N$287</f>
        <v>9.8830436265296449</v>
      </c>
      <c r="O361" s="261"/>
      <c r="ADD361"/>
      <c r="ADE361"/>
      <c r="ADF361"/>
      <c r="ADK361"/>
      <c r="ADL361"/>
      <c r="ADM361"/>
    </row>
    <row r="362" spans="10:793" ht="16">
      <c r="J362" s="167"/>
      <c r="K362" s="168"/>
      <c r="N362" s="148">
        <f>$N$286</f>
        <v>-13.039517087035115</v>
      </c>
      <c r="O362" s="261">
        <v>172</v>
      </c>
      <c r="ADD362"/>
      <c r="ADE362"/>
      <c r="ADF362"/>
      <c r="ADK362"/>
      <c r="ADL362"/>
      <c r="ADM362"/>
    </row>
    <row r="363" spans="10:793" ht="16">
      <c r="J363" s="167"/>
      <c r="K363" s="168"/>
      <c r="N363" s="149">
        <f>$N$287</f>
        <v>9.8830436265296449</v>
      </c>
      <c r="O363" s="261"/>
      <c r="ADD363"/>
      <c r="ADE363"/>
      <c r="ADF363"/>
      <c r="ADK363"/>
      <c r="ADL363"/>
      <c r="ADM363"/>
    </row>
    <row r="364" spans="10:793" ht="16">
      <c r="J364" s="167"/>
      <c r="K364" s="168"/>
      <c r="N364" s="148">
        <f>$N$286</f>
        <v>-13.039517087035115</v>
      </c>
      <c r="O364" s="261">
        <v>173</v>
      </c>
      <c r="ADD364"/>
      <c r="ADE364"/>
      <c r="ADF364"/>
      <c r="ADK364"/>
      <c r="ADL364"/>
      <c r="ADM364"/>
    </row>
    <row r="365" spans="10:793" ht="16">
      <c r="J365" s="167"/>
      <c r="K365" s="168"/>
      <c r="N365" s="149">
        <f>$N$287</f>
        <v>9.8830436265296449</v>
      </c>
      <c r="O365" s="261"/>
      <c r="ADD365"/>
      <c r="ADE365"/>
      <c r="ADF365"/>
      <c r="ADK365"/>
      <c r="ADL365"/>
      <c r="ADM365"/>
    </row>
    <row r="366" spans="10:793" ht="16">
      <c r="J366" s="167"/>
      <c r="K366" s="168"/>
      <c r="N366" s="148">
        <f>$N$286</f>
        <v>-13.039517087035115</v>
      </c>
      <c r="O366" s="261">
        <v>174</v>
      </c>
      <c r="ADD366"/>
      <c r="ADE366"/>
      <c r="ADF366"/>
      <c r="ADK366"/>
      <c r="ADL366"/>
      <c r="ADM366"/>
    </row>
    <row r="367" spans="10:793" ht="16">
      <c r="J367" s="167"/>
      <c r="K367" s="168"/>
      <c r="N367" s="149">
        <f>$N$287</f>
        <v>9.8830436265296449</v>
      </c>
      <c r="O367" s="261"/>
      <c r="ADD367"/>
      <c r="ADE367"/>
      <c r="ADF367"/>
      <c r="ADK367"/>
      <c r="ADL367"/>
      <c r="ADM367"/>
    </row>
    <row r="368" spans="10:793" ht="16">
      <c r="J368" s="167"/>
      <c r="K368" s="168"/>
      <c r="N368" s="148">
        <f>$N$286</f>
        <v>-13.039517087035115</v>
      </c>
      <c r="O368" s="261">
        <v>175</v>
      </c>
      <c r="ADD368"/>
      <c r="ADE368"/>
      <c r="ADF368"/>
      <c r="ADK368"/>
      <c r="ADL368"/>
      <c r="ADM368"/>
    </row>
    <row r="369" spans="10:793" ht="16">
      <c r="J369" s="167"/>
      <c r="K369" s="168"/>
      <c r="N369" s="149">
        <f>$N$287</f>
        <v>9.8830436265296449</v>
      </c>
      <c r="O369" s="261"/>
      <c r="ADD369"/>
      <c r="ADE369"/>
      <c r="ADF369"/>
      <c r="ADK369"/>
      <c r="ADL369"/>
      <c r="ADM369"/>
    </row>
    <row r="370" spans="10:793" ht="16">
      <c r="J370" s="167"/>
      <c r="K370" s="168"/>
      <c r="N370" s="148">
        <f>$N$286</f>
        <v>-13.039517087035115</v>
      </c>
      <c r="O370" s="261">
        <v>176</v>
      </c>
      <c r="ADD370"/>
      <c r="ADE370"/>
      <c r="ADF370"/>
      <c r="ADK370"/>
      <c r="ADL370"/>
      <c r="ADM370"/>
    </row>
    <row r="371" spans="10:793" ht="16">
      <c r="J371" s="167"/>
      <c r="K371" s="168"/>
      <c r="N371" s="149">
        <f>$N$287</f>
        <v>9.8830436265296449</v>
      </c>
      <c r="O371" s="261"/>
      <c r="ADD371"/>
      <c r="ADE371"/>
      <c r="ADF371"/>
      <c r="ADK371"/>
      <c r="ADL371"/>
      <c r="ADM371"/>
    </row>
    <row r="372" spans="10:793" ht="16">
      <c r="J372" s="167"/>
      <c r="K372" s="168"/>
      <c r="N372" s="148">
        <f>$N$286</f>
        <v>-13.039517087035115</v>
      </c>
      <c r="O372" s="262">
        <v>177</v>
      </c>
      <c r="ADD372"/>
      <c r="ADE372"/>
      <c r="ADF372"/>
      <c r="ADK372"/>
      <c r="ADL372"/>
      <c r="ADM372"/>
    </row>
    <row r="373" spans="10:793" ht="16">
      <c r="J373" s="167"/>
      <c r="K373" s="168"/>
      <c r="N373" s="145">
        <f>$N$287</f>
        <v>9.8830436265296449</v>
      </c>
      <c r="O373" s="262"/>
      <c r="ADD373"/>
      <c r="ADE373"/>
      <c r="ADF373"/>
      <c r="ADK373"/>
      <c r="ADL373"/>
      <c r="ADM373"/>
    </row>
    <row r="374" spans="10:793" ht="16">
      <c r="J374" s="167"/>
      <c r="K374" s="168"/>
      <c r="N374" s="139">
        <f>IF(K197="","",IF($D$13-$K$197=0,$D$12,20*LOG(250000/($D$13-$K$197)/$B$9)+$D$9))</f>
        <v>-13.638781554583979</v>
      </c>
      <c r="O374" s="260">
        <v>178</v>
      </c>
      <c r="ADD374"/>
      <c r="ADE374"/>
      <c r="ADF374"/>
      <c r="ADK374"/>
      <c r="ADL374"/>
      <c r="ADM374"/>
    </row>
    <row r="375" spans="10:793" ht="16">
      <c r="J375" s="167"/>
      <c r="K375" s="168"/>
      <c r="N375" s="169">
        <f>IF($K$197="","",IF($K$197=0,$D$12,20*LOG(250000/$K$197/$B$9)+$D$9))</f>
        <v>1000</v>
      </c>
      <c r="O375" s="260"/>
      <c r="ADD375" s="70"/>
      <c r="ADE375" s="70"/>
      <c r="ADF375" s="70"/>
      <c r="ADK375" s="8"/>
      <c r="ADL375" s="8"/>
      <c r="ADM375"/>
    </row>
  </sheetData>
  <mergeCells count="252">
    <mergeCell ref="F15:H15"/>
    <mergeCell ref="J15:O15"/>
    <mergeCell ref="A16:D16"/>
    <mergeCell ref="F16:H16"/>
    <mergeCell ref="J16:O16"/>
    <mergeCell ref="F17:F18"/>
    <mergeCell ref="G17:G18"/>
    <mergeCell ref="J17:J18"/>
    <mergeCell ref="K17:K18"/>
    <mergeCell ref="O17:O18"/>
    <mergeCell ref="F20:F21"/>
    <mergeCell ref="G20:G21"/>
    <mergeCell ref="O20:O21"/>
    <mergeCell ref="K21:K64"/>
    <mergeCell ref="F22:F23"/>
    <mergeCell ref="G22:G23"/>
    <mergeCell ref="O22:O23"/>
    <mergeCell ref="F24:F25"/>
    <mergeCell ref="G24:G25"/>
    <mergeCell ref="O24:O25"/>
    <mergeCell ref="F26:F27"/>
    <mergeCell ref="G26:G27"/>
    <mergeCell ref="O26:O27"/>
    <mergeCell ref="F28:F29"/>
    <mergeCell ref="G28:G29"/>
    <mergeCell ref="O28:O29"/>
    <mergeCell ref="F30:F31"/>
    <mergeCell ref="G30:G31"/>
    <mergeCell ref="O30:O31"/>
    <mergeCell ref="F32:F33"/>
    <mergeCell ref="G32:G33"/>
    <mergeCell ref="O32:O33"/>
    <mergeCell ref="F34:F35"/>
    <mergeCell ref="G34:G35"/>
    <mergeCell ref="O34:O35"/>
    <mergeCell ref="F36:F37"/>
    <mergeCell ref="G36:G37"/>
    <mergeCell ref="O36:O37"/>
    <mergeCell ref="F38:F39"/>
    <mergeCell ref="G38:G39"/>
    <mergeCell ref="O38:O39"/>
    <mergeCell ref="F40:F41"/>
    <mergeCell ref="G40:G41"/>
    <mergeCell ref="O40:O41"/>
    <mergeCell ref="F42:F43"/>
    <mergeCell ref="G42:G43"/>
    <mergeCell ref="O42:O43"/>
    <mergeCell ref="F44:F45"/>
    <mergeCell ref="G44:G45"/>
    <mergeCell ref="O44:O45"/>
    <mergeCell ref="F46:F47"/>
    <mergeCell ref="G46:G47"/>
    <mergeCell ref="O46:O47"/>
    <mergeCell ref="F48:F49"/>
    <mergeCell ref="G48:G49"/>
    <mergeCell ref="O48:O49"/>
    <mergeCell ref="F50:F51"/>
    <mergeCell ref="G50:G51"/>
    <mergeCell ref="O50:O51"/>
    <mergeCell ref="F52:F53"/>
    <mergeCell ref="G52:G53"/>
    <mergeCell ref="O52:O53"/>
    <mergeCell ref="F54:F55"/>
    <mergeCell ref="G54:G55"/>
    <mergeCell ref="O54:O55"/>
    <mergeCell ref="F56:F57"/>
    <mergeCell ref="G56:G57"/>
    <mergeCell ref="O56:O57"/>
    <mergeCell ref="F58:F59"/>
    <mergeCell ref="G58:G59"/>
    <mergeCell ref="O58:O59"/>
    <mergeCell ref="F60:F61"/>
    <mergeCell ref="G60:G61"/>
    <mergeCell ref="O60:O61"/>
    <mergeCell ref="F62:F63"/>
    <mergeCell ref="G62:G63"/>
    <mergeCell ref="O62:O63"/>
    <mergeCell ref="F64:F65"/>
    <mergeCell ref="G64:G65"/>
    <mergeCell ref="O64:O65"/>
    <mergeCell ref="K65:K108"/>
    <mergeCell ref="F66:F67"/>
    <mergeCell ref="G66:G67"/>
    <mergeCell ref="O66:O67"/>
    <mergeCell ref="F68:F69"/>
    <mergeCell ref="G68:G69"/>
    <mergeCell ref="O68:O69"/>
    <mergeCell ref="F70:F71"/>
    <mergeCell ref="G70:G71"/>
    <mergeCell ref="O70:O71"/>
    <mergeCell ref="F72:F73"/>
    <mergeCell ref="G72:G73"/>
    <mergeCell ref="O72:O73"/>
    <mergeCell ref="F74:F75"/>
    <mergeCell ref="G74:G75"/>
    <mergeCell ref="O74:O75"/>
    <mergeCell ref="F76:F77"/>
    <mergeCell ref="G76:G77"/>
    <mergeCell ref="O76:O77"/>
    <mergeCell ref="F78:F79"/>
    <mergeCell ref="G78:G79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04:O105"/>
    <mergeCell ref="O106:O107"/>
    <mergeCell ref="O108:O109"/>
    <mergeCell ref="K109:K152"/>
    <mergeCell ref="O110:O111"/>
    <mergeCell ref="O112:O113"/>
    <mergeCell ref="O114:O115"/>
    <mergeCell ref="O116:O117"/>
    <mergeCell ref="O118:O119"/>
    <mergeCell ref="O120:O121"/>
    <mergeCell ref="O122:O123"/>
    <mergeCell ref="O124:O125"/>
    <mergeCell ref="O126:O127"/>
    <mergeCell ref="O128:O129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O146:O147"/>
    <mergeCell ref="O148:O149"/>
    <mergeCell ref="O150:O151"/>
    <mergeCell ref="O152:O153"/>
    <mergeCell ref="K153:K196"/>
    <mergeCell ref="O154:O155"/>
    <mergeCell ref="O156:O157"/>
    <mergeCell ref="O158:O159"/>
    <mergeCell ref="O160:O161"/>
    <mergeCell ref="O162:O163"/>
    <mergeCell ref="O164:O165"/>
    <mergeCell ref="O166:O167"/>
    <mergeCell ref="O168:O169"/>
    <mergeCell ref="O170:O171"/>
    <mergeCell ref="O172:O173"/>
    <mergeCell ref="O174:O175"/>
    <mergeCell ref="O176:O177"/>
    <mergeCell ref="O178:O179"/>
    <mergeCell ref="O180:O181"/>
    <mergeCell ref="O182:O183"/>
    <mergeCell ref="O184:O185"/>
    <mergeCell ref="O186:O187"/>
    <mergeCell ref="O188:O189"/>
    <mergeCell ref="O190:O191"/>
    <mergeCell ref="O192:O193"/>
    <mergeCell ref="O194:O195"/>
    <mergeCell ref="O196:O197"/>
    <mergeCell ref="O198:O199"/>
    <mergeCell ref="O200:O201"/>
    <mergeCell ref="O202:O203"/>
    <mergeCell ref="O204:O205"/>
    <mergeCell ref="O206:O207"/>
    <mergeCell ref="O208:O209"/>
    <mergeCell ref="O210:O211"/>
    <mergeCell ref="O212:O213"/>
    <mergeCell ref="O214:O215"/>
    <mergeCell ref="O216:O217"/>
    <mergeCell ref="O218:O219"/>
    <mergeCell ref="O220:O221"/>
    <mergeCell ref="O222:O223"/>
    <mergeCell ref="O224:O225"/>
    <mergeCell ref="O226:O227"/>
    <mergeCell ref="O228:O229"/>
    <mergeCell ref="O230:O231"/>
    <mergeCell ref="O232:O233"/>
    <mergeCell ref="O234:O235"/>
    <mergeCell ref="O236:O237"/>
    <mergeCell ref="O238:O239"/>
    <mergeCell ref="O240:O241"/>
    <mergeCell ref="O242:O243"/>
    <mergeCell ref="O244:O245"/>
    <mergeCell ref="O246:O247"/>
    <mergeCell ref="O248:O249"/>
    <mergeCell ref="O250:O251"/>
    <mergeCell ref="O252:O253"/>
    <mergeCell ref="O254:O255"/>
    <mergeCell ref="O256:O257"/>
    <mergeCell ref="O258:O259"/>
    <mergeCell ref="O260:O261"/>
    <mergeCell ref="O262:O263"/>
    <mergeCell ref="O264:O265"/>
    <mergeCell ref="O266:O267"/>
    <mergeCell ref="O268:O269"/>
    <mergeCell ref="O270:O271"/>
    <mergeCell ref="O272:O273"/>
    <mergeCell ref="O274:O275"/>
    <mergeCell ref="O276:O277"/>
    <mergeCell ref="O278:O279"/>
    <mergeCell ref="O280:O281"/>
    <mergeCell ref="O282:O283"/>
    <mergeCell ref="O284:O285"/>
    <mergeCell ref="O286:O287"/>
    <mergeCell ref="O288:O289"/>
    <mergeCell ref="O290:O291"/>
    <mergeCell ref="O292:O293"/>
    <mergeCell ref="O294:O295"/>
    <mergeCell ref="O296:O297"/>
    <mergeCell ref="O298:O299"/>
    <mergeCell ref="O300:O301"/>
    <mergeCell ref="O302:O303"/>
    <mergeCell ref="O304:O305"/>
    <mergeCell ref="O306:O307"/>
    <mergeCell ref="O308:O309"/>
    <mergeCell ref="O310:O311"/>
    <mergeCell ref="O312:O313"/>
    <mergeCell ref="O314:O315"/>
    <mergeCell ref="O316:O317"/>
    <mergeCell ref="O318:O319"/>
    <mergeCell ref="O320:O321"/>
    <mergeCell ref="O322:O323"/>
    <mergeCell ref="O324:O325"/>
    <mergeCell ref="O326:O327"/>
    <mergeCell ref="O328:O329"/>
    <mergeCell ref="O330:O331"/>
    <mergeCell ref="O332:O333"/>
    <mergeCell ref="O334:O335"/>
    <mergeCell ref="O336:O337"/>
    <mergeCell ref="O338:O339"/>
    <mergeCell ref="O340:O341"/>
    <mergeCell ref="O342:O343"/>
    <mergeCell ref="O344:O345"/>
    <mergeCell ref="O346:O347"/>
    <mergeCell ref="O348:O349"/>
    <mergeCell ref="O350:O351"/>
    <mergeCell ref="O352:O353"/>
    <mergeCell ref="O354:O355"/>
    <mergeCell ref="O374:O375"/>
    <mergeCell ref="O356:O357"/>
    <mergeCell ref="O358:O359"/>
    <mergeCell ref="O360:O361"/>
    <mergeCell ref="O362:O363"/>
    <mergeCell ref="O364:O365"/>
    <mergeCell ref="O366:O367"/>
    <mergeCell ref="O368:O369"/>
    <mergeCell ref="O370:O371"/>
    <mergeCell ref="O372:O373"/>
  </mergeCells>
  <phoneticPr fontId="20"/>
  <pageMargins left="0" right="0" top="0" bottom="0" header="0" footer="0"/>
  <pageSetup paperSize="0" scale="0" orientation="portrait" usePrinterDefaults="0" useFirstPageNumber="1" horizontalDpi="0" verticalDpi="0" copies="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33"/>
  <sheetViews>
    <sheetView zoomScaleNormal="100" workbookViewId="0">
      <selection activeCell="C4" sqref="C4"/>
    </sheetView>
  </sheetViews>
  <sheetFormatPr baseColWidth="10" defaultColWidth="9" defaultRowHeight="15"/>
  <cols>
    <col min="1" max="1" width="17.3984375" style="168"/>
    <col min="2" max="2" width="14" style="168"/>
    <col min="3" max="3" width="12.796875" style="168"/>
    <col min="4" max="4" width="9" style="168"/>
    <col min="5" max="5" width="14" style="168"/>
    <col min="6" max="6" width="12.59765625" style="168"/>
    <col min="7" max="7" width="8" style="168"/>
    <col min="8" max="8" width="14" style="168"/>
    <col min="9" max="9" width="12.59765625" style="168"/>
    <col min="10" max="10" width="8" style="168"/>
    <col min="11" max="11" width="14" style="168"/>
    <col min="12" max="12" width="12.59765625" style="168"/>
    <col min="13" max="13" width="8" style="168"/>
    <col min="14" max="1021" width="8.796875" style="168"/>
    <col min="1022" max="1025" width="8.796875"/>
  </cols>
  <sheetData>
    <row r="1" spans="1:1021" s="174" customFormat="1" ht="18">
      <c r="A1" s="74" t="s">
        <v>6</v>
      </c>
      <c r="B1" s="170"/>
      <c r="C1" s="171"/>
      <c r="D1" s="172"/>
      <c r="E1" s="173"/>
    </row>
    <row r="2" spans="1:1021" s="14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</row>
    <row r="3" spans="1:1021" s="14" customFormat="1" ht="16">
      <c r="A3" s="37" t="s">
        <v>13</v>
      </c>
      <c r="B3" s="30">
        <v>16.66666</v>
      </c>
      <c r="C3" s="27" t="s">
        <v>174</v>
      </c>
      <c r="D3" s="30">
        <f>20*LOG(B3/$B$2)+$D$2</f>
        <v>-4.5956063892726462</v>
      </c>
      <c r="E3" s="28" t="s">
        <v>15</v>
      </c>
    </row>
    <row r="4" spans="1:1021" s="35" customFormat="1" ht="16">
      <c r="A4" s="25" t="s">
        <v>19</v>
      </c>
      <c r="B4" s="38">
        <v>1000</v>
      </c>
      <c r="C4" s="27" t="s">
        <v>17</v>
      </c>
      <c r="D4" s="30">
        <f>20*LOG(B4*0.5889/$B$2)+$D$2</f>
        <v>26.368253179150148</v>
      </c>
      <c r="E4" s="28" t="s">
        <v>20</v>
      </c>
      <c r="F4" s="34"/>
      <c r="G4" s="18"/>
    </row>
    <row r="5" spans="1:1021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s="174" customFormat="1" ht="18">
      <c r="A7" s="20" t="s">
        <v>41</v>
      </c>
      <c r="B7" s="175"/>
      <c r="C7" s="176"/>
      <c r="D7" s="177"/>
      <c r="E7" s="178"/>
    </row>
    <row r="8" spans="1:1021" s="14" customFormat="1" ht="16">
      <c r="A8" s="37" t="s">
        <v>7</v>
      </c>
      <c r="B8" s="30">
        <f>'start here'!B22</f>
        <v>46</v>
      </c>
      <c r="C8" s="27" t="s">
        <v>42</v>
      </c>
      <c r="D8" s="30">
        <f>'start here'!D22</f>
        <v>-18.8</v>
      </c>
      <c r="E8" s="28" t="s">
        <v>43</v>
      </c>
    </row>
    <row r="9" spans="1:1021" s="8" customFormat="1" ht="16">
      <c r="A9" s="49" t="s">
        <v>13</v>
      </c>
      <c r="B9" s="179">
        <f>'start here'!B23</f>
        <v>170</v>
      </c>
      <c r="C9" s="51" t="s">
        <v>44</v>
      </c>
      <c r="D9" s="180">
        <f>20*LOG(B9/$B$8)+$D$8</f>
        <v>-7.4461782060660031</v>
      </c>
      <c r="E9" s="52" t="s">
        <v>45</v>
      </c>
    </row>
    <row r="10" spans="1:1021" s="14" customFormat="1">
      <c r="A10" s="18"/>
      <c r="B10" s="181"/>
      <c r="C10" s="79"/>
      <c r="D10" s="182"/>
      <c r="E10" s="79"/>
    </row>
    <row r="11" spans="1:1021" s="8" customFormat="1">
      <c r="A11" s="79"/>
      <c r="B11" s="183"/>
    </row>
    <row r="12" spans="1:1021" ht="18">
      <c r="A12" s="184" t="s">
        <v>175</v>
      </c>
      <c r="B12" s="185">
        <v>20</v>
      </c>
      <c r="C12" s="186" t="s">
        <v>176</v>
      </c>
      <c r="D12" s="187"/>
      <c r="E12" s="188">
        <v>30</v>
      </c>
      <c r="F12" s="186" t="s">
        <v>176</v>
      </c>
      <c r="G12" s="187"/>
      <c r="H12" s="188">
        <v>40</v>
      </c>
      <c r="I12" s="186" t="s">
        <v>176</v>
      </c>
      <c r="J12" s="187"/>
      <c r="K12" s="188">
        <v>50</v>
      </c>
      <c r="L12" s="186" t="s">
        <v>176</v>
      </c>
      <c r="M12" s="18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s="81" customFormat="1" ht="16">
      <c r="A13" s="189"/>
      <c r="B13" s="190" t="s">
        <v>177</v>
      </c>
      <c r="C13" s="105" t="s">
        <v>178</v>
      </c>
      <c r="D13" s="191" t="s">
        <v>179</v>
      </c>
      <c r="E13" s="190" t="s">
        <v>177</v>
      </c>
      <c r="F13" s="105" t="s">
        <v>178</v>
      </c>
      <c r="G13" s="191" t="s">
        <v>179</v>
      </c>
      <c r="H13" s="190" t="s">
        <v>177</v>
      </c>
      <c r="I13" s="105" t="s">
        <v>178</v>
      </c>
      <c r="J13" s="191" t="s">
        <v>179</v>
      </c>
      <c r="K13" s="190" t="s">
        <v>177</v>
      </c>
      <c r="L13" s="105" t="s">
        <v>178</v>
      </c>
      <c r="M13" s="191" t="s">
        <v>179</v>
      </c>
    </row>
    <row r="14" spans="1:1021" s="14" customFormat="1" ht="16">
      <c r="A14" s="107" t="s">
        <v>161</v>
      </c>
      <c r="B14" s="192" t="s">
        <v>180</v>
      </c>
      <c r="C14" s="193" t="s">
        <v>181</v>
      </c>
      <c r="D14" s="194" t="s">
        <v>182</v>
      </c>
      <c r="E14" s="192" t="s">
        <v>180</v>
      </c>
      <c r="F14" s="193" t="s">
        <v>181</v>
      </c>
      <c r="G14" s="194" t="s">
        <v>182</v>
      </c>
      <c r="H14" s="192" t="s">
        <v>180</v>
      </c>
      <c r="I14" s="193" t="s">
        <v>181</v>
      </c>
      <c r="J14" s="194" t="s">
        <v>182</v>
      </c>
      <c r="K14" s="192" t="s">
        <v>180</v>
      </c>
      <c r="L14" s="193" t="s">
        <v>181</v>
      </c>
      <c r="M14" s="194" t="s">
        <v>182</v>
      </c>
    </row>
    <row r="15" spans="1:1021" s="8" customFormat="1" ht="16">
      <c r="A15" s="195">
        <v>1</v>
      </c>
      <c r="B15" s="196">
        <v>0</v>
      </c>
      <c r="C15" s="197">
        <f t="shared" ref="C15:C33" si="0">IF(B15=0,0,$B$12/2/B15)</f>
        <v>0</v>
      </c>
      <c r="D15" s="198">
        <f t="shared" ref="D15:D33" si="1">IF(C15=0,0,1/C15*1000)</f>
        <v>0</v>
      </c>
      <c r="E15" s="199">
        <v>0</v>
      </c>
      <c r="F15" s="197">
        <f t="shared" ref="F15:F33" si="2">IF(E15=0,0,$E$12/2/E15)</f>
        <v>0</v>
      </c>
      <c r="G15" s="198">
        <f t="shared" ref="G15:G33" si="3">IF(F15=0,0,1/F15*1000)</f>
        <v>0</v>
      </c>
      <c r="H15" s="199">
        <v>0</v>
      </c>
      <c r="I15" s="197">
        <f t="shared" ref="I15:I33" si="4">IF(H15=0,0,$H$12/2/H15)</f>
        <v>0</v>
      </c>
      <c r="J15" s="198">
        <f t="shared" ref="J15:J33" si="5">IF(I15=0,0,1/I15*1000)</f>
        <v>0</v>
      </c>
      <c r="K15" s="199">
        <v>0</v>
      </c>
      <c r="L15" s="197">
        <f t="shared" ref="L15:L33" si="6">IF(K15=0,0,$K$12/2/K15)</f>
        <v>0</v>
      </c>
      <c r="M15" s="198">
        <f t="shared" ref="M15:M33" si="7">IF(L15=0,0,1/L15*1000)</f>
        <v>0</v>
      </c>
    </row>
    <row r="16" spans="1:1021" s="8" customFormat="1" ht="16">
      <c r="A16" s="195">
        <v>2</v>
      </c>
      <c r="B16" s="196">
        <v>1</v>
      </c>
      <c r="C16" s="197">
        <f t="shared" si="0"/>
        <v>10</v>
      </c>
      <c r="D16" s="198">
        <f t="shared" si="1"/>
        <v>100</v>
      </c>
      <c r="E16" s="199">
        <v>1</v>
      </c>
      <c r="F16" s="197">
        <f t="shared" si="2"/>
        <v>15</v>
      </c>
      <c r="G16" s="198">
        <f t="shared" si="3"/>
        <v>66.666666666666671</v>
      </c>
      <c r="H16" s="199">
        <v>1</v>
      </c>
      <c r="I16" s="197">
        <f t="shared" si="4"/>
        <v>20</v>
      </c>
      <c r="J16" s="198">
        <f t="shared" si="5"/>
        <v>50</v>
      </c>
      <c r="K16" s="199">
        <v>1</v>
      </c>
      <c r="L16" s="197">
        <f t="shared" si="6"/>
        <v>25</v>
      </c>
      <c r="M16" s="198">
        <f t="shared" si="7"/>
        <v>40</v>
      </c>
    </row>
    <row r="17" spans="1:13" s="8" customFormat="1" ht="16">
      <c r="A17" s="195">
        <v>3</v>
      </c>
      <c r="B17" s="196">
        <v>2</v>
      </c>
      <c r="C17" s="197">
        <f t="shared" si="0"/>
        <v>5</v>
      </c>
      <c r="D17" s="198">
        <f t="shared" si="1"/>
        <v>200</v>
      </c>
      <c r="E17" s="199">
        <v>2</v>
      </c>
      <c r="F17" s="197">
        <f t="shared" si="2"/>
        <v>7.5</v>
      </c>
      <c r="G17" s="198">
        <f t="shared" si="3"/>
        <v>133.33333333333334</v>
      </c>
      <c r="H17" s="199">
        <v>2</v>
      </c>
      <c r="I17" s="197">
        <f t="shared" si="4"/>
        <v>10</v>
      </c>
      <c r="J17" s="198">
        <f t="shared" si="5"/>
        <v>100</v>
      </c>
      <c r="K17" s="199">
        <v>2</v>
      </c>
      <c r="L17" s="197">
        <f t="shared" si="6"/>
        <v>12.5</v>
      </c>
      <c r="M17" s="198">
        <f t="shared" si="7"/>
        <v>80</v>
      </c>
    </row>
    <row r="18" spans="1:13" s="8" customFormat="1" ht="16">
      <c r="A18" s="195">
        <v>4</v>
      </c>
      <c r="B18" s="196">
        <v>3</v>
      </c>
      <c r="C18" s="197">
        <f t="shared" si="0"/>
        <v>3.3333333333333335</v>
      </c>
      <c r="D18" s="198">
        <f t="shared" si="1"/>
        <v>300</v>
      </c>
      <c r="E18" s="199">
        <v>3</v>
      </c>
      <c r="F18" s="197">
        <f t="shared" si="2"/>
        <v>5</v>
      </c>
      <c r="G18" s="198">
        <f t="shared" si="3"/>
        <v>200</v>
      </c>
      <c r="H18" s="199">
        <v>3</v>
      </c>
      <c r="I18" s="197">
        <f t="shared" si="4"/>
        <v>6.666666666666667</v>
      </c>
      <c r="J18" s="198">
        <f t="shared" si="5"/>
        <v>150</v>
      </c>
      <c r="K18" s="199">
        <v>3</v>
      </c>
      <c r="L18" s="197">
        <f t="shared" si="6"/>
        <v>8.3333333333333339</v>
      </c>
      <c r="M18" s="198">
        <f t="shared" si="7"/>
        <v>120</v>
      </c>
    </row>
    <row r="19" spans="1:13" s="8" customFormat="1" ht="16">
      <c r="A19" s="195">
        <v>5</v>
      </c>
      <c r="B19" s="196">
        <v>4</v>
      </c>
      <c r="C19" s="197">
        <f t="shared" si="0"/>
        <v>2.5</v>
      </c>
      <c r="D19" s="198">
        <f t="shared" si="1"/>
        <v>400</v>
      </c>
      <c r="E19" s="199">
        <v>4</v>
      </c>
      <c r="F19" s="197">
        <f t="shared" si="2"/>
        <v>3.75</v>
      </c>
      <c r="G19" s="198">
        <f t="shared" si="3"/>
        <v>266.66666666666669</v>
      </c>
      <c r="H19" s="199">
        <v>4</v>
      </c>
      <c r="I19" s="197">
        <f t="shared" si="4"/>
        <v>5</v>
      </c>
      <c r="J19" s="198">
        <f t="shared" si="5"/>
        <v>200</v>
      </c>
      <c r="K19" s="199">
        <v>4</v>
      </c>
      <c r="L19" s="197">
        <f t="shared" si="6"/>
        <v>6.25</v>
      </c>
      <c r="M19" s="198">
        <f t="shared" si="7"/>
        <v>160</v>
      </c>
    </row>
    <row r="20" spans="1:13" s="8" customFormat="1" ht="16">
      <c r="A20" s="195">
        <v>6</v>
      </c>
      <c r="B20" s="196">
        <v>5</v>
      </c>
      <c r="C20" s="197">
        <f t="shared" si="0"/>
        <v>2</v>
      </c>
      <c r="D20" s="198">
        <f t="shared" si="1"/>
        <v>500</v>
      </c>
      <c r="E20" s="199">
        <v>5</v>
      </c>
      <c r="F20" s="197">
        <f t="shared" si="2"/>
        <v>3</v>
      </c>
      <c r="G20" s="198">
        <f t="shared" si="3"/>
        <v>333.33333333333331</v>
      </c>
      <c r="H20" s="199">
        <v>6</v>
      </c>
      <c r="I20" s="197">
        <f t="shared" si="4"/>
        <v>3.3333333333333335</v>
      </c>
      <c r="J20" s="198">
        <f t="shared" si="5"/>
        <v>300</v>
      </c>
      <c r="K20" s="199">
        <v>6</v>
      </c>
      <c r="L20" s="197">
        <f t="shared" si="6"/>
        <v>4.166666666666667</v>
      </c>
      <c r="M20" s="198">
        <f t="shared" si="7"/>
        <v>240</v>
      </c>
    </row>
    <row r="21" spans="1:13" s="8" customFormat="1" ht="16">
      <c r="A21" s="195">
        <v>7</v>
      </c>
      <c r="B21" s="196">
        <v>6</v>
      </c>
      <c r="C21" s="197">
        <f t="shared" si="0"/>
        <v>1.6666666666666667</v>
      </c>
      <c r="D21" s="198">
        <f t="shared" si="1"/>
        <v>600</v>
      </c>
      <c r="E21" s="199">
        <v>6</v>
      </c>
      <c r="F21" s="197">
        <f t="shared" si="2"/>
        <v>2.5</v>
      </c>
      <c r="G21" s="198">
        <f t="shared" si="3"/>
        <v>400</v>
      </c>
      <c r="H21" s="199">
        <v>8</v>
      </c>
      <c r="I21" s="197">
        <f t="shared" si="4"/>
        <v>2.5</v>
      </c>
      <c r="J21" s="198">
        <f t="shared" si="5"/>
        <v>400</v>
      </c>
      <c r="K21" s="199">
        <v>8</v>
      </c>
      <c r="L21" s="197">
        <f t="shared" si="6"/>
        <v>3.125</v>
      </c>
      <c r="M21" s="198">
        <f t="shared" si="7"/>
        <v>320</v>
      </c>
    </row>
    <row r="22" spans="1:13" s="18" customFormat="1" ht="16">
      <c r="A22" s="195">
        <v>8</v>
      </c>
      <c r="B22" s="196">
        <v>7</v>
      </c>
      <c r="C22" s="197">
        <f t="shared" si="0"/>
        <v>1.4285714285714286</v>
      </c>
      <c r="D22" s="198">
        <f t="shared" si="1"/>
        <v>700</v>
      </c>
      <c r="E22" s="199">
        <v>8</v>
      </c>
      <c r="F22" s="197">
        <f t="shared" si="2"/>
        <v>1.875</v>
      </c>
      <c r="G22" s="198">
        <f t="shared" si="3"/>
        <v>533.33333333333337</v>
      </c>
      <c r="H22" s="199">
        <v>11</v>
      </c>
      <c r="I22" s="197">
        <f t="shared" si="4"/>
        <v>1.8181818181818181</v>
      </c>
      <c r="J22" s="198">
        <f t="shared" si="5"/>
        <v>550</v>
      </c>
      <c r="K22" s="199">
        <v>12</v>
      </c>
      <c r="L22" s="197">
        <f t="shared" si="6"/>
        <v>2.0833333333333335</v>
      </c>
      <c r="M22" s="198">
        <f t="shared" si="7"/>
        <v>480</v>
      </c>
    </row>
    <row r="23" spans="1:13" s="14" customFormat="1" ht="16">
      <c r="A23" s="195">
        <v>9</v>
      </c>
      <c r="B23" s="196">
        <v>8</v>
      </c>
      <c r="C23" s="197">
        <f t="shared" si="0"/>
        <v>1.25</v>
      </c>
      <c r="D23" s="198">
        <f t="shared" si="1"/>
        <v>800</v>
      </c>
      <c r="E23" s="199">
        <v>10</v>
      </c>
      <c r="F23" s="197">
        <f t="shared" si="2"/>
        <v>1.5</v>
      </c>
      <c r="G23" s="198">
        <f t="shared" si="3"/>
        <v>666.66666666666663</v>
      </c>
      <c r="H23" s="199">
        <v>14</v>
      </c>
      <c r="I23" s="197">
        <f t="shared" si="4"/>
        <v>1.4285714285714286</v>
      </c>
      <c r="J23" s="198">
        <f t="shared" si="5"/>
        <v>700</v>
      </c>
      <c r="K23" s="199">
        <v>14</v>
      </c>
      <c r="L23" s="197">
        <f t="shared" si="6"/>
        <v>1.7857142857142858</v>
      </c>
      <c r="M23" s="198">
        <f t="shared" si="7"/>
        <v>559.99999999999989</v>
      </c>
    </row>
    <row r="24" spans="1:13" s="14" customFormat="1" ht="16">
      <c r="A24" s="195">
        <v>10</v>
      </c>
      <c r="B24" s="196">
        <v>10</v>
      </c>
      <c r="C24" s="197">
        <f t="shared" si="0"/>
        <v>1</v>
      </c>
      <c r="D24" s="198">
        <f t="shared" si="1"/>
        <v>1000</v>
      </c>
      <c r="E24" s="199">
        <v>12</v>
      </c>
      <c r="F24" s="197">
        <f t="shared" si="2"/>
        <v>1.25</v>
      </c>
      <c r="G24" s="198">
        <f t="shared" si="3"/>
        <v>800</v>
      </c>
      <c r="H24" s="199">
        <v>17</v>
      </c>
      <c r="I24" s="197">
        <f t="shared" si="4"/>
        <v>1.1764705882352942</v>
      </c>
      <c r="J24" s="198">
        <f t="shared" si="5"/>
        <v>850</v>
      </c>
      <c r="K24" s="199">
        <v>16</v>
      </c>
      <c r="L24" s="197">
        <f t="shared" si="6"/>
        <v>1.5625</v>
      </c>
      <c r="M24" s="198">
        <f t="shared" si="7"/>
        <v>640</v>
      </c>
    </row>
    <row r="25" spans="1:13" s="14" customFormat="1" ht="16">
      <c r="A25" s="195">
        <v>11</v>
      </c>
      <c r="B25" s="196">
        <v>12</v>
      </c>
      <c r="C25" s="197">
        <f t="shared" si="0"/>
        <v>0.83333333333333337</v>
      </c>
      <c r="D25" s="198">
        <f t="shared" si="1"/>
        <v>1200</v>
      </c>
      <c r="E25" s="199">
        <v>14</v>
      </c>
      <c r="F25" s="197">
        <f t="shared" si="2"/>
        <v>1.0714285714285714</v>
      </c>
      <c r="G25" s="198">
        <f t="shared" si="3"/>
        <v>933.33333333333337</v>
      </c>
      <c r="H25" s="199">
        <v>20</v>
      </c>
      <c r="I25" s="197">
        <f t="shared" si="4"/>
        <v>1</v>
      </c>
      <c r="J25" s="198">
        <f t="shared" si="5"/>
        <v>1000</v>
      </c>
      <c r="K25" s="199">
        <v>18</v>
      </c>
      <c r="L25" s="197">
        <f t="shared" si="6"/>
        <v>1.3888888888888888</v>
      </c>
      <c r="M25" s="198">
        <f t="shared" si="7"/>
        <v>720</v>
      </c>
    </row>
    <row r="26" spans="1:13" s="18" customFormat="1" ht="16">
      <c r="A26" s="195">
        <v>12</v>
      </c>
      <c r="B26" s="196">
        <v>14</v>
      </c>
      <c r="C26" s="197">
        <f t="shared" si="0"/>
        <v>0.7142857142857143</v>
      </c>
      <c r="D26" s="198">
        <f t="shared" si="1"/>
        <v>1400</v>
      </c>
      <c r="E26" s="199">
        <v>16</v>
      </c>
      <c r="F26" s="197">
        <f t="shared" si="2"/>
        <v>0.9375</v>
      </c>
      <c r="G26" s="198">
        <f t="shared" si="3"/>
        <v>1066.6666666666667</v>
      </c>
      <c r="H26" s="199">
        <v>25</v>
      </c>
      <c r="I26" s="197">
        <f t="shared" si="4"/>
        <v>0.8</v>
      </c>
      <c r="J26" s="198">
        <f t="shared" si="5"/>
        <v>1250</v>
      </c>
      <c r="K26" s="199">
        <v>24</v>
      </c>
      <c r="L26" s="197">
        <f t="shared" si="6"/>
        <v>1.0416666666666667</v>
      </c>
      <c r="M26" s="198">
        <f t="shared" si="7"/>
        <v>960</v>
      </c>
    </row>
    <row r="27" spans="1:13" s="14" customFormat="1" ht="16">
      <c r="A27" s="195">
        <v>13</v>
      </c>
      <c r="B27" s="196">
        <v>16</v>
      </c>
      <c r="C27" s="197">
        <f t="shared" si="0"/>
        <v>0.625</v>
      </c>
      <c r="D27" s="198">
        <f t="shared" si="1"/>
        <v>1600</v>
      </c>
      <c r="E27" s="199">
        <v>20</v>
      </c>
      <c r="F27" s="197">
        <f t="shared" si="2"/>
        <v>0.75</v>
      </c>
      <c r="G27" s="198">
        <f t="shared" si="3"/>
        <v>1333.3333333333333</v>
      </c>
      <c r="H27" s="199">
        <v>30</v>
      </c>
      <c r="I27" s="197">
        <f t="shared" si="4"/>
        <v>0.66666666666666663</v>
      </c>
      <c r="J27" s="198">
        <f t="shared" si="5"/>
        <v>1500</v>
      </c>
      <c r="K27" s="199">
        <v>32</v>
      </c>
      <c r="L27" s="197">
        <f t="shared" si="6"/>
        <v>0.78125</v>
      </c>
      <c r="M27" s="198">
        <f t="shared" si="7"/>
        <v>1280</v>
      </c>
    </row>
    <row r="28" spans="1:13" s="18" customFormat="1" ht="16">
      <c r="A28" s="195">
        <v>14</v>
      </c>
      <c r="B28" s="196">
        <v>18</v>
      </c>
      <c r="C28" s="197">
        <f t="shared" si="0"/>
        <v>0.55555555555555558</v>
      </c>
      <c r="D28" s="198">
        <f t="shared" si="1"/>
        <v>1799.9999999999998</v>
      </c>
      <c r="E28" s="199">
        <v>25</v>
      </c>
      <c r="F28" s="197">
        <f t="shared" si="2"/>
        <v>0.6</v>
      </c>
      <c r="G28" s="198">
        <f t="shared" si="3"/>
        <v>1666.6666666666667</v>
      </c>
      <c r="H28" s="199">
        <v>35</v>
      </c>
      <c r="I28" s="197">
        <f t="shared" si="4"/>
        <v>0.5714285714285714</v>
      </c>
      <c r="J28" s="198">
        <f t="shared" si="5"/>
        <v>1750</v>
      </c>
      <c r="K28" s="199">
        <v>41</v>
      </c>
      <c r="L28" s="197">
        <f t="shared" si="6"/>
        <v>0.6097560975609756</v>
      </c>
      <c r="M28" s="198">
        <f t="shared" si="7"/>
        <v>1640.0000000000002</v>
      </c>
    </row>
    <row r="29" spans="1:13" s="14" customFormat="1" ht="16">
      <c r="A29" s="195">
        <v>15</v>
      </c>
      <c r="B29" s="196">
        <v>20</v>
      </c>
      <c r="C29" s="197">
        <f t="shared" si="0"/>
        <v>0.5</v>
      </c>
      <c r="D29" s="198">
        <f t="shared" si="1"/>
        <v>2000</v>
      </c>
      <c r="E29" s="199">
        <v>30</v>
      </c>
      <c r="F29" s="197">
        <f t="shared" si="2"/>
        <v>0.5</v>
      </c>
      <c r="G29" s="198">
        <f t="shared" si="3"/>
        <v>2000</v>
      </c>
      <c r="H29" s="199">
        <v>40</v>
      </c>
      <c r="I29" s="197">
        <f t="shared" si="4"/>
        <v>0.5</v>
      </c>
      <c r="J29" s="198">
        <f t="shared" si="5"/>
        <v>2000</v>
      </c>
      <c r="K29" s="199">
        <v>50</v>
      </c>
      <c r="L29" s="197">
        <f t="shared" si="6"/>
        <v>0.5</v>
      </c>
      <c r="M29" s="198">
        <f t="shared" si="7"/>
        <v>2000</v>
      </c>
    </row>
    <row r="30" spans="1:13" s="14" customFormat="1" ht="16">
      <c r="A30" s="195">
        <v>16</v>
      </c>
      <c r="B30" s="196">
        <v>3</v>
      </c>
      <c r="C30" s="197">
        <f t="shared" si="0"/>
        <v>3.3333333333333335</v>
      </c>
      <c r="D30" s="198">
        <f t="shared" si="1"/>
        <v>300</v>
      </c>
      <c r="E30" s="199">
        <v>5</v>
      </c>
      <c r="F30" s="197">
        <f t="shared" si="2"/>
        <v>3</v>
      </c>
      <c r="G30" s="198">
        <f t="shared" si="3"/>
        <v>333.33333333333331</v>
      </c>
      <c r="H30" s="199">
        <v>6</v>
      </c>
      <c r="I30" s="197">
        <f t="shared" si="4"/>
        <v>3.3333333333333335</v>
      </c>
      <c r="J30" s="198">
        <f t="shared" si="5"/>
        <v>300</v>
      </c>
      <c r="K30" s="199">
        <v>3</v>
      </c>
      <c r="L30" s="197">
        <f t="shared" si="6"/>
        <v>8.3333333333333339</v>
      </c>
      <c r="M30" s="198">
        <f t="shared" si="7"/>
        <v>120</v>
      </c>
    </row>
    <row r="31" spans="1:13" s="14" customFormat="1" ht="16">
      <c r="A31" s="195">
        <v>17</v>
      </c>
      <c r="B31" s="196">
        <v>10</v>
      </c>
      <c r="C31" s="197">
        <f t="shared" si="0"/>
        <v>1</v>
      </c>
      <c r="D31" s="198">
        <f t="shared" si="1"/>
        <v>1000</v>
      </c>
      <c r="E31" s="199">
        <v>16</v>
      </c>
      <c r="F31" s="197">
        <f t="shared" si="2"/>
        <v>0.9375</v>
      </c>
      <c r="G31" s="198">
        <f t="shared" si="3"/>
        <v>1066.6666666666667</v>
      </c>
      <c r="H31" s="199">
        <v>20</v>
      </c>
      <c r="I31" s="197">
        <f t="shared" si="4"/>
        <v>1</v>
      </c>
      <c r="J31" s="198">
        <f t="shared" si="5"/>
        <v>1000</v>
      </c>
      <c r="K31" s="199">
        <v>24</v>
      </c>
      <c r="L31" s="197">
        <f t="shared" si="6"/>
        <v>1.0416666666666667</v>
      </c>
      <c r="M31" s="198">
        <f t="shared" si="7"/>
        <v>960</v>
      </c>
    </row>
    <row r="32" spans="1:13" s="8" customFormat="1" ht="16">
      <c r="A32" s="195">
        <v>18</v>
      </c>
      <c r="B32" s="196">
        <v>20</v>
      </c>
      <c r="C32" s="197">
        <f t="shared" si="0"/>
        <v>0.5</v>
      </c>
      <c r="D32" s="198">
        <f t="shared" si="1"/>
        <v>2000</v>
      </c>
      <c r="E32" s="199">
        <v>30</v>
      </c>
      <c r="F32" s="197">
        <f t="shared" si="2"/>
        <v>0.5</v>
      </c>
      <c r="G32" s="198">
        <f t="shared" si="3"/>
        <v>2000</v>
      </c>
      <c r="H32" s="199">
        <v>40</v>
      </c>
      <c r="I32" s="197">
        <f t="shared" si="4"/>
        <v>0.5</v>
      </c>
      <c r="J32" s="198">
        <f t="shared" si="5"/>
        <v>2000</v>
      </c>
      <c r="K32" s="199">
        <v>50</v>
      </c>
      <c r="L32" s="197">
        <f t="shared" si="6"/>
        <v>0.5</v>
      </c>
      <c r="M32" s="198">
        <f t="shared" si="7"/>
        <v>2000</v>
      </c>
    </row>
    <row r="33" spans="1:13" s="18" customFormat="1" ht="16">
      <c r="A33" s="200">
        <v>19</v>
      </c>
      <c r="B33" s="201">
        <v>0</v>
      </c>
      <c r="C33" s="202">
        <f t="shared" si="0"/>
        <v>0</v>
      </c>
      <c r="D33" s="203">
        <f t="shared" si="1"/>
        <v>0</v>
      </c>
      <c r="E33" s="204">
        <v>0</v>
      </c>
      <c r="F33" s="202">
        <f t="shared" si="2"/>
        <v>0</v>
      </c>
      <c r="G33" s="203">
        <f t="shared" si="3"/>
        <v>0</v>
      </c>
      <c r="H33" s="204">
        <v>0</v>
      </c>
      <c r="I33" s="202">
        <f t="shared" si="4"/>
        <v>0</v>
      </c>
      <c r="J33" s="203">
        <f t="shared" si="5"/>
        <v>0</v>
      </c>
      <c r="K33" s="204">
        <v>0</v>
      </c>
      <c r="L33" s="202">
        <f t="shared" si="6"/>
        <v>0</v>
      </c>
      <c r="M33" s="203">
        <f t="shared" si="7"/>
        <v>0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G33"/>
  <sheetViews>
    <sheetView zoomScaleNormal="100" workbookViewId="0">
      <selection activeCell="J4" sqref="J4"/>
    </sheetView>
  </sheetViews>
  <sheetFormatPr baseColWidth="10" defaultColWidth="9" defaultRowHeight="15"/>
  <cols>
    <col min="1" max="1" width="17.3984375" style="168"/>
    <col min="2" max="2" width="14" style="168"/>
    <col min="3" max="3" width="12.796875" style="168"/>
    <col min="4" max="4" width="9" style="168"/>
    <col min="5" max="5" width="14" style="168"/>
    <col min="6" max="6" width="12.59765625" style="168"/>
    <col min="7" max="7" width="8" style="168"/>
    <col min="8" max="8" width="14" style="168"/>
    <col min="9" max="9" width="12.59765625" style="168"/>
    <col min="10" max="10" width="8" style="168"/>
    <col min="11" max="11" width="14" style="168"/>
    <col min="12" max="12" width="12.59765625" style="168"/>
    <col min="13" max="13" width="8" style="168"/>
    <col min="14" max="1021" width="8.796875" style="168"/>
    <col min="1022" max="1025" width="8.796875"/>
  </cols>
  <sheetData>
    <row r="1" spans="1:1021" s="174" customFormat="1" ht="18">
      <c r="A1" s="74" t="s">
        <v>6</v>
      </c>
      <c r="B1" s="170"/>
      <c r="C1" s="171"/>
      <c r="D1" s="172"/>
      <c r="E1" s="173"/>
    </row>
    <row r="2" spans="1:1021" s="14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</row>
    <row r="3" spans="1:1021" s="35" customFormat="1" ht="16">
      <c r="A3" s="25" t="s">
        <v>19</v>
      </c>
      <c r="B3" s="38">
        <v>1000</v>
      </c>
      <c r="C3" s="27" t="s">
        <v>17</v>
      </c>
      <c r="D3" s="30">
        <f>20*LOG(B3*0.5889/$B$2)+$D$2</f>
        <v>26.368253179150148</v>
      </c>
      <c r="E3" s="28" t="s">
        <v>20</v>
      </c>
      <c r="F3" s="34"/>
      <c r="G3" s="18"/>
    </row>
    <row r="4" spans="1:1021" s="35" customFormat="1" ht="16">
      <c r="A4" s="25" t="s">
        <v>183</v>
      </c>
      <c r="B4" s="38">
        <v>3000</v>
      </c>
      <c r="C4" s="27" t="s">
        <v>184</v>
      </c>
      <c r="D4" s="30">
        <f>20*LOG(B4*0.07981016/2/$B$2)+$D$2</f>
        <v>12.530410903157755</v>
      </c>
      <c r="E4" s="28" t="s">
        <v>185</v>
      </c>
      <c r="F4" s="34"/>
      <c r="G4" s="18"/>
    </row>
    <row r="5" spans="1:1021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s="174" customFormat="1" ht="18">
      <c r="A7" s="20" t="s">
        <v>41</v>
      </c>
      <c r="B7" s="175"/>
      <c r="C7" s="176"/>
      <c r="D7" s="177"/>
      <c r="E7" s="178"/>
    </row>
    <row r="8" spans="1:1021" s="14" customFormat="1" ht="16">
      <c r="A8" s="37" t="s">
        <v>7</v>
      </c>
      <c r="B8" s="30">
        <f>'start here'!B22</f>
        <v>46</v>
      </c>
      <c r="C8" s="27" t="s">
        <v>42</v>
      </c>
      <c r="D8" s="30">
        <f>'start here'!D22</f>
        <v>-18.8</v>
      </c>
      <c r="E8" s="28" t="s">
        <v>43</v>
      </c>
    </row>
    <row r="9" spans="1:1021" s="8" customFormat="1" ht="16">
      <c r="A9" s="49" t="s">
        <v>13</v>
      </c>
      <c r="B9" s="179">
        <f>'start here'!B23</f>
        <v>170</v>
      </c>
      <c r="C9" s="51" t="s">
        <v>44</v>
      </c>
      <c r="D9" s="180">
        <f>20*LOG(B9/$B$8)+$D$8</f>
        <v>-7.4461782060660031</v>
      </c>
      <c r="E9" s="52" t="s">
        <v>45</v>
      </c>
    </row>
    <row r="10" spans="1:1021" s="14" customFormat="1">
      <c r="A10" s="18"/>
      <c r="B10" s="181"/>
      <c r="C10" s="79"/>
      <c r="D10" s="182"/>
      <c r="E10" s="79"/>
    </row>
    <row r="11" spans="1:1021" s="8" customFormat="1">
      <c r="A11" s="79"/>
      <c r="B11" s="183"/>
    </row>
    <row r="12" spans="1:1021" ht="18">
      <c r="A12" s="184" t="s">
        <v>175</v>
      </c>
      <c r="B12" s="185">
        <v>20</v>
      </c>
      <c r="C12" s="186" t="s">
        <v>176</v>
      </c>
      <c r="D12" s="187"/>
      <c r="E12" s="188">
        <v>30</v>
      </c>
      <c r="F12" s="186" t="s">
        <v>176</v>
      </c>
      <c r="G12" s="187"/>
      <c r="H12" s="188">
        <v>40</v>
      </c>
      <c r="I12" s="186" t="s">
        <v>176</v>
      </c>
      <c r="J12" s="187"/>
      <c r="K12" s="188">
        <v>50</v>
      </c>
      <c r="L12" s="186" t="s">
        <v>176</v>
      </c>
      <c r="M12" s="18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s="81" customFormat="1" ht="16">
      <c r="A13" s="189"/>
      <c r="B13" s="190" t="s">
        <v>177</v>
      </c>
      <c r="C13" s="105" t="s">
        <v>178</v>
      </c>
      <c r="D13" s="191" t="s">
        <v>179</v>
      </c>
      <c r="E13" s="190" t="s">
        <v>177</v>
      </c>
      <c r="F13" s="105" t="s">
        <v>178</v>
      </c>
      <c r="G13" s="191" t="s">
        <v>179</v>
      </c>
      <c r="H13" s="190" t="s">
        <v>177</v>
      </c>
      <c r="I13" s="105" t="s">
        <v>178</v>
      </c>
      <c r="J13" s="191" t="s">
        <v>179</v>
      </c>
      <c r="K13" s="190" t="s">
        <v>177</v>
      </c>
      <c r="L13" s="105" t="s">
        <v>178</v>
      </c>
      <c r="M13" s="191" t="s">
        <v>179</v>
      </c>
    </row>
    <row r="14" spans="1:1021" s="14" customFormat="1" ht="16">
      <c r="A14" s="107" t="s">
        <v>161</v>
      </c>
      <c r="B14" s="192" t="s">
        <v>180</v>
      </c>
      <c r="C14" s="193" t="s">
        <v>181</v>
      </c>
      <c r="D14" s="194" t="s">
        <v>182</v>
      </c>
      <c r="E14" s="192" t="s">
        <v>180</v>
      </c>
      <c r="F14" s="193" t="s">
        <v>181</v>
      </c>
      <c r="G14" s="194" t="s">
        <v>182</v>
      </c>
      <c r="H14" s="192" t="s">
        <v>180</v>
      </c>
      <c r="I14" s="193" t="s">
        <v>181</v>
      </c>
      <c r="J14" s="194" t="s">
        <v>182</v>
      </c>
      <c r="K14" s="192" t="s">
        <v>180</v>
      </c>
      <c r="L14" s="193" t="s">
        <v>181</v>
      </c>
      <c r="M14" s="194" t="s">
        <v>182</v>
      </c>
    </row>
    <row r="15" spans="1:1021" s="8" customFormat="1" ht="16">
      <c r="A15" s="195">
        <v>1</v>
      </c>
      <c r="B15" s="196">
        <v>0</v>
      </c>
      <c r="C15" s="197">
        <f t="shared" ref="C15:C33" si="0">IF(B15=0,0,$B$12/4/B15)</f>
        <v>0</v>
      </c>
      <c r="D15" s="198">
        <f t="shared" ref="D15:D33" si="1">IF(C15=0,0,1/C15*1000)</f>
        <v>0</v>
      </c>
      <c r="E15" s="199">
        <v>0</v>
      </c>
      <c r="F15" s="197">
        <f t="shared" ref="F15:F33" si="2">IF(E15=0,0,$E$12/4/E15)</f>
        <v>0</v>
      </c>
      <c r="G15" s="198">
        <f t="shared" ref="G15:G33" si="3">IF(F15=0,0,1/F15*1000)</f>
        <v>0</v>
      </c>
      <c r="H15" s="199">
        <v>0</v>
      </c>
      <c r="I15" s="197">
        <f t="shared" ref="I15:I33" si="4">IF(H15=0,0,$H$12/4/H15)</f>
        <v>0</v>
      </c>
      <c r="J15" s="198">
        <f t="shared" ref="J15:J33" si="5">IF(I15=0,0,1/I15*1000)</f>
        <v>0</v>
      </c>
      <c r="K15" s="199">
        <v>0</v>
      </c>
      <c r="L15" s="197">
        <f t="shared" ref="L15:L33" si="6">IF(K15=0,0,$K$12/4/K15)</f>
        <v>0</v>
      </c>
      <c r="M15" s="198">
        <f t="shared" ref="M15:M33" si="7">IF(L15=0,0,1/L15*1000)</f>
        <v>0</v>
      </c>
    </row>
    <row r="16" spans="1:1021" s="8" customFormat="1" ht="16">
      <c r="A16" s="195">
        <v>2</v>
      </c>
      <c r="B16" s="196">
        <v>1</v>
      </c>
      <c r="C16" s="197">
        <f t="shared" si="0"/>
        <v>5</v>
      </c>
      <c r="D16" s="198">
        <f t="shared" si="1"/>
        <v>200</v>
      </c>
      <c r="E16" s="199">
        <v>1</v>
      </c>
      <c r="F16" s="197">
        <f t="shared" si="2"/>
        <v>7.5</v>
      </c>
      <c r="G16" s="198">
        <f t="shared" si="3"/>
        <v>133.33333333333334</v>
      </c>
      <c r="H16" s="199">
        <v>1</v>
      </c>
      <c r="I16" s="197">
        <f t="shared" si="4"/>
        <v>10</v>
      </c>
      <c r="J16" s="198">
        <f t="shared" si="5"/>
        <v>100</v>
      </c>
      <c r="K16" s="199">
        <v>1</v>
      </c>
      <c r="L16" s="197">
        <f t="shared" si="6"/>
        <v>12.5</v>
      </c>
      <c r="M16" s="198">
        <f t="shared" si="7"/>
        <v>80</v>
      </c>
    </row>
    <row r="17" spans="1:13" s="8" customFormat="1" ht="16">
      <c r="A17" s="195">
        <v>3</v>
      </c>
      <c r="B17" s="196">
        <v>2</v>
      </c>
      <c r="C17" s="197">
        <f t="shared" si="0"/>
        <v>2.5</v>
      </c>
      <c r="D17" s="198">
        <f t="shared" si="1"/>
        <v>400</v>
      </c>
      <c r="E17" s="199">
        <v>2</v>
      </c>
      <c r="F17" s="197">
        <f t="shared" si="2"/>
        <v>3.75</v>
      </c>
      <c r="G17" s="198">
        <f t="shared" si="3"/>
        <v>266.66666666666669</v>
      </c>
      <c r="H17" s="199">
        <v>2</v>
      </c>
      <c r="I17" s="197">
        <f t="shared" si="4"/>
        <v>5</v>
      </c>
      <c r="J17" s="198">
        <f t="shared" si="5"/>
        <v>200</v>
      </c>
      <c r="K17" s="199">
        <v>2</v>
      </c>
      <c r="L17" s="197">
        <f t="shared" si="6"/>
        <v>6.25</v>
      </c>
      <c r="M17" s="198">
        <f t="shared" si="7"/>
        <v>160</v>
      </c>
    </row>
    <row r="18" spans="1:13" s="8" customFormat="1" ht="16">
      <c r="A18" s="195">
        <v>4</v>
      </c>
      <c r="B18" s="196">
        <v>3</v>
      </c>
      <c r="C18" s="197">
        <f t="shared" si="0"/>
        <v>1.6666666666666667</v>
      </c>
      <c r="D18" s="198">
        <f t="shared" si="1"/>
        <v>600</v>
      </c>
      <c r="E18" s="199">
        <v>3</v>
      </c>
      <c r="F18" s="197">
        <f t="shared" si="2"/>
        <v>2.5</v>
      </c>
      <c r="G18" s="198">
        <f t="shared" si="3"/>
        <v>400</v>
      </c>
      <c r="H18" s="199">
        <v>3</v>
      </c>
      <c r="I18" s="197">
        <f t="shared" si="4"/>
        <v>3.3333333333333335</v>
      </c>
      <c r="J18" s="198">
        <f t="shared" si="5"/>
        <v>300</v>
      </c>
      <c r="K18" s="199">
        <v>3</v>
      </c>
      <c r="L18" s="197">
        <f t="shared" si="6"/>
        <v>4.166666666666667</v>
      </c>
      <c r="M18" s="198">
        <f t="shared" si="7"/>
        <v>240</v>
      </c>
    </row>
    <row r="19" spans="1:13" s="8" customFormat="1" ht="16">
      <c r="A19" s="195">
        <v>5</v>
      </c>
      <c r="B19" s="196">
        <v>4</v>
      </c>
      <c r="C19" s="197">
        <f t="shared" si="0"/>
        <v>1.25</v>
      </c>
      <c r="D19" s="198">
        <f t="shared" si="1"/>
        <v>800</v>
      </c>
      <c r="E19" s="199">
        <v>4</v>
      </c>
      <c r="F19" s="197">
        <f t="shared" si="2"/>
        <v>1.875</v>
      </c>
      <c r="G19" s="198">
        <f t="shared" si="3"/>
        <v>533.33333333333337</v>
      </c>
      <c r="H19" s="199">
        <v>4</v>
      </c>
      <c r="I19" s="197">
        <f t="shared" si="4"/>
        <v>2.5</v>
      </c>
      <c r="J19" s="198">
        <f t="shared" si="5"/>
        <v>400</v>
      </c>
      <c r="K19" s="199">
        <v>4</v>
      </c>
      <c r="L19" s="197">
        <f t="shared" si="6"/>
        <v>3.125</v>
      </c>
      <c r="M19" s="198">
        <f t="shared" si="7"/>
        <v>320</v>
      </c>
    </row>
    <row r="20" spans="1:13" s="8" customFormat="1" ht="16">
      <c r="A20" s="195">
        <v>6</v>
      </c>
      <c r="B20" s="196">
        <v>5</v>
      </c>
      <c r="C20" s="197">
        <f t="shared" si="0"/>
        <v>1</v>
      </c>
      <c r="D20" s="198">
        <f t="shared" si="1"/>
        <v>1000</v>
      </c>
      <c r="E20" s="199">
        <v>5</v>
      </c>
      <c r="F20" s="197">
        <f t="shared" si="2"/>
        <v>1.5</v>
      </c>
      <c r="G20" s="198">
        <f t="shared" si="3"/>
        <v>666.66666666666663</v>
      </c>
      <c r="H20" s="199">
        <v>6</v>
      </c>
      <c r="I20" s="197">
        <f t="shared" si="4"/>
        <v>1.6666666666666667</v>
      </c>
      <c r="J20" s="198">
        <f t="shared" si="5"/>
        <v>600</v>
      </c>
      <c r="K20" s="199">
        <v>6</v>
      </c>
      <c r="L20" s="197">
        <f t="shared" si="6"/>
        <v>2.0833333333333335</v>
      </c>
      <c r="M20" s="198">
        <f t="shared" si="7"/>
        <v>480</v>
      </c>
    </row>
    <row r="21" spans="1:13" s="8" customFormat="1" ht="16">
      <c r="A21" s="195">
        <v>7</v>
      </c>
      <c r="B21" s="196">
        <v>6</v>
      </c>
      <c r="C21" s="197">
        <f t="shared" si="0"/>
        <v>0.83333333333333337</v>
      </c>
      <c r="D21" s="198">
        <f t="shared" si="1"/>
        <v>1200</v>
      </c>
      <c r="E21" s="199">
        <v>6</v>
      </c>
      <c r="F21" s="197">
        <f t="shared" si="2"/>
        <v>1.25</v>
      </c>
      <c r="G21" s="198">
        <f t="shared" si="3"/>
        <v>800</v>
      </c>
      <c r="H21" s="199">
        <v>8</v>
      </c>
      <c r="I21" s="197">
        <f t="shared" si="4"/>
        <v>1.25</v>
      </c>
      <c r="J21" s="198">
        <f t="shared" si="5"/>
        <v>800</v>
      </c>
      <c r="K21" s="199">
        <v>8</v>
      </c>
      <c r="L21" s="197">
        <f t="shared" si="6"/>
        <v>1.5625</v>
      </c>
      <c r="M21" s="198">
        <f t="shared" si="7"/>
        <v>640</v>
      </c>
    </row>
    <row r="22" spans="1:13" s="18" customFormat="1" ht="16">
      <c r="A22" s="195">
        <v>8</v>
      </c>
      <c r="B22" s="196">
        <v>7</v>
      </c>
      <c r="C22" s="197">
        <f t="shared" si="0"/>
        <v>0.7142857142857143</v>
      </c>
      <c r="D22" s="198">
        <f t="shared" si="1"/>
        <v>1400</v>
      </c>
      <c r="E22" s="199">
        <v>8</v>
      </c>
      <c r="F22" s="197">
        <f t="shared" si="2"/>
        <v>0.9375</v>
      </c>
      <c r="G22" s="198">
        <f t="shared" si="3"/>
        <v>1066.6666666666667</v>
      </c>
      <c r="H22" s="199">
        <v>11</v>
      </c>
      <c r="I22" s="197">
        <f t="shared" si="4"/>
        <v>0.90909090909090906</v>
      </c>
      <c r="J22" s="198">
        <f t="shared" si="5"/>
        <v>1100</v>
      </c>
      <c r="K22" s="199">
        <v>12</v>
      </c>
      <c r="L22" s="197">
        <f t="shared" si="6"/>
        <v>1.0416666666666667</v>
      </c>
      <c r="M22" s="198">
        <f t="shared" si="7"/>
        <v>960</v>
      </c>
    </row>
    <row r="23" spans="1:13" s="14" customFormat="1" ht="16">
      <c r="A23" s="195">
        <v>9</v>
      </c>
      <c r="B23" s="196">
        <v>8</v>
      </c>
      <c r="C23" s="197">
        <f t="shared" si="0"/>
        <v>0.625</v>
      </c>
      <c r="D23" s="198">
        <f t="shared" si="1"/>
        <v>1600</v>
      </c>
      <c r="E23" s="199">
        <v>10</v>
      </c>
      <c r="F23" s="197">
        <f t="shared" si="2"/>
        <v>0.75</v>
      </c>
      <c r="G23" s="198">
        <f t="shared" si="3"/>
        <v>1333.3333333333333</v>
      </c>
      <c r="H23" s="199">
        <v>14</v>
      </c>
      <c r="I23" s="197">
        <f t="shared" si="4"/>
        <v>0.7142857142857143</v>
      </c>
      <c r="J23" s="198">
        <f t="shared" si="5"/>
        <v>1400</v>
      </c>
      <c r="K23" s="199">
        <v>14</v>
      </c>
      <c r="L23" s="197">
        <f t="shared" si="6"/>
        <v>0.8928571428571429</v>
      </c>
      <c r="M23" s="198">
        <f t="shared" si="7"/>
        <v>1119.9999999999998</v>
      </c>
    </row>
    <row r="24" spans="1:13" s="14" customFormat="1" ht="16">
      <c r="A24" s="195">
        <v>10</v>
      </c>
      <c r="B24" s="196">
        <v>10</v>
      </c>
      <c r="C24" s="197">
        <f t="shared" si="0"/>
        <v>0.5</v>
      </c>
      <c r="D24" s="198">
        <f t="shared" si="1"/>
        <v>2000</v>
      </c>
      <c r="E24" s="199">
        <v>12</v>
      </c>
      <c r="F24" s="197">
        <f t="shared" si="2"/>
        <v>0.625</v>
      </c>
      <c r="G24" s="198">
        <f t="shared" si="3"/>
        <v>1600</v>
      </c>
      <c r="H24" s="199">
        <v>17</v>
      </c>
      <c r="I24" s="197">
        <f t="shared" si="4"/>
        <v>0.58823529411764708</v>
      </c>
      <c r="J24" s="198">
        <f t="shared" si="5"/>
        <v>1700</v>
      </c>
      <c r="K24" s="199">
        <v>16</v>
      </c>
      <c r="L24" s="197">
        <f t="shared" si="6"/>
        <v>0.78125</v>
      </c>
      <c r="M24" s="198">
        <f t="shared" si="7"/>
        <v>1280</v>
      </c>
    </row>
    <row r="25" spans="1:13" s="14" customFormat="1" ht="16">
      <c r="A25" s="195">
        <v>11</v>
      </c>
      <c r="B25" s="196">
        <v>12</v>
      </c>
      <c r="C25" s="197">
        <f t="shared" si="0"/>
        <v>0.41666666666666669</v>
      </c>
      <c r="D25" s="198">
        <f t="shared" si="1"/>
        <v>2400</v>
      </c>
      <c r="E25" s="199">
        <v>14</v>
      </c>
      <c r="F25" s="197">
        <f t="shared" si="2"/>
        <v>0.5357142857142857</v>
      </c>
      <c r="G25" s="198">
        <f t="shared" si="3"/>
        <v>1866.6666666666667</v>
      </c>
      <c r="H25" s="199">
        <v>20</v>
      </c>
      <c r="I25" s="197">
        <f t="shared" si="4"/>
        <v>0.5</v>
      </c>
      <c r="J25" s="198">
        <f t="shared" si="5"/>
        <v>2000</v>
      </c>
      <c r="K25" s="199">
        <v>18</v>
      </c>
      <c r="L25" s="197">
        <f t="shared" si="6"/>
        <v>0.69444444444444442</v>
      </c>
      <c r="M25" s="198">
        <f t="shared" si="7"/>
        <v>1440</v>
      </c>
    </row>
    <row r="26" spans="1:13" s="18" customFormat="1" ht="16">
      <c r="A26" s="195">
        <v>12</v>
      </c>
      <c r="B26" s="196">
        <v>14</v>
      </c>
      <c r="C26" s="197">
        <f t="shared" si="0"/>
        <v>0.35714285714285715</v>
      </c>
      <c r="D26" s="198">
        <f t="shared" si="1"/>
        <v>2800</v>
      </c>
      <c r="E26" s="199">
        <v>16</v>
      </c>
      <c r="F26" s="197">
        <f t="shared" si="2"/>
        <v>0.46875</v>
      </c>
      <c r="G26" s="198">
        <f t="shared" si="3"/>
        <v>2133.3333333333335</v>
      </c>
      <c r="H26" s="199">
        <v>25</v>
      </c>
      <c r="I26" s="197">
        <f t="shared" si="4"/>
        <v>0.4</v>
      </c>
      <c r="J26" s="198">
        <f t="shared" si="5"/>
        <v>2500</v>
      </c>
      <c r="K26" s="199">
        <v>24</v>
      </c>
      <c r="L26" s="197">
        <f t="shared" si="6"/>
        <v>0.52083333333333337</v>
      </c>
      <c r="M26" s="198">
        <f t="shared" si="7"/>
        <v>1920</v>
      </c>
    </row>
    <row r="27" spans="1:13" s="14" customFormat="1" ht="16">
      <c r="A27" s="195">
        <v>13</v>
      </c>
      <c r="B27" s="196">
        <v>16</v>
      </c>
      <c r="C27" s="197">
        <f t="shared" si="0"/>
        <v>0.3125</v>
      </c>
      <c r="D27" s="198">
        <f t="shared" si="1"/>
        <v>3200</v>
      </c>
      <c r="E27" s="199">
        <v>20</v>
      </c>
      <c r="F27" s="197">
        <f t="shared" si="2"/>
        <v>0.375</v>
      </c>
      <c r="G27" s="198">
        <f t="shared" si="3"/>
        <v>2666.6666666666665</v>
      </c>
      <c r="H27" s="199">
        <v>30</v>
      </c>
      <c r="I27" s="197">
        <f t="shared" si="4"/>
        <v>0.33333333333333331</v>
      </c>
      <c r="J27" s="198">
        <f t="shared" si="5"/>
        <v>3000</v>
      </c>
      <c r="K27" s="199">
        <v>32</v>
      </c>
      <c r="L27" s="197">
        <f t="shared" si="6"/>
        <v>0.390625</v>
      </c>
      <c r="M27" s="198">
        <f t="shared" si="7"/>
        <v>2560</v>
      </c>
    </row>
    <row r="28" spans="1:13" s="18" customFormat="1" ht="16">
      <c r="A28" s="195">
        <v>14</v>
      </c>
      <c r="B28" s="196">
        <v>18</v>
      </c>
      <c r="C28" s="197">
        <f t="shared" si="0"/>
        <v>0.27777777777777779</v>
      </c>
      <c r="D28" s="198">
        <f t="shared" si="1"/>
        <v>3599.9999999999995</v>
      </c>
      <c r="E28" s="199">
        <v>25</v>
      </c>
      <c r="F28" s="197">
        <f t="shared" si="2"/>
        <v>0.3</v>
      </c>
      <c r="G28" s="198">
        <f t="shared" si="3"/>
        <v>3333.3333333333335</v>
      </c>
      <c r="H28" s="199">
        <v>35</v>
      </c>
      <c r="I28" s="197">
        <f t="shared" si="4"/>
        <v>0.2857142857142857</v>
      </c>
      <c r="J28" s="198">
        <f t="shared" si="5"/>
        <v>3500</v>
      </c>
      <c r="K28" s="199">
        <v>41</v>
      </c>
      <c r="L28" s="197">
        <f t="shared" si="6"/>
        <v>0.3048780487804878</v>
      </c>
      <c r="M28" s="198">
        <f t="shared" si="7"/>
        <v>3280.0000000000005</v>
      </c>
    </row>
    <row r="29" spans="1:13" s="14" customFormat="1" ht="16">
      <c r="A29" s="195">
        <v>15</v>
      </c>
      <c r="B29" s="196">
        <v>20</v>
      </c>
      <c r="C29" s="197">
        <f t="shared" si="0"/>
        <v>0.25</v>
      </c>
      <c r="D29" s="198">
        <f t="shared" si="1"/>
        <v>4000</v>
      </c>
      <c r="E29" s="199">
        <v>30</v>
      </c>
      <c r="F29" s="197">
        <f t="shared" si="2"/>
        <v>0.25</v>
      </c>
      <c r="G29" s="198">
        <f t="shared" si="3"/>
        <v>4000</v>
      </c>
      <c r="H29" s="199">
        <v>40</v>
      </c>
      <c r="I29" s="197">
        <f t="shared" si="4"/>
        <v>0.25</v>
      </c>
      <c r="J29" s="198">
        <f t="shared" si="5"/>
        <v>4000</v>
      </c>
      <c r="K29" s="199">
        <v>50</v>
      </c>
      <c r="L29" s="197">
        <f t="shared" si="6"/>
        <v>0.25</v>
      </c>
      <c r="M29" s="198">
        <f t="shared" si="7"/>
        <v>4000</v>
      </c>
    </row>
    <row r="30" spans="1:13" s="14" customFormat="1" ht="16">
      <c r="A30" s="195">
        <v>16</v>
      </c>
      <c r="B30" s="196">
        <v>3</v>
      </c>
      <c r="C30" s="197">
        <f t="shared" si="0"/>
        <v>1.6666666666666667</v>
      </c>
      <c r="D30" s="198">
        <f t="shared" si="1"/>
        <v>600</v>
      </c>
      <c r="E30" s="199">
        <v>5</v>
      </c>
      <c r="F30" s="197">
        <f t="shared" si="2"/>
        <v>1.5</v>
      </c>
      <c r="G30" s="198">
        <f t="shared" si="3"/>
        <v>666.66666666666663</v>
      </c>
      <c r="H30" s="199">
        <v>6</v>
      </c>
      <c r="I30" s="197">
        <f t="shared" si="4"/>
        <v>1.6666666666666667</v>
      </c>
      <c r="J30" s="198">
        <f t="shared" si="5"/>
        <v>600</v>
      </c>
      <c r="K30" s="199">
        <v>3</v>
      </c>
      <c r="L30" s="197">
        <f t="shared" si="6"/>
        <v>4.166666666666667</v>
      </c>
      <c r="M30" s="198">
        <f t="shared" si="7"/>
        <v>240</v>
      </c>
    </row>
    <row r="31" spans="1:13" s="14" customFormat="1" ht="16">
      <c r="A31" s="195">
        <v>17</v>
      </c>
      <c r="B31" s="196">
        <v>10</v>
      </c>
      <c r="C31" s="197">
        <f t="shared" si="0"/>
        <v>0.5</v>
      </c>
      <c r="D31" s="198">
        <f t="shared" si="1"/>
        <v>2000</v>
      </c>
      <c r="E31" s="199">
        <v>16</v>
      </c>
      <c r="F31" s="197">
        <f t="shared" si="2"/>
        <v>0.46875</v>
      </c>
      <c r="G31" s="198">
        <f t="shared" si="3"/>
        <v>2133.3333333333335</v>
      </c>
      <c r="H31" s="199">
        <v>20</v>
      </c>
      <c r="I31" s="197">
        <f t="shared" si="4"/>
        <v>0.5</v>
      </c>
      <c r="J31" s="198">
        <f t="shared" si="5"/>
        <v>2000</v>
      </c>
      <c r="K31" s="199">
        <v>24</v>
      </c>
      <c r="L31" s="197">
        <f t="shared" si="6"/>
        <v>0.52083333333333337</v>
      </c>
      <c r="M31" s="198">
        <f t="shared" si="7"/>
        <v>1920</v>
      </c>
    </row>
    <row r="32" spans="1:13" s="8" customFormat="1" ht="16">
      <c r="A32" s="195">
        <v>18</v>
      </c>
      <c r="B32" s="196">
        <v>20</v>
      </c>
      <c r="C32" s="197">
        <f t="shared" si="0"/>
        <v>0.25</v>
      </c>
      <c r="D32" s="198">
        <f t="shared" si="1"/>
        <v>4000</v>
      </c>
      <c r="E32" s="199">
        <v>30</v>
      </c>
      <c r="F32" s="197">
        <f t="shared" si="2"/>
        <v>0.25</v>
      </c>
      <c r="G32" s="198">
        <f t="shared" si="3"/>
        <v>4000</v>
      </c>
      <c r="H32" s="199">
        <v>40</v>
      </c>
      <c r="I32" s="197">
        <f t="shared" si="4"/>
        <v>0.25</v>
      </c>
      <c r="J32" s="198">
        <f t="shared" si="5"/>
        <v>4000</v>
      </c>
      <c r="K32" s="199">
        <v>50</v>
      </c>
      <c r="L32" s="197">
        <f t="shared" si="6"/>
        <v>0.25</v>
      </c>
      <c r="M32" s="198">
        <f t="shared" si="7"/>
        <v>4000</v>
      </c>
    </row>
    <row r="33" spans="1:13" s="18" customFormat="1" ht="16">
      <c r="A33" s="200">
        <v>19</v>
      </c>
      <c r="B33" s="201">
        <v>0</v>
      </c>
      <c r="C33" s="202">
        <f t="shared" si="0"/>
        <v>0</v>
      </c>
      <c r="D33" s="203">
        <f t="shared" si="1"/>
        <v>0</v>
      </c>
      <c r="E33" s="204">
        <v>0</v>
      </c>
      <c r="F33" s="202">
        <f t="shared" si="2"/>
        <v>0</v>
      </c>
      <c r="G33" s="203">
        <f t="shared" si="3"/>
        <v>0</v>
      </c>
      <c r="H33" s="204">
        <v>0</v>
      </c>
      <c r="I33" s="202">
        <f t="shared" si="4"/>
        <v>0</v>
      </c>
      <c r="J33" s="203">
        <f t="shared" si="5"/>
        <v>0</v>
      </c>
      <c r="K33" s="204">
        <v>0</v>
      </c>
      <c r="L33" s="202">
        <f t="shared" si="6"/>
        <v>0</v>
      </c>
      <c r="M33" s="203">
        <f t="shared" si="7"/>
        <v>0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9"/>
  <sheetViews>
    <sheetView zoomScaleNormal="100" workbookViewId="0">
      <selection activeCell="G13" sqref="G13"/>
    </sheetView>
  </sheetViews>
  <sheetFormatPr baseColWidth="10" defaultColWidth="9" defaultRowHeight="15"/>
  <cols>
    <col min="1" max="1" width="20.59765625" style="168"/>
    <col min="2" max="2" width="8.19921875" style="168"/>
    <col min="3" max="3" width="12.796875" style="168"/>
    <col min="4" max="4" width="9" style="168"/>
    <col min="5" max="5" width="12" style="168"/>
    <col min="6" max="1025" width="8.796875" style="205"/>
  </cols>
  <sheetData>
    <row r="1" spans="1:1024" s="209" customFormat="1" ht="18">
      <c r="A1" s="74" t="s">
        <v>6</v>
      </c>
      <c r="B1" s="206"/>
      <c r="C1" s="207"/>
      <c r="D1" s="206"/>
      <c r="E1" s="208"/>
      <c r="AMJ1" s="210"/>
    </row>
    <row r="2" spans="1:1024" s="8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</row>
    <row r="3" spans="1:1024" ht="16">
      <c r="A3" s="37" t="s">
        <v>186</v>
      </c>
      <c r="B3" s="38">
        <v>50</v>
      </c>
      <c r="C3" s="27" t="s">
        <v>187</v>
      </c>
      <c r="D3" s="30">
        <f>20*LOG(B3/$B$2)+$D$2</f>
        <v>4.9468221794771523</v>
      </c>
      <c r="E3" s="28" t="s">
        <v>188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35" customFormat="1" ht="16">
      <c r="A4" s="25" t="s">
        <v>189</v>
      </c>
      <c r="B4" s="38">
        <v>7500</v>
      </c>
      <c r="C4" s="27" t="s">
        <v>190</v>
      </c>
      <c r="D4" s="30">
        <f>20*LOG(B4/2*0.4115776/$B$2)+$D$2</f>
        <v>34.737082054779066</v>
      </c>
      <c r="E4" s="28" t="s">
        <v>191</v>
      </c>
      <c r="F4" s="34"/>
      <c r="G4" s="18"/>
    </row>
    <row r="5" spans="1:1024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10" customFormat="1" ht="18">
      <c r="A7" s="20" t="s">
        <v>41</v>
      </c>
      <c r="B7" s="211"/>
      <c r="C7" s="212"/>
      <c r="D7" s="211"/>
      <c r="E7" s="213"/>
    </row>
    <row r="8" spans="1:1024" ht="16">
      <c r="A8" s="37" t="s">
        <v>7</v>
      </c>
      <c r="B8" s="30">
        <f>'start here'!B22</f>
        <v>46</v>
      </c>
      <c r="C8" s="27" t="s">
        <v>42</v>
      </c>
      <c r="D8" s="30">
        <f>'start here'!D22</f>
        <v>-18.8</v>
      </c>
      <c r="E8" s="28" t="s">
        <v>43</v>
      </c>
    </row>
    <row r="9" spans="1:1024" ht="16">
      <c r="A9" s="49" t="s">
        <v>13</v>
      </c>
      <c r="B9" s="179">
        <f>'start here'!B23</f>
        <v>170</v>
      </c>
      <c r="C9" s="51" t="s">
        <v>44</v>
      </c>
      <c r="D9" s="180">
        <f>20*LOG(B9/$B$8)+$D$8</f>
        <v>-7.4461782060660031</v>
      </c>
      <c r="E9" s="52" t="s">
        <v>45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6"/>
  <sheetViews>
    <sheetView zoomScaleNormal="100" workbookViewId="0">
      <selection activeCell="G20" sqref="G20"/>
    </sheetView>
  </sheetViews>
  <sheetFormatPr baseColWidth="10" defaultColWidth="9" defaultRowHeight="15"/>
  <cols>
    <col min="1" max="1" width="22.59765625" style="168"/>
    <col min="2" max="2" width="13" style="168"/>
    <col min="3" max="3" width="12.796875" style="168"/>
    <col min="4" max="4" width="9" style="168"/>
    <col min="5" max="5" width="12" style="168"/>
    <col min="6" max="1025" width="8.796875" style="168"/>
  </cols>
  <sheetData>
    <row r="1" spans="1:1024" s="174" customFormat="1" ht="18">
      <c r="A1" s="74" t="s">
        <v>6</v>
      </c>
      <c r="B1" s="206"/>
      <c r="C1" s="207"/>
      <c r="D1" s="206"/>
      <c r="E1" s="208"/>
      <c r="AMJ1" s="214"/>
    </row>
    <row r="2" spans="1:1024" s="14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  <c r="AMJ2" s="168"/>
    </row>
    <row r="3" spans="1:1024" s="14" customFormat="1" ht="16">
      <c r="A3" s="37" t="s">
        <v>13</v>
      </c>
      <c r="B3" s="30">
        <v>71.430000000000007</v>
      </c>
      <c r="C3" s="27" t="s">
        <v>192</v>
      </c>
      <c r="D3" s="30">
        <f>20*LOG(B3/$B$2)+$D$2</f>
        <v>8.0450350952476235</v>
      </c>
      <c r="E3" s="28" t="s">
        <v>15</v>
      </c>
      <c r="AMJ3" s="8"/>
    </row>
    <row r="4" spans="1:1024" s="8" customFormat="1" ht="16">
      <c r="A4" s="25" t="s">
        <v>193</v>
      </c>
      <c r="B4" s="215">
        <v>170</v>
      </c>
      <c r="C4" s="27" t="s">
        <v>194</v>
      </c>
      <c r="D4" s="30">
        <f>20*LOG(B4*0.25/2/$B$2)+$D$2</f>
        <v>-2.4853992195166166</v>
      </c>
      <c r="E4" s="28" t="s">
        <v>195</v>
      </c>
    </row>
    <row r="5" spans="1:1024" ht="18">
      <c r="A5" s="20" t="s">
        <v>22</v>
      </c>
      <c r="B5" s="23"/>
      <c r="C5" s="22"/>
      <c r="D5" s="36"/>
      <c r="E5" s="24"/>
      <c r="F5"/>
      <c r="G5"/>
      <c r="H5"/>
      <c r="I5"/>
      <c r="J5"/>
      <c r="K5"/>
      <c r="L5"/>
      <c r="M5" s="1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6">
      <c r="A6" s="37" t="s">
        <v>29</v>
      </c>
      <c r="B6" s="38">
        <f>'start here'!$B$16</f>
        <v>500</v>
      </c>
      <c r="C6" s="27" t="s">
        <v>149</v>
      </c>
      <c r="D6" s="30">
        <f>'start here'!$D$16</f>
        <v>-14.162736349008975</v>
      </c>
      <c r="E6" s="28" t="s">
        <v>150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14" customFormat="1" ht="18">
      <c r="A7" s="20" t="s">
        <v>41</v>
      </c>
      <c r="B7" s="211"/>
      <c r="C7" s="212"/>
      <c r="D7" s="211"/>
      <c r="E7" s="213"/>
    </row>
    <row r="8" spans="1:1024" ht="16">
      <c r="A8" s="37" t="s">
        <v>7</v>
      </c>
      <c r="B8" s="30">
        <f>'start here'!B22</f>
        <v>46</v>
      </c>
      <c r="C8" s="27" t="s">
        <v>42</v>
      </c>
      <c r="D8" s="30">
        <f>'start here'!D22</f>
        <v>-18.8</v>
      </c>
      <c r="E8" s="28" t="s">
        <v>43</v>
      </c>
    </row>
    <row r="9" spans="1:1024" ht="16">
      <c r="A9" s="49" t="s">
        <v>13</v>
      </c>
      <c r="B9" s="179">
        <f>'start here'!B23</f>
        <v>170</v>
      </c>
      <c r="C9" s="51" t="s">
        <v>44</v>
      </c>
      <c r="D9" s="180">
        <f>20*LOG(B9/$B$8)+$D$8</f>
        <v>-7.4461782060660031</v>
      </c>
      <c r="E9" s="52" t="s">
        <v>45</v>
      </c>
    </row>
    <row r="10" spans="1:1024">
      <c r="A10" s="8"/>
      <c r="B10" s="8"/>
      <c r="C10" s="8"/>
    </row>
    <row r="11" spans="1:1024" ht="18">
      <c r="A11" s="216" t="s">
        <v>196</v>
      </c>
      <c r="B11" s="217"/>
    </row>
    <row r="12" spans="1:1024" ht="16">
      <c r="A12" s="218" t="s">
        <v>197</v>
      </c>
      <c r="B12" s="219">
        <v>2341.5810000000001</v>
      </c>
    </row>
    <row r="13" spans="1:1024" ht="16">
      <c r="A13" s="220" t="s">
        <v>198</v>
      </c>
      <c r="B13" s="221">
        <v>60</v>
      </c>
    </row>
    <row r="14" spans="1:1024" ht="16">
      <c r="A14" s="222" t="s">
        <v>199</v>
      </c>
      <c r="B14" s="223">
        <f>B12/(B13-1)</f>
        <v>39.687813559322038</v>
      </c>
    </row>
    <row r="15" spans="1:1024" ht="16">
      <c r="A15" s="224"/>
      <c r="B15" s="225" t="s">
        <v>200</v>
      </c>
    </row>
    <row r="16" spans="1:1024" ht="16">
      <c r="A16" s="226" t="s">
        <v>161</v>
      </c>
      <c r="B16" s="227" t="s">
        <v>173</v>
      </c>
    </row>
    <row r="17" spans="1:2" ht="16">
      <c r="A17" s="226">
        <v>1</v>
      </c>
      <c r="B17" s="228">
        <f t="shared" ref="B17:B48" si="0">$B$14*(A17-$B$13/2-0.5)</f>
        <v>-1170.7905000000001</v>
      </c>
    </row>
    <row r="18" spans="1:2" ht="16">
      <c r="A18" s="195">
        <v>2</v>
      </c>
      <c r="B18" s="228">
        <f t="shared" si="0"/>
        <v>-1131.1026864406781</v>
      </c>
    </row>
    <row r="19" spans="1:2" ht="16">
      <c r="A19" s="226">
        <v>3</v>
      </c>
      <c r="B19" s="228">
        <f t="shared" si="0"/>
        <v>-1091.4148728813561</v>
      </c>
    </row>
    <row r="20" spans="1:2" ht="16">
      <c r="A20" s="195">
        <v>4</v>
      </c>
      <c r="B20" s="228">
        <f t="shared" si="0"/>
        <v>-1051.7270593220339</v>
      </c>
    </row>
    <row r="21" spans="1:2" ht="16">
      <c r="A21" s="226">
        <v>5</v>
      </c>
      <c r="B21" s="228">
        <f t="shared" si="0"/>
        <v>-1012.039245762712</v>
      </c>
    </row>
    <row r="22" spans="1:2" ht="16">
      <c r="A22" s="195">
        <v>6</v>
      </c>
      <c r="B22" s="228">
        <f t="shared" si="0"/>
        <v>-972.35143220338989</v>
      </c>
    </row>
    <row r="23" spans="1:2" ht="16">
      <c r="A23" s="226">
        <v>7</v>
      </c>
      <c r="B23" s="228">
        <f t="shared" si="0"/>
        <v>-932.66361864406792</v>
      </c>
    </row>
    <row r="24" spans="1:2" ht="16">
      <c r="A24" s="195">
        <v>8</v>
      </c>
      <c r="B24" s="228">
        <f t="shared" si="0"/>
        <v>-892.97580508474584</v>
      </c>
    </row>
    <row r="25" spans="1:2" ht="16">
      <c r="A25" s="226">
        <v>9</v>
      </c>
      <c r="B25" s="228">
        <f t="shared" si="0"/>
        <v>-853.28799152542376</v>
      </c>
    </row>
    <row r="26" spans="1:2" ht="16">
      <c r="A26" s="195">
        <v>10</v>
      </c>
      <c r="B26" s="228">
        <f t="shared" si="0"/>
        <v>-813.6001779661018</v>
      </c>
    </row>
    <row r="27" spans="1:2" ht="16">
      <c r="A27" s="226">
        <v>11</v>
      </c>
      <c r="B27" s="228">
        <f t="shared" si="0"/>
        <v>-773.91236440677972</v>
      </c>
    </row>
    <row r="28" spans="1:2" ht="16">
      <c r="A28" s="195">
        <v>12</v>
      </c>
      <c r="B28" s="228">
        <f t="shared" si="0"/>
        <v>-734.22455084745775</v>
      </c>
    </row>
    <row r="29" spans="1:2" ht="16">
      <c r="A29" s="226">
        <v>13</v>
      </c>
      <c r="B29" s="228">
        <f t="shared" si="0"/>
        <v>-694.53673728813567</v>
      </c>
    </row>
    <row r="30" spans="1:2" ht="16">
      <c r="A30" s="195">
        <v>14</v>
      </c>
      <c r="B30" s="228">
        <f t="shared" si="0"/>
        <v>-654.84892372881359</v>
      </c>
    </row>
    <row r="31" spans="1:2" ht="16">
      <c r="A31" s="226">
        <v>15</v>
      </c>
      <c r="B31" s="228">
        <f t="shared" si="0"/>
        <v>-615.16111016949162</v>
      </c>
    </row>
    <row r="32" spans="1:2" ht="16">
      <c r="A32" s="195">
        <v>16</v>
      </c>
      <c r="B32" s="228">
        <f t="shared" si="0"/>
        <v>-575.47329661016954</v>
      </c>
    </row>
    <row r="33" spans="1:2" ht="16">
      <c r="A33" s="226">
        <v>17</v>
      </c>
      <c r="B33" s="228">
        <f t="shared" si="0"/>
        <v>-535.78548305084746</v>
      </c>
    </row>
    <row r="34" spans="1:2" ht="16">
      <c r="A34" s="195">
        <v>18</v>
      </c>
      <c r="B34" s="228">
        <f t="shared" si="0"/>
        <v>-496.09766949152549</v>
      </c>
    </row>
    <row r="35" spans="1:2" ht="16">
      <c r="A35" s="226">
        <v>19</v>
      </c>
      <c r="B35" s="228">
        <f t="shared" si="0"/>
        <v>-456.40985593220341</v>
      </c>
    </row>
    <row r="36" spans="1:2" ht="16">
      <c r="A36" s="195">
        <v>20</v>
      </c>
      <c r="B36" s="228">
        <f t="shared" si="0"/>
        <v>-416.72204237288139</v>
      </c>
    </row>
    <row r="37" spans="1:2" ht="16">
      <c r="A37" s="226">
        <v>21</v>
      </c>
      <c r="B37" s="228">
        <f t="shared" si="0"/>
        <v>-377.03422881355937</v>
      </c>
    </row>
    <row r="38" spans="1:2" ht="16">
      <c r="A38" s="195">
        <v>22</v>
      </c>
      <c r="B38" s="228">
        <f t="shared" si="0"/>
        <v>-337.34641525423734</v>
      </c>
    </row>
    <row r="39" spans="1:2" ht="16">
      <c r="A39" s="226">
        <v>23</v>
      </c>
      <c r="B39" s="228">
        <f t="shared" si="0"/>
        <v>-297.65860169491526</v>
      </c>
    </row>
    <row r="40" spans="1:2" ht="16">
      <c r="A40" s="195">
        <v>24</v>
      </c>
      <c r="B40" s="228">
        <f t="shared" si="0"/>
        <v>-257.97078813559324</v>
      </c>
    </row>
    <row r="41" spans="1:2" ht="16">
      <c r="A41" s="226">
        <v>25</v>
      </c>
      <c r="B41" s="228">
        <f t="shared" si="0"/>
        <v>-218.28297457627122</v>
      </c>
    </row>
    <row r="42" spans="1:2" ht="16">
      <c r="A42" s="195">
        <v>26</v>
      </c>
      <c r="B42" s="228">
        <f t="shared" si="0"/>
        <v>-178.59516101694916</v>
      </c>
    </row>
    <row r="43" spans="1:2" ht="16">
      <c r="A43" s="226">
        <v>27</v>
      </c>
      <c r="B43" s="228">
        <f t="shared" si="0"/>
        <v>-138.90734745762714</v>
      </c>
    </row>
    <row r="44" spans="1:2" ht="16">
      <c r="A44" s="195">
        <v>28</v>
      </c>
      <c r="B44" s="228">
        <f t="shared" si="0"/>
        <v>-99.219533898305087</v>
      </c>
    </row>
    <row r="45" spans="1:2" ht="16">
      <c r="A45" s="226">
        <v>29</v>
      </c>
      <c r="B45" s="228">
        <f t="shared" si="0"/>
        <v>-59.531720338983057</v>
      </c>
    </row>
    <row r="46" spans="1:2" ht="16">
      <c r="A46" s="195">
        <v>30</v>
      </c>
      <c r="B46" s="228">
        <f t="shared" si="0"/>
        <v>-19.843906779661019</v>
      </c>
    </row>
    <row r="47" spans="1:2" ht="16">
      <c r="A47" s="226">
        <v>31</v>
      </c>
      <c r="B47" s="228">
        <f t="shared" si="0"/>
        <v>19.843906779661019</v>
      </c>
    </row>
    <row r="48" spans="1:2" ht="16">
      <c r="A48" s="195">
        <v>32</v>
      </c>
      <c r="B48" s="228">
        <f t="shared" si="0"/>
        <v>59.531720338983057</v>
      </c>
    </row>
    <row r="49" spans="1:2" ht="16">
      <c r="A49" s="226">
        <v>33</v>
      </c>
      <c r="B49" s="228">
        <f t="shared" ref="B49:B76" si="1">$B$14*(A49-$B$13/2-0.5)</f>
        <v>99.219533898305087</v>
      </c>
    </row>
    <row r="50" spans="1:2" ht="16">
      <c r="A50" s="195">
        <v>34</v>
      </c>
      <c r="B50" s="228">
        <f t="shared" si="1"/>
        <v>138.90734745762714</v>
      </c>
    </row>
    <row r="51" spans="1:2" ht="16">
      <c r="A51" s="226">
        <v>35</v>
      </c>
      <c r="B51" s="228">
        <f t="shared" si="1"/>
        <v>178.59516101694916</v>
      </c>
    </row>
    <row r="52" spans="1:2" ht="16">
      <c r="A52" s="195">
        <v>36</v>
      </c>
      <c r="B52" s="228">
        <f t="shared" si="1"/>
        <v>218.28297457627122</v>
      </c>
    </row>
    <row r="53" spans="1:2" ht="16">
      <c r="A53" s="226">
        <v>37</v>
      </c>
      <c r="B53" s="228">
        <f t="shared" si="1"/>
        <v>257.97078813559324</v>
      </c>
    </row>
    <row r="54" spans="1:2" ht="16">
      <c r="A54" s="195">
        <v>38</v>
      </c>
      <c r="B54" s="228">
        <f t="shared" si="1"/>
        <v>297.65860169491526</v>
      </c>
    </row>
    <row r="55" spans="1:2" ht="16">
      <c r="A55" s="226">
        <v>39</v>
      </c>
      <c r="B55" s="228">
        <f t="shared" si="1"/>
        <v>337.34641525423734</v>
      </c>
    </row>
    <row r="56" spans="1:2" ht="16">
      <c r="A56" s="195">
        <v>40</v>
      </c>
      <c r="B56" s="228">
        <f t="shared" si="1"/>
        <v>377.03422881355937</v>
      </c>
    </row>
    <row r="57" spans="1:2" ht="16">
      <c r="A57" s="226">
        <v>41</v>
      </c>
      <c r="B57" s="228">
        <f t="shared" si="1"/>
        <v>416.72204237288139</v>
      </c>
    </row>
    <row r="58" spans="1:2" ht="16">
      <c r="A58" s="195">
        <v>42</v>
      </c>
      <c r="B58" s="228">
        <f t="shared" si="1"/>
        <v>456.40985593220341</v>
      </c>
    </row>
    <row r="59" spans="1:2" ht="16">
      <c r="A59" s="226">
        <v>43</v>
      </c>
      <c r="B59" s="228">
        <f t="shared" si="1"/>
        <v>496.09766949152549</v>
      </c>
    </row>
    <row r="60" spans="1:2" ht="16">
      <c r="A60" s="195">
        <v>44</v>
      </c>
      <c r="B60" s="228">
        <f t="shared" si="1"/>
        <v>535.78548305084746</v>
      </c>
    </row>
    <row r="61" spans="1:2" ht="16">
      <c r="A61" s="226">
        <v>45</v>
      </c>
      <c r="B61" s="228">
        <f t="shared" si="1"/>
        <v>575.47329661016954</v>
      </c>
    </row>
    <row r="62" spans="1:2" ht="16">
      <c r="A62" s="195">
        <v>46</v>
      </c>
      <c r="B62" s="228">
        <f t="shared" si="1"/>
        <v>615.16111016949162</v>
      </c>
    </row>
    <row r="63" spans="1:2" ht="16">
      <c r="A63" s="226">
        <v>47</v>
      </c>
      <c r="B63" s="228">
        <f t="shared" si="1"/>
        <v>654.84892372881359</v>
      </c>
    </row>
    <row r="64" spans="1:2" ht="16">
      <c r="A64" s="195">
        <v>48</v>
      </c>
      <c r="B64" s="228">
        <f t="shared" si="1"/>
        <v>694.53673728813567</v>
      </c>
    </row>
    <row r="65" spans="1:2" ht="16">
      <c r="A65" s="226">
        <v>49</v>
      </c>
      <c r="B65" s="228">
        <f t="shared" si="1"/>
        <v>734.22455084745775</v>
      </c>
    </row>
    <row r="66" spans="1:2" ht="16">
      <c r="A66" s="195">
        <v>50</v>
      </c>
      <c r="B66" s="228">
        <f t="shared" si="1"/>
        <v>773.91236440677972</v>
      </c>
    </row>
    <row r="67" spans="1:2" ht="16">
      <c r="A67" s="226">
        <v>51</v>
      </c>
      <c r="B67" s="228">
        <f t="shared" si="1"/>
        <v>813.6001779661018</v>
      </c>
    </row>
    <row r="68" spans="1:2" ht="16">
      <c r="A68" s="195">
        <v>52</v>
      </c>
      <c r="B68" s="228">
        <f t="shared" si="1"/>
        <v>853.28799152542376</v>
      </c>
    </row>
    <row r="69" spans="1:2" ht="16">
      <c r="A69" s="226">
        <v>53</v>
      </c>
      <c r="B69" s="228">
        <f t="shared" si="1"/>
        <v>892.97580508474584</v>
      </c>
    </row>
    <row r="70" spans="1:2" ht="16">
      <c r="A70" s="195">
        <v>54</v>
      </c>
      <c r="B70" s="228">
        <f t="shared" si="1"/>
        <v>932.66361864406792</v>
      </c>
    </row>
    <row r="71" spans="1:2" ht="16">
      <c r="A71" s="226">
        <v>55</v>
      </c>
      <c r="B71" s="228">
        <f t="shared" si="1"/>
        <v>972.35143220338989</v>
      </c>
    </row>
    <row r="72" spans="1:2" ht="16">
      <c r="A72" s="195">
        <v>56</v>
      </c>
      <c r="B72" s="228">
        <f t="shared" si="1"/>
        <v>1012.039245762712</v>
      </c>
    </row>
    <row r="73" spans="1:2" ht="16">
      <c r="A73" s="226">
        <v>57</v>
      </c>
      <c r="B73" s="228">
        <f t="shared" si="1"/>
        <v>1051.7270593220339</v>
      </c>
    </row>
    <row r="74" spans="1:2" ht="16">
      <c r="A74" s="195">
        <v>58</v>
      </c>
      <c r="B74" s="228">
        <f t="shared" si="1"/>
        <v>1091.4148728813561</v>
      </c>
    </row>
    <row r="75" spans="1:2" ht="16">
      <c r="A75" s="226">
        <v>59</v>
      </c>
      <c r="B75" s="228">
        <f t="shared" si="1"/>
        <v>1131.1026864406781</v>
      </c>
    </row>
    <row r="76" spans="1:2" ht="16">
      <c r="A76" s="200">
        <v>60</v>
      </c>
      <c r="B76" s="229">
        <f t="shared" si="1"/>
        <v>1170.7905000000001</v>
      </c>
    </row>
  </sheetData>
  <phoneticPr fontId="20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&amp;C&amp;"Arial,Regular"&amp;A</oddHeader>
    <oddFooter>&amp;C&amp;"Arial,Regular"Page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8"/>
  <sheetViews>
    <sheetView zoomScaleNormal="100" workbookViewId="0">
      <selection activeCell="L29" sqref="L29"/>
    </sheetView>
  </sheetViews>
  <sheetFormatPr baseColWidth="10" defaultColWidth="9" defaultRowHeight="15"/>
  <cols>
    <col min="1" max="1" width="17.3984375" style="168"/>
    <col min="2" max="2" width="8.19921875" style="168"/>
    <col min="3" max="3" width="12.796875" style="168"/>
    <col min="4" max="4" width="9" style="168"/>
    <col min="5" max="5" width="12" style="168"/>
    <col min="6" max="1025" width="8.796875" style="168"/>
  </cols>
  <sheetData>
    <row r="1" spans="1:1024" s="174" customFormat="1" ht="18">
      <c r="A1" s="74" t="s">
        <v>6</v>
      </c>
      <c r="B1" s="206"/>
      <c r="C1" s="207"/>
      <c r="D1" s="206"/>
      <c r="E1" s="208"/>
      <c r="AMJ1" s="214"/>
    </row>
    <row r="2" spans="1:1024" s="14" customFormat="1" ht="16">
      <c r="A2" s="37" t="s">
        <v>7</v>
      </c>
      <c r="B2" s="30">
        <f>'start here'!B6</f>
        <v>10.88</v>
      </c>
      <c r="C2" s="27" t="s">
        <v>8</v>
      </c>
      <c r="D2" s="30">
        <f>'start here'!D6</f>
        <v>-8.3000000000000007</v>
      </c>
      <c r="E2" s="28" t="s">
        <v>9</v>
      </c>
      <c r="AMJ2" s="168"/>
    </row>
    <row r="3" spans="1:1024" ht="16">
      <c r="A3" s="25" t="s">
        <v>193</v>
      </c>
      <c r="B3" s="215">
        <v>170</v>
      </c>
      <c r="C3" s="27" t="s">
        <v>194</v>
      </c>
      <c r="D3" s="30">
        <f>20*LOG(B3*0.25/2/$B$2)+$D$2</f>
        <v>-2.4853992195166166</v>
      </c>
      <c r="E3" s="28" t="s">
        <v>195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 s="8"/>
    </row>
    <row r="4" spans="1:1024" ht="18">
      <c r="A4" s="20" t="s">
        <v>22</v>
      </c>
      <c r="B4" s="23"/>
      <c r="C4" s="22"/>
      <c r="D4" s="36"/>
      <c r="E4" s="24"/>
      <c r="F4"/>
      <c r="G4"/>
      <c r="H4"/>
      <c r="I4"/>
      <c r="J4"/>
      <c r="K4"/>
      <c r="L4"/>
      <c r="M4" s="1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6">
      <c r="A5" s="37" t="s">
        <v>29</v>
      </c>
      <c r="B5" s="38">
        <f>'start here'!$B$16</f>
        <v>500</v>
      </c>
      <c r="C5" s="27" t="s">
        <v>149</v>
      </c>
      <c r="D5" s="30">
        <f>'start here'!$D$16</f>
        <v>-14.162736349008975</v>
      </c>
      <c r="E5" s="28" t="s">
        <v>150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14" customFormat="1" ht="18">
      <c r="A6" s="20" t="s">
        <v>41</v>
      </c>
      <c r="B6" s="211"/>
      <c r="C6" s="212"/>
      <c r="D6" s="211"/>
      <c r="E6" s="213"/>
    </row>
    <row r="7" spans="1:1024" ht="16">
      <c r="A7" s="37" t="s">
        <v>7</v>
      </c>
      <c r="B7" s="30">
        <f>'start here'!B22</f>
        <v>46</v>
      </c>
      <c r="C7" s="27" t="s">
        <v>42</v>
      </c>
      <c r="D7" s="30">
        <f>'start here'!D22</f>
        <v>-18.8</v>
      </c>
      <c r="E7" s="28" t="s">
        <v>43</v>
      </c>
    </row>
    <row r="8" spans="1:1024" ht="16">
      <c r="A8" s="49" t="s">
        <v>13</v>
      </c>
      <c r="B8" s="179">
        <f>'start here'!B23</f>
        <v>170</v>
      </c>
      <c r="C8" s="51" t="s">
        <v>44</v>
      </c>
      <c r="D8" s="180">
        <f>20*LOG(B8/$B$7)+$D$7</f>
        <v>-7.4461782060660031</v>
      </c>
      <c r="E8" s="52" t="s">
        <v>45</v>
      </c>
    </row>
  </sheetData>
  <phoneticPr fontId="20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29966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start here</vt:lpstr>
      <vt:lpstr>3D experiments</vt:lpstr>
      <vt:lpstr>15N R1rho　dispersion</vt:lpstr>
      <vt:lpstr>15N R2 dispersion</vt:lpstr>
      <vt:lpstr>1HN R2 dispersion</vt:lpstr>
      <vt:lpstr>CLEANEX-PM</vt:lpstr>
      <vt:lpstr>15N CEST</vt:lpstr>
      <vt:lpstr>T1T2NOE</vt:lpstr>
      <vt:lpstr>'15N R1rho　dispersion'!_FilterDatabase</vt:lpstr>
      <vt:lpstr>'15N R1rho　dispersion'!Excel_BuiltIn__FilterDatabase_2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erik.walinda@gmail.com</cp:lastModifiedBy>
  <cp:revision>69</cp:revision>
  <cp:lastPrinted>2019-09-11T06:51:15Z</cp:lastPrinted>
  <dcterms:created xsi:type="dcterms:W3CDTF">2015-07-19T04:02:22Z</dcterms:created>
  <dcterms:modified xsi:type="dcterms:W3CDTF">2021-04-01T04:51:04Z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