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<sst xmlns="http://schemas.openxmlformats.org/spreadsheetml/2006/main" count="82" uniqueCount="59">
  <si>
    <t>TURBOJATO</t>
  </si>
  <si>
    <t>CONDIÇÕES AMBIENTES</t>
  </si>
  <si>
    <t>Fluxos de massa</t>
  </si>
  <si>
    <t>T_amb</t>
  </si>
  <si>
    <t>K</t>
  </si>
  <si>
    <t>RESPOSTA:</t>
  </si>
  <si>
    <t>maC</t>
  </si>
  <si>
    <t>kg/s</t>
  </si>
  <si>
    <t>P_amb</t>
  </si>
  <si>
    <t>bar</t>
  </si>
  <si>
    <t>Impulso</t>
  </si>
  <si>
    <t>maH</t>
  </si>
  <si>
    <t>kN</t>
  </si>
  <si>
    <t>u_0</t>
  </si>
  <si>
    <t>m/s</t>
  </si>
  <si>
    <t>TSFC</t>
  </si>
  <si>
    <t>kg/Nh</t>
  </si>
  <si>
    <t>M</t>
  </si>
  <si>
    <t>gama</t>
  </si>
  <si>
    <t>R</t>
  </si>
  <si>
    <t>J/kgK</t>
  </si>
  <si>
    <t>OPERAÇÃO</t>
  </si>
  <si>
    <t>m_ar</t>
  </si>
  <si>
    <t>PCI</t>
  </si>
  <si>
    <t>J/kg</t>
  </si>
  <si>
    <t>cp</t>
  </si>
  <si>
    <t>T_04</t>
  </si>
  <si>
    <t>pi_c</t>
  </si>
  <si>
    <t>f</t>
  </si>
  <si>
    <t>INTAKE</t>
  </si>
  <si>
    <t>T_01</t>
  </si>
  <si>
    <t>P_01</t>
  </si>
  <si>
    <t>T_02</t>
  </si>
  <si>
    <t>P_02</t>
  </si>
  <si>
    <t>COMPRESSOR</t>
  </si>
  <si>
    <t>T_03</t>
  </si>
  <si>
    <t>P_03</t>
  </si>
  <si>
    <t>BURNER</t>
  </si>
  <si>
    <t>P_04</t>
  </si>
  <si>
    <t>TURBINA</t>
  </si>
  <si>
    <t>T_05</t>
  </si>
  <si>
    <t>P_05</t>
  </si>
  <si>
    <t>BOCAL</t>
  </si>
  <si>
    <t>T_06</t>
  </si>
  <si>
    <t>P_06</t>
  </si>
  <si>
    <t>P_crit</t>
  </si>
  <si>
    <t>NPR</t>
  </si>
  <si>
    <t>Choked?</t>
  </si>
  <si>
    <t>CHOKED</t>
  </si>
  <si>
    <t>NOT CHOKED</t>
  </si>
  <si>
    <t>T_exit</t>
  </si>
  <si>
    <t>P_exit</t>
  </si>
  <si>
    <t>u_exit</t>
  </si>
  <si>
    <t>rho_exit</t>
  </si>
  <si>
    <t>kg/m³</t>
  </si>
  <si>
    <t>m_exit</t>
  </si>
  <si>
    <t>A_exit</t>
  </si>
  <si>
    <t>m²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</si>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</sst>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0.000"/>
    <numFmt numFmtId="166" formatCode="0.00000"/>
    <numFmt numFmtId="167" formatCode="0.0000"/>
  </numFmts>
  <fonts count="8">
    <font>
      <sz val="10.0"/>
      <color rgb="FF000000"/>
      <name val="Arial"/>
    </font>
    <font>
      <sz val="24.0"/>
      <color theme="1"/>
      <name val="Calibri"/>
    </font>
    <font>
      <sz val="12.0"/>
      <color theme="1"/>
      <name val="Calibri"/>
    </font>
    <font/>
    <font>
      <sz val="12.0"/>
      <name val="Calibri"/>
    </font>
    <font>
      <sz val="12.0"/>
      <color rgb="FF000000"/>
      <name val="Calibri"/>
    </font>
    <font>
      <color theme="1"/>
      <name val="Arial"/>
    </font>
    <font>
      <sz val="12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shrinkToFit="0" vertical="bottom" wrapText="0"/>
    </xf>
    <xf borderId="4" fillId="2" fontId="4" numFmtId="0" xfId="0" applyAlignment="1" applyBorder="1" applyFill="1" applyFont="1">
      <alignment readingOrder="0" vertical="bottom"/>
    </xf>
    <xf borderId="0" fillId="2" fontId="4" numFmtId="0" xfId="0" applyAlignment="1" applyFont="1">
      <alignment horizontal="right" vertical="bottom"/>
    </xf>
    <xf borderId="5" fillId="2" fontId="4" numFmtId="0" xfId="0" applyAlignment="1" applyBorder="1" applyFont="1">
      <alignment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2" fontId="2" numFmtId="0" xfId="0" applyAlignment="1" applyFont="1">
      <alignment horizontal="right" vertical="bottom"/>
    </xf>
    <xf borderId="4" fillId="2" fontId="4" numFmtId="0" xfId="0" applyAlignment="1" applyBorder="1" applyFont="1">
      <alignment vertical="bottom"/>
    </xf>
    <xf borderId="0" fillId="2" fontId="4" numFmtId="0" xfId="0" applyAlignment="1" applyFont="1">
      <alignment horizontal="right" readingOrder="0" vertical="bottom"/>
    </xf>
    <xf borderId="6" fillId="2" fontId="4" numFmtId="0" xfId="0" applyAlignment="1" applyBorder="1" applyFont="1">
      <alignment vertical="bottom"/>
    </xf>
    <xf borderId="7" fillId="2" fontId="4" numFmtId="0" xfId="0" applyAlignment="1" applyBorder="1" applyFont="1">
      <alignment horizontal="right" vertical="bottom"/>
    </xf>
    <xf borderId="8" fillId="2" fontId="4" numFmtId="0" xfId="0" applyAlignment="1" applyBorder="1" applyFont="1">
      <alignment vertical="bottom"/>
    </xf>
    <xf borderId="0" fillId="2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vertical="bottom"/>
    </xf>
    <xf borderId="1" fillId="2" fontId="2" numFmtId="0" xfId="0" applyAlignment="1" applyBorder="1" applyFont="1">
      <alignment horizontal="center" readingOrder="0" vertical="bottom"/>
    </xf>
    <xf borderId="0" fillId="0" fontId="2" numFmtId="165" xfId="0" applyAlignment="1" applyFont="1" applyNumberFormat="1">
      <alignment horizontal="right" vertical="bottom"/>
    </xf>
    <xf borderId="5" fillId="2" fontId="4" numFmtId="0" xfId="0" applyAlignment="1" applyBorder="1" applyFont="1">
      <alignment readingOrder="0" vertical="bottom"/>
    </xf>
    <xf borderId="0" fillId="0" fontId="2" numFmtId="1" xfId="0" applyAlignment="1" applyFont="1" applyNumberFormat="1">
      <alignment horizontal="right" vertical="bottom"/>
    </xf>
    <xf borderId="6" fillId="2" fontId="4" numFmtId="0" xfId="0" applyAlignment="1" applyBorder="1" applyFont="1">
      <alignment readingOrder="0" vertical="bottom"/>
    </xf>
    <xf borderId="7" fillId="2" fontId="4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0" fillId="2" fontId="5" numFmtId="0" xfId="0" applyFont="1"/>
    <xf borderId="5" fillId="0" fontId="6" numFmtId="0" xfId="0" applyBorder="1" applyFont="1"/>
    <xf borderId="5" fillId="0" fontId="3" numFmtId="0" xfId="0" applyAlignment="1" applyBorder="1" applyFont="1">
      <alignment readingOrder="0"/>
    </xf>
    <xf borderId="5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7" fillId="0" fontId="2" numFmtId="1" xfId="0" applyAlignment="1" applyBorder="1" applyFont="1" applyNumberFormat="1">
      <alignment horizontal="right" vertical="bottom"/>
    </xf>
    <xf borderId="8" fillId="0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4" fillId="0" fontId="4" numFmtId="0" xfId="0" applyAlignment="1" applyBorder="1" applyFont="1">
      <alignment vertical="bottom"/>
    </xf>
    <xf borderId="0" fillId="0" fontId="2" numFmtId="165" xfId="0" applyAlignment="1" applyFont="1" applyNumberFormat="1">
      <alignment vertical="bottom"/>
    </xf>
    <xf borderId="7" fillId="0" fontId="2" numFmtId="0" xfId="0" applyAlignment="1" applyBorder="1" applyFont="1">
      <alignment vertical="bottom"/>
    </xf>
    <xf borderId="0" fillId="0" fontId="2" numFmtId="2" xfId="0" applyAlignment="1" applyFont="1" applyNumberFormat="1">
      <alignment horizontal="right" vertical="bottom"/>
    </xf>
    <xf borderId="7" fillId="0" fontId="2" numFmtId="166" xfId="0" applyAlignment="1" applyBorder="1" applyFont="1" applyNumberFormat="1">
      <alignment vertical="bottom"/>
    </xf>
    <xf borderId="8" fillId="0" fontId="4" numFmtId="0" xfId="0" applyAlignment="1" applyBorder="1" applyFont="1">
      <alignment vertical="bottom"/>
    </xf>
    <xf borderId="7" fillId="0" fontId="2" numFmtId="165" xfId="0" applyAlignment="1" applyBorder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2" xfId="0" applyAlignment="1" applyFont="1" applyNumberFormat="1">
      <alignment vertical="bottom"/>
    </xf>
    <xf borderId="0" fillId="0" fontId="5" numFmtId="2" xfId="0" applyAlignment="1" applyFont="1" applyNumberFormat="1">
      <alignment horizontal="right" vertical="bottom"/>
    </xf>
    <xf borderId="7" fillId="0" fontId="5" numFmtId="0" xfId="0" applyAlignment="1" applyBorder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2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2.43"/>
    <col customWidth="1" min="8" max="8" width="17.57"/>
    <col customWidth="1" hidden="1" min="9" max="9" width="15.86"/>
    <col hidden="1" min="10" max="11" width="14.4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</v>
      </c>
      <c r="C3" s="4"/>
      <c r="D3" s="5"/>
      <c r="E3" s="2"/>
      <c r="F3" s="6"/>
      <c r="G3" s="2"/>
      <c r="H3" s="2"/>
      <c r="I3" s="6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7" t="s">
        <v>3</v>
      </c>
      <c r="C4" s="8">
        <v>298.0</v>
      </c>
      <c r="D4" s="9" t="s">
        <v>4</v>
      </c>
      <c r="E4" s="2"/>
      <c r="F4" s="10" t="s">
        <v>5</v>
      </c>
      <c r="G4" s="11"/>
      <c r="H4" s="2"/>
      <c r="I4" s="2" t="s">
        <v>6</v>
      </c>
      <c r="J4" s="12" t="str">
        <f>J5*#REF!</f>
        <v>#REF!</v>
      </c>
      <c r="K4" s="2" t="s">
        <v>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7" t="s">
        <v>8</v>
      </c>
      <c r="C5" s="8">
        <v>1.0</v>
      </c>
      <c r="D5" s="9" t="s">
        <v>9</v>
      </c>
      <c r="E5" s="2"/>
      <c r="F5" s="11"/>
      <c r="G5" s="13" t="s">
        <v>10</v>
      </c>
      <c r="H5" s="2">
        <f>C61/1000</f>
        <v>117.5383503</v>
      </c>
      <c r="I5" s="2" t="s">
        <v>11</v>
      </c>
      <c r="J5" s="12" t="str">
        <f>C12/(#REF!+1)</f>
        <v>#REF!</v>
      </c>
      <c r="K5" s="2" t="s">
        <v>7</v>
      </c>
      <c r="L5" s="14" t="s">
        <v>12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7" t="s">
        <v>13</v>
      </c>
      <c r="C6" s="15">
        <f>C7*SQRT(C8*C9*C4)</f>
        <v>0</v>
      </c>
      <c r="D6" s="9" t="s">
        <v>14</v>
      </c>
      <c r="E6" s="2"/>
      <c r="F6" s="11"/>
      <c r="G6" s="13" t="s">
        <v>15</v>
      </c>
      <c r="H6" s="2">
        <f>2566*3.6/(H5*1000)</f>
        <v>0.07859222099</v>
      </c>
      <c r="I6" s="2"/>
      <c r="J6" s="2"/>
      <c r="K6" s="2"/>
      <c r="L6" s="14" t="s">
        <v>16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6" t="s">
        <v>17</v>
      </c>
      <c r="C7" s="8">
        <v>0.0</v>
      </c>
      <c r="D7" s="9"/>
      <c r="E7" s="2"/>
      <c r="F7" s="11"/>
      <c r="G7" s="1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7" t="s">
        <v>18</v>
      </c>
      <c r="C8" s="17">
        <v>1.4</v>
      </c>
      <c r="D8" s="9"/>
      <c r="E8" s="2"/>
      <c r="F8" s="11"/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8" t="s">
        <v>19</v>
      </c>
      <c r="C9" s="19">
        <v>287.0</v>
      </c>
      <c r="D9" s="20" t="s">
        <v>20</v>
      </c>
      <c r="E9" s="2"/>
      <c r="F9" s="11"/>
      <c r="G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1"/>
      <c r="C10" s="21"/>
      <c r="D10" s="21"/>
      <c r="E10" s="2"/>
      <c r="F10" s="2"/>
      <c r="G10" s="2"/>
      <c r="H10" s="2"/>
      <c r="I10" s="2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3" t="s">
        <v>21</v>
      </c>
      <c r="C11" s="4"/>
      <c r="D11" s="5"/>
      <c r="E11" s="2"/>
      <c r="F11" s="2"/>
      <c r="G11" s="2"/>
      <c r="H11" s="2"/>
      <c r="I11" s="2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7" t="s">
        <v>22</v>
      </c>
      <c r="C12" s="17">
        <v>200.0</v>
      </c>
      <c r="D12" s="9" t="s">
        <v>7</v>
      </c>
      <c r="E12" s="2"/>
      <c r="F12" s="2"/>
      <c r="G12" s="2"/>
      <c r="H12" s="2"/>
      <c r="I12" s="2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6" t="s">
        <v>23</v>
      </c>
      <c r="C13" s="17">
        <v>4.2E7</v>
      </c>
      <c r="D13" s="25" t="s">
        <v>24</v>
      </c>
      <c r="E13" s="2"/>
      <c r="F13" s="2"/>
      <c r="G13" s="2"/>
      <c r="H13" s="2"/>
      <c r="I13" s="2"/>
      <c r="J13" s="2"/>
      <c r="K13" s="26"/>
      <c r="L13" s="2"/>
      <c r="M13" s="2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6" t="s">
        <v>25</v>
      </c>
      <c r="C14" s="8">
        <v>1004.0</v>
      </c>
      <c r="D14" s="9" t="s">
        <v>20</v>
      </c>
      <c r="E14" s="2"/>
      <c r="F14" s="2"/>
      <c r="G14" s="2"/>
      <c r="H14" s="2"/>
      <c r="I14" s="2"/>
      <c r="J14" s="2"/>
      <c r="K14" s="26"/>
      <c r="L14" s="2"/>
      <c r="M14" s="2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7" t="s">
        <v>26</v>
      </c>
      <c r="C15" s="17">
        <v>1300.0</v>
      </c>
      <c r="D15" s="25" t="s">
        <v>4</v>
      </c>
      <c r="E15" s="2"/>
      <c r="F15" s="2"/>
      <c r="G15" s="2"/>
      <c r="H15" s="2"/>
      <c r="I15" s="1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7" t="s">
        <v>27</v>
      </c>
      <c r="C16" s="28">
        <v>12.0</v>
      </c>
      <c r="D16" s="20"/>
      <c r="E16" s="2"/>
      <c r="F16" s="2"/>
      <c r="G16" s="2"/>
      <c r="H16" s="2"/>
      <c r="I16" s="1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.5" customHeight="1">
      <c r="A18" s="2"/>
      <c r="B18" s="2"/>
      <c r="C18" s="2"/>
      <c r="D18" s="2"/>
      <c r="E18" s="2"/>
      <c r="F18" s="2"/>
      <c r="G18" s="2"/>
      <c r="H18" s="2" t="s">
        <v>28</v>
      </c>
      <c r="I18" s="12" t="str">
        <f>C53</f>
        <v>SIM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9" t="s">
        <v>29</v>
      </c>
      <c r="C19" s="4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.5" customHeight="1">
      <c r="A20" s="2"/>
      <c r="B20" s="30"/>
      <c r="C20" s="31"/>
      <c r="D20" s="3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0" t="s">
        <v>30</v>
      </c>
      <c r="C21" s="31">
        <f>C4*(1+((C7^2)*(C8-1))/2)</f>
        <v>298</v>
      </c>
      <c r="D21" s="33" t="s">
        <v>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0" t="s">
        <v>31</v>
      </c>
      <c r="C22" s="12">
        <f>C5*(C21/C4)^(C8/(C8-1))</f>
        <v>1</v>
      </c>
      <c r="D22" s="34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0"/>
      <c r="C23" s="12"/>
      <c r="D23" s="3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0" t="s">
        <v>32</v>
      </c>
      <c r="C24" s="2">
        <f t="shared" ref="C24:C25" si="1">C21</f>
        <v>298</v>
      </c>
      <c r="D24" s="34" t="s">
        <v>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6" t="s">
        <v>33</v>
      </c>
      <c r="C25" s="37">
        <f t="shared" si="1"/>
        <v>1</v>
      </c>
      <c r="D25" s="38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.5" customHeight="1">
      <c r="A27" s="2"/>
      <c r="B27" s="39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9" t="s">
        <v>34</v>
      </c>
      <c r="C28" s="4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.5" customHeight="1">
      <c r="A29" s="2"/>
      <c r="B29" s="40"/>
      <c r="C29" s="12"/>
      <c r="D29" s="3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0" t="s">
        <v>35</v>
      </c>
      <c r="C30" s="41">
        <f> C24*C16^((C8-1)/C8)</f>
        <v>606.1132289</v>
      </c>
      <c r="D30" s="34" t="s">
        <v>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6" t="s">
        <v>36</v>
      </c>
      <c r="C31" s="42">
        <f>C25*C16</f>
        <v>12</v>
      </c>
      <c r="D31" s="38" t="s">
        <v>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.5" customHeight="1">
      <c r="A33" s="2"/>
      <c r="B33" s="2"/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9" t="s">
        <v>37</v>
      </c>
      <c r="C34" s="4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.5" customHeight="1">
      <c r="A35" s="2"/>
      <c r="B35" s="40"/>
      <c r="C35" s="43"/>
      <c r="D35" s="3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0" t="s">
        <v>26</v>
      </c>
      <c r="C36" s="26">
        <f>C15</f>
        <v>1300</v>
      </c>
      <c r="D36" s="34" t="s">
        <v>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0" t="s">
        <v>38</v>
      </c>
      <c r="C37" s="2">
        <f>C31</f>
        <v>12</v>
      </c>
      <c r="D37" s="34" t="s">
        <v>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6" t="s">
        <v>28</v>
      </c>
      <c r="C38" s="44">
        <f>((C36/C30)-1)/((C13/(C14*C30))-(C36/C30))</f>
        <v>0.01711919749</v>
      </c>
      <c r="D38" s="4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.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9" t="s">
        <v>39</v>
      </c>
      <c r="C41" s="4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.5" customHeight="1">
      <c r="A42" s="2"/>
      <c r="B42" s="40"/>
      <c r="C42" s="2"/>
      <c r="D42" s="3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0" t="s">
        <v>40</v>
      </c>
      <c r="C43" s="41">
        <f>C36-((C30-C24)/(1+C38))</f>
        <v>997.0726443</v>
      </c>
      <c r="D43" s="34" t="s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6" t="s">
        <v>41</v>
      </c>
      <c r="C44" s="46">
        <f>C37*(C43/C36)^(C8/(C8-1))</f>
        <v>4.74158256</v>
      </c>
      <c r="D44" s="38" t="s">
        <v>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47"/>
      <c r="C45" s="48"/>
      <c r="D45" s="4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.5" customHeight="1">
      <c r="A46" s="2"/>
      <c r="B46" s="47"/>
      <c r="C46" s="43"/>
      <c r="D46" s="4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9" t="s">
        <v>42</v>
      </c>
      <c r="C47" s="4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.5" customHeight="1">
      <c r="A48" s="2"/>
      <c r="B48" s="40"/>
      <c r="C48" s="2"/>
      <c r="D48" s="3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0" t="s">
        <v>43</v>
      </c>
      <c r="C49" s="41">
        <f t="shared" ref="C49:C50" si="2">C43</f>
        <v>997.0726443</v>
      </c>
      <c r="D49" s="34" t="s">
        <v>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0" t="s">
        <v>44</v>
      </c>
      <c r="C50" s="24">
        <f t="shared" si="2"/>
        <v>4.74158256</v>
      </c>
      <c r="D50" s="34" t="s">
        <v>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0" t="s">
        <v>45</v>
      </c>
      <c r="C51" s="39">
        <v>1.893</v>
      </c>
      <c r="D51" s="3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0" t="s">
        <v>46</v>
      </c>
      <c r="C52" s="2">
        <f>C50/C5</f>
        <v>4.74158256</v>
      </c>
      <c r="D52" s="3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0" t="s">
        <v>47</v>
      </c>
      <c r="C53" s="12" t="str">
        <f>IF(C52&gt;C51,"SIM","NÃO")</f>
        <v>SIM</v>
      </c>
      <c r="D53" s="32"/>
      <c r="E53" s="49" t="s">
        <v>48</v>
      </c>
      <c r="F53" s="49" t="s">
        <v>49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0" t="s">
        <v>50</v>
      </c>
      <c r="C54" s="2">
        <f t="shared" ref="C54:C56" si="3">IF(C$53="SIM",E54,F54)</f>
        <v>830.8938703</v>
      </c>
      <c r="D54" s="34" t="s">
        <v>4</v>
      </c>
      <c r="E54" s="50">
        <f>C49/1.2</f>
        <v>830.8938703</v>
      </c>
      <c r="F54" s="5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0" t="s">
        <v>51</v>
      </c>
      <c r="C55" s="2">
        <f t="shared" si="3"/>
        <v>2.504797972</v>
      </c>
      <c r="D55" s="34" t="s">
        <v>9</v>
      </c>
      <c r="E55" s="51">
        <f>C50/C51</f>
        <v>2.504797972</v>
      </c>
      <c r="F55" s="5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0" t="s">
        <v>52</v>
      </c>
      <c r="C56" s="52">
        <f t="shared" si="3"/>
        <v>577.8002744</v>
      </c>
      <c r="D56" s="34" t="s">
        <v>14</v>
      </c>
      <c r="E56" s="53">
        <f>SQRT(C54*C9*C8)</f>
        <v>577.8002744</v>
      </c>
      <c r="F56" s="5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0" t="s">
        <v>53</v>
      </c>
      <c r="C57" s="53">
        <f>(C55*10^5)/(C9*C54)</f>
        <v>1.050377115</v>
      </c>
      <c r="D57" s="34" t="s">
        <v>54</v>
      </c>
      <c r="E57" s="53"/>
      <c r="F57" s="5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0" t="s">
        <v>55</v>
      </c>
      <c r="C58" s="50">
        <f>C12+C12*C38</f>
        <v>203.4238395</v>
      </c>
      <c r="D58" s="34" t="s">
        <v>7</v>
      </c>
      <c r="E58" s="50"/>
      <c r="F58" s="5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6" t="s">
        <v>56</v>
      </c>
      <c r="C59" s="54">
        <f>C$58/(C$57*C$56)</f>
        <v>0.3351805832</v>
      </c>
      <c r="D59" s="38" t="s">
        <v>57</v>
      </c>
      <c r="E59" s="50"/>
      <c r="F59" s="5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12"/>
      <c r="D60" s="2"/>
      <c r="E60" s="55"/>
      <c r="F60" s="5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9" t="s">
        <v>10</v>
      </c>
      <c r="C61" s="2">
        <f>IF(C$53="SIM",E61,F61)</f>
        <v>117538.3503</v>
      </c>
      <c r="D61" s="39" t="s">
        <v>58</v>
      </c>
      <c r="E61" s="56">
        <f>(C12*((C38+1)*E56-C6)+(E55-C5)*E59*10^5)</f>
        <v>117538.3503</v>
      </c>
      <c r="F61" s="5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1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1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4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5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1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1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1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1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1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1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1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1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1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1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1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1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1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1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1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1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B3:D3"/>
    <mergeCell ref="B19:D19"/>
    <mergeCell ref="B28:D28"/>
    <mergeCell ref="B34:D34"/>
    <mergeCell ref="B41:D41"/>
    <mergeCell ref="B47:D47"/>
    <mergeCell ref="B11:D11"/>
    <mergeCell ref="A1:Z1"/>
  </mergeCells>
  <drawing r:id="rId1"/>
</worksheet>
</file>