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NED\Estadistica\"/>
    </mc:Choice>
  </mc:AlternateContent>
  <bookViews>
    <workbookView xWindow="0" yWindow="0" windowWidth="23040" windowHeight="8616" activeTab="3"/>
  </bookViews>
  <sheets>
    <sheet name="Datos" sheetId="3" r:id="rId1"/>
    <sheet name="Ejercicio1" sheetId="6" r:id="rId2"/>
    <sheet name="Ejercicio2" sheetId="7" r:id="rId3"/>
    <sheet name="Ejercicio3" sheetId="9" r:id="rId4"/>
  </sheets>
  <definedNames>
    <definedName name="_xlnm._FilterDatabase" localSheetId="0" hidden="1">Datos!$A$10:$F$170</definedName>
  </definedNames>
  <calcPr calcId="162913"/>
  <pivotCaches>
    <pivotCache cacheId="0"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5" i="7" l="1"/>
  <c r="F44" i="7"/>
  <c r="E45" i="7"/>
  <c r="E44" i="7"/>
  <c r="D17" i="7"/>
  <c r="D13" i="7"/>
  <c r="D12" i="7"/>
  <c r="D11" i="9"/>
  <c r="D14" i="7" l="1"/>
  <c r="E25" i="9"/>
  <c r="G17" i="6"/>
  <c r="G16" i="6"/>
  <c r="G15" i="6"/>
  <c r="G14" i="6"/>
  <c r="G13" i="6"/>
  <c r="G12" i="6"/>
  <c r="F18" i="6"/>
  <c r="F17" i="6"/>
  <c r="F16" i="6"/>
  <c r="F15" i="6"/>
  <c r="F14" i="6"/>
  <c r="F13" i="6"/>
  <c r="F12" i="6"/>
  <c r="E18" i="6"/>
  <c r="E17" i="6"/>
  <c r="E16" i="6"/>
  <c r="E15" i="6"/>
  <c r="E14" i="6"/>
  <c r="E13" i="6"/>
  <c r="E12" i="6"/>
  <c r="B25" i="9" l="1"/>
  <c r="D13" i="9" l="1"/>
  <c r="D14" i="9" s="1"/>
  <c r="G11" i="9"/>
  <c r="G10" i="9"/>
  <c r="D12" i="9" l="1"/>
  <c r="D22" i="7"/>
  <c r="D21" i="7"/>
  <c r="D20" i="7"/>
  <c r="D19" i="7"/>
  <c r="D18" i="7"/>
  <c r="H17" i="6" l="1"/>
  <c r="H16" i="6" s="1"/>
  <c r="H15" i="6" s="1"/>
  <c r="H14" i="6" s="1"/>
  <c r="H13" i="6" s="1"/>
  <c r="H12" i="6" s="1"/>
  <c r="D17" i="6"/>
  <c r="D16" i="6"/>
  <c r="D15" i="6"/>
  <c r="D14" i="6"/>
  <c r="D13" i="6"/>
  <c r="D12" i="6"/>
</calcChain>
</file>

<file path=xl/sharedStrings.xml><?xml version="1.0" encoding="utf-8"?>
<sst xmlns="http://schemas.openxmlformats.org/spreadsheetml/2006/main" count="820" uniqueCount="116">
  <si>
    <t>ingreso mensual</t>
  </si>
  <si>
    <t>Samsung</t>
  </si>
  <si>
    <t>Sí</t>
  </si>
  <si>
    <t>No</t>
  </si>
  <si>
    <t>Otra</t>
  </si>
  <si>
    <t>Maestría</t>
  </si>
  <si>
    <t>Huawei</t>
  </si>
  <si>
    <t>Secundaria</t>
  </si>
  <si>
    <t>Iphone</t>
  </si>
  <si>
    <t>id</t>
  </si>
  <si>
    <t>1. Más de 250 a 500</t>
  </si>
  <si>
    <t>2. Más de 500 a 750</t>
  </si>
  <si>
    <t>3. Más de 750 a 1000</t>
  </si>
  <si>
    <t>4. Más de 1000 a 1500</t>
  </si>
  <si>
    <t>5. Más de 1500 a 2000</t>
  </si>
  <si>
    <t>Bachiller</t>
  </si>
  <si>
    <t>Licenciatura</t>
  </si>
  <si>
    <t>Primaria</t>
  </si>
  <si>
    <t>Doctorado</t>
  </si>
  <si>
    <t>marca de celular</t>
  </si>
  <si>
    <t>nivel educativo</t>
  </si>
  <si>
    <t>años como cliente</t>
  </si>
  <si>
    <t>6. Más de 2000 a 2500</t>
  </si>
  <si>
    <t>interes en servicio</t>
  </si>
  <si>
    <r>
      <t xml:space="preserve">INSTRUCCIONES: </t>
    </r>
    <r>
      <rPr>
        <sz val="11"/>
        <color theme="1"/>
        <rFont val="Verdana"/>
        <family val="2"/>
      </rPr>
      <t>Responda lo que se le solicita de forma completa y correcta. Las fórmulas y funciones de Excel deben aparecer en las celdas solicitadas o en la celda indicada para dar la respuesta, cuando la misma es numérica.  Si no aparecen las funciones de Excel que utilizó para solucionar el enunciado perderá puntos.</t>
    </r>
  </si>
  <si>
    <t>Clases</t>
  </si>
  <si>
    <r>
      <t>Punto medio (x</t>
    </r>
    <r>
      <rPr>
        <b/>
        <vertAlign val="subscript"/>
        <sz val="11"/>
        <color theme="1"/>
        <rFont val="Verdana"/>
        <family val="2"/>
      </rPr>
      <t>i</t>
    </r>
    <r>
      <rPr>
        <b/>
        <sz val="11"/>
        <color theme="1"/>
        <rFont val="Verdana"/>
        <family val="2"/>
      </rPr>
      <t>)</t>
    </r>
  </si>
  <si>
    <r>
      <t>personas usuarias (f</t>
    </r>
    <r>
      <rPr>
        <b/>
        <vertAlign val="subscript"/>
        <sz val="11"/>
        <color theme="1"/>
        <rFont val="Verdana"/>
        <family val="2"/>
      </rPr>
      <t>i</t>
    </r>
    <r>
      <rPr>
        <b/>
        <sz val="11"/>
        <color theme="1"/>
        <rFont val="Verdana"/>
        <family val="2"/>
      </rPr>
      <t>)</t>
    </r>
  </si>
  <si>
    <r>
      <t>Relativa porcentual (f</t>
    </r>
    <r>
      <rPr>
        <b/>
        <vertAlign val="subscript"/>
        <sz val="11"/>
        <color theme="1"/>
        <rFont val="Verdana"/>
        <family val="2"/>
      </rPr>
      <t>r</t>
    </r>
    <r>
      <rPr>
        <b/>
        <sz val="11"/>
        <color theme="1"/>
        <rFont val="Verdana"/>
        <family val="2"/>
      </rPr>
      <t>)</t>
    </r>
  </si>
  <si>
    <t>fr%</t>
  </si>
  <si>
    <t>fra%</t>
  </si>
  <si>
    <t>Total</t>
  </si>
  <si>
    <t>1.b)  Use los resultados de las distribución de frecuencia anterior para hacer la siguientes interpretaciones. (8 puntos, 2 cada interpretación)</t>
  </si>
  <si>
    <t xml:space="preserve">Límites reales </t>
  </si>
  <si>
    <t xml:space="preserve"> Relativa "menos de"</t>
  </si>
  <si>
    <t xml:space="preserve"> Relativa "más de"</t>
  </si>
  <si>
    <r>
      <t xml:space="preserve">1.a) Complete la información de la siguiente tabla manteniendo las respuestas dadas en las celdas sombreadas en gris. Use las fórmulas o funciones de Excel para demostrar sus respuestas. Si usa la tabla dinámica copiela a partir de la celda </t>
    </r>
    <r>
      <rPr>
        <b/>
        <sz val="11"/>
        <color theme="4" tint="-0.499984740745262"/>
        <rFont val="Verdana"/>
        <family val="2"/>
      </rPr>
      <t>O1</t>
    </r>
    <r>
      <rPr>
        <sz val="11"/>
        <color theme="1"/>
        <rFont val="Verdana"/>
        <family val="2"/>
      </rPr>
      <t>. (12 puntos)</t>
    </r>
  </si>
  <si>
    <t>O1</t>
  </si>
  <si>
    <r>
      <t xml:space="preserve">2.a) Complete la siguiente tabla. Si usa la herramienta "Análisis de Datos" o la "Tabla Dinámica", muestre los resultados a partir de la celda </t>
    </r>
    <r>
      <rPr>
        <b/>
        <sz val="11"/>
        <color theme="4" tint="-0.499984740745262"/>
        <rFont val="Verdana"/>
        <family val="2"/>
      </rPr>
      <t>O1</t>
    </r>
    <r>
      <rPr>
        <sz val="11"/>
        <color theme="1"/>
        <rFont val="Verdana"/>
        <family val="2"/>
      </rPr>
      <t>. (8 puntos)</t>
    </r>
  </si>
  <si>
    <t>Medida de posición central</t>
  </si>
  <si>
    <t>Media</t>
  </si>
  <si>
    <t>Mediana</t>
  </si>
  <si>
    <t>Moda</t>
  </si>
  <si>
    <t>Medidas de posición</t>
  </si>
  <si>
    <t>Mínimo</t>
  </si>
  <si>
    <r>
      <t>Percentil 10 (P</t>
    </r>
    <r>
      <rPr>
        <vertAlign val="subscript"/>
        <sz val="11"/>
        <color theme="1"/>
        <rFont val="Verdana"/>
        <family val="2"/>
      </rPr>
      <t>10</t>
    </r>
    <r>
      <rPr>
        <sz val="11"/>
        <color theme="1"/>
        <rFont val="Verdana"/>
        <family val="2"/>
      </rPr>
      <t>)</t>
    </r>
  </si>
  <si>
    <t>Máximo</t>
  </si>
  <si>
    <r>
      <t>Percentil 25 (P</t>
    </r>
    <r>
      <rPr>
        <vertAlign val="subscript"/>
        <sz val="11"/>
        <color theme="1"/>
        <rFont val="Verdana"/>
        <family val="2"/>
      </rPr>
      <t>25</t>
    </r>
    <r>
      <rPr>
        <sz val="11"/>
        <color theme="1"/>
        <rFont val="Verdana"/>
        <family val="2"/>
      </rPr>
      <t>)</t>
    </r>
  </si>
  <si>
    <r>
      <t>Percentil 75 (P</t>
    </r>
    <r>
      <rPr>
        <vertAlign val="subscript"/>
        <sz val="11"/>
        <color theme="1"/>
        <rFont val="Verdana"/>
        <family val="2"/>
      </rPr>
      <t>75</t>
    </r>
    <r>
      <rPr>
        <sz val="11"/>
        <color theme="1"/>
        <rFont val="Verdana"/>
        <family val="2"/>
      </rPr>
      <t>)</t>
    </r>
  </si>
  <si>
    <r>
      <t>Percentil 90 (P</t>
    </r>
    <r>
      <rPr>
        <vertAlign val="subscript"/>
        <sz val="11"/>
        <color theme="1"/>
        <rFont val="Verdana"/>
        <family val="2"/>
      </rPr>
      <t>90</t>
    </r>
    <r>
      <rPr>
        <sz val="11"/>
        <color theme="1"/>
        <rFont val="Verdana"/>
        <family val="2"/>
      </rPr>
      <t>)</t>
    </r>
  </si>
  <si>
    <t>Años como cliente</t>
  </si>
  <si>
    <t>Clientes</t>
  </si>
  <si>
    <t>Tipo de simetría o asimetría:</t>
  </si>
  <si>
    <t>El dueño del Taller automotriz  ServiAutos S.A., está interesado ofrecer un nuevo servicio de comunicación electrónica para sus clientes actuales, que le permita informarles de ofertas, recordatorios de citas, avance de reparaciones, entre otras. Para estimar el porcentaje de sus clientes que estaría interesado en este servicio, llevó a cabo una encuesta por muestreo probabilístico durante julio y agosto de este año. La misma consistió en entregarles a todos aquellos clientes que visitaron el taller en esos días, una pequeña boleta con algunas preguntas de interés, la cual debían completar, mientras esperaban por el vehículo.  La tabla (ServiAutos) muestra un extracto de los datos que se obtuvieron de las personas que respondieron al cuestionario. Se presenta información sobre: la marca de teléfono celular que tienen,  el nivel educativo, el ingreso mensual (en miles de colones), la cantidad de años que tienen de ser clientes del taller y si están interesados en utilizar el servicio ofrecido.</t>
  </si>
  <si>
    <r>
      <t xml:space="preserve">1. Use  la variable "ingreso mensual" en la hoja llamada "Datos" del caso del Taller automotriz  ServiAutos, para completar lo que se solicita en los siguientes incisos. </t>
    </r>
    <r>
      <rPr>
        <b/>
        <sz val="11"/>
        <color theme="1"/>
        <rFont val="Verdana"/>
        <family val="2"/>
      </rPr>
      <t>(Valor 20 puntos)</t>
    </r>
  </si>
  <si>
    <t>Interés por  el servicio</t>
  </si>
  <si>
    <t>2.b) ¿Es la distribución de los años como cliente "unimodal"? Es decir, ¿tiene la variable una única moda? Justifique su respuesta. (2 puntos)</t>
  </si>
  <si>
    <t>Promedio</t>
  </si>
  <si>
    <t>Rango</t>
  </si>
  <si>
    <t>Desviación estándar</t>
  </si>
  <si>
    <t>2.c) Compare las medidas de tendencia central calculadas  e  indique el tipo de simetría o asimetría positiva o negativa en los datos. Luego justifique su elección. (4 puntos)</t>
  </si>
  <si>
    <t>2.d) Calcule el promedio y la mediana de los años como cliente según el interés por el servicio. Use estas medidas para completar la tabla siguiente y dar una conclusión sobre el interés por el nuevo servicio. (6 puntos)</t>
  </si>
  <si>
    <t>3.c) ¿Cuál de dos variables: “años como cliente” o “interés en el servicio”, presenta una mayor variabilidad? (7 puntos)</t>
  </si>
  <si>
    <t>Etiquetas de fila</t>
  </si>
  <si>
    <t>Total general</t>
  </si>
  <si>
    <t>Frecuencia Absoluta</t>
  </si>
  <si>
    <t>Frecuencia relativa porcentual</t>
  </si>
  <si>
    <t>Más de 250 a 500</t>
  </si>
  <si>
    <t>Más de 500 a 750</t>
  </si>
  <si>
    <t>Más de 750 a 1000</t>
  </si>
  <si>
    <t>Más de 1000 a 1500</t>
  </si>
  <si>
    <t>Más de 1500 a 2000</t>
  </si>
  <si>
    <t>Más de 2000 a 2500</t>
  </si>
  <si>
    <t>Frencuencia porcentual acumulada</t>
  </si>
  <si>
    <t>Frecuencia absoluta acumulada</t>
  </si>
  <si>
    <t>Columna1</t>
  </si>
  <si>
    <t>Error típico</t>
  </si>
  <si>
    <t>Varianza de la muestra</t>
  </si>
  <si>
    <t>Curtosis</t>
  </si>
  <si>
    <t>Coeficiente de asimetría</t>
  </si>
  <si>
    <t>Suma</t>
  </si>
  <si>
    <t>Cuenta</t>
  </si>
  <si>
    <t>Asimetria Positiva</t>
  </si>
  <si>
    <t>Clientes No</t>
  </si>
  <si>
    <t>Clientes Si</t>
  </si>
  <si>
    <t>*Correcion decia 63 es 67</t>
  </si>
  <si>
    <t>Frecuencia Acumulada</t>
  </si>
  <si>
    <t>Frecuencia Procentual Acumulada</t>
  </si>
  <si>
    <r>
      <t xml:space="preserve">3. Se requiere calcular las medidas de variabilidad para la cantidad la cantidad de "años como cliente" en la hoja llamada "Datos" del caso del Taller automotriz  ServiAutos </t>
    </r>
    <r>
      <rPr>
        <b/>
        <sz val="11"/>
        <color theme="1"/>
        <rFont val="Verdana"/>
        <family val="2"/>
      </rPr>
      <t>(Valor 15 puntos)</t>
    </r>
  </si>
  <si>
    <t>3.a) Complete la siguiente tabla. Si usa la herramienta "Análisis de Datos" o la "Tabla Dinámica", muestre los resultados a partir de la celda O1. (4 puntos)</t>
  </si>
  <si>
    <t>Recorrido intercuartil (RIC)</t>
  </si>
  <si>
    <t>Coeficiente de variación</t>
  </si>
  <si>
    <t>3.b)  Use los resultados calculados en (3a) para interpretar el recorrido intercuartíl y la desviación estándar: (4 puntos, 2 cada interpretación)</t>
  </si>
  <si>
    <t>Analisis Estadistico Años como cliente</t>
  </si>
  <si>
    <t>Años como Cliente</t>
  </si>
  <si>
    <t>Varianza*</t>
  </si>
  <si>
    <t>*Obtenido del analisis estadistico</t>
  </si>
  <si>
    <t>Interés en el servicio</t>
  </si>
  <si>
    <t>Varianza**</t>
  </si>
  <si>
    <t>**Formula del Libro Si=1, No=0</t>
  </si>
  <si>
    <t>Analisis Estadistico Interés en el servicio</t>
  </si>
  <si>
    <t>**Excel Analisis Estadistico</t>
  </si>
  <si>
    <r>
      <t>Frecuencia absoluta (f</t>
    </r>
    <r>
      <rPr>
        <b/>
        <vertAlign val="subscript"/>
        <sz val="11"/>
        <color theme="4" tint="-0.499984740745262"/>
        <rFont val="Verdana"/>
        <family val="2"/>
      </rPr>
      <t>i</t>
    </r>
    <r>
      <rPr>
        <b/>
        <sz val="11"/>
        <color theme="4" tint="-0.499984740745262"/>
        <rFont val="Verdana"/>
        <family val="2"/>
      </rPr>
      <t>) de la clase 2:</t>
    </r>
    <r>
      <rPr>
        <b/>
        <sz val="11"/>
        <color rgb="FFFF0000"/>
        <rFont val="Verdana"/>
        <family val="2"/>
      </rPr>
      <t xml:space="preserve"> R/27 de las personas encuestadas por el Taller automotriz Serviautos S.A. entre Julio y Agosto de este año tiene un ingreso mensual entre 500 mil  y 750 mil colones</t>
    </r>
  </si>
  <si>
    <r>
      <t xml:space="preserve">Frecuencia relativa porcentual  "más de" de la clase 5: </t>
    </r>
    <r>
      <rPr>
        <b/>
        <sz val="11"/>
        <color rgb="FFFF0000"/>
        <rFont val="Verdana"/>
        <family val="2"/>
      </rPr>
      <t>R/ 32.50% ~ Aprox 33%
El 32.50% de las personas encuestadas por el Taller automotriz Serviautos S.A. entre Julio y Agosto de este año tiene un ingreso mensual superior a 1.5 millones de colones</t>
    </r>
  </si>
  <si>
    <r>
      <t xml:space="preserve">Frecuencia absoluta acumulada (fa) de la clase 3: </t>
    </r>
    <r>
      <rPr>
        <b/>
        <sz val="11"/>
        <color rgb="FFFF0000"/>
        <rFont val="Verdana"/>
        <family val="2"/>
      </rPr>
      <t>R/ 25 + 27 + 29 = 81
81 personas de las encuestadas por el Taller automotriz Serviautos S.A. entre Julio y Agosto de este año tiene un ingreso mensual de 1.000.000 de colones o menos.</t>
    </r>
  </si>
  <si>
    <r>
      <t xml:space="preserve">Frecuencia relativa porcentual  "menos de" de la clase 4: </t>
    </r>
    <r>
      <rPr>
        <b/>
        <sz val="11"/>
        <color rgb="FFFF0000"/>
        <rFont val="Verdana"/>
        <family val="2"/>
      </rPr>
      <t>R/ 67,50% ~ Aprox 68%
El 67,50% de las personas encuestadas por el Taller automotriz Serviautos S.A. entre Julio y Agosto de este año tiene un ingreso mensual de 1.5 millones de colones o inferior.</t>
    </r>
  </si>
  <si>
    <r>
      <t xml:space="preserve">2. Se requiere calcular las medidas de posición para la cantidad de "años como cliente" en la hoja llamada "Datos" del caso del Taller automotriz  ServiAutos </t>
    </r>
    <r>
      <rPr>
        <b/>
        <sz val="11"/>
        <color theme="1"/>
        <rFont val="Verdana"/>
        <family val="2"/>
      </rPr>
      <t>(Valor 20 puntos)</t>
    </r>
  </si>
  <si>
    <t>Justificación: Si.  La distribución de años como cliente del Taller Automotriz ServiAutos S.A. es unimodal, en el tanto el valor 2 es el que mas se repite como ningun otro (17 veces), valor que se ve en el análisis y en la tabla dinámica construida para dicho fin.</t>
  </si>
  <si>
    <t>Justificación: La media aritmética o promedio es mayor a la mediana y estas a la vez son mayores a la moda. la siguiente imagen agregaga de la presentacion nos brinda la informacion.</t>
  </si>
  <si>
    <t>Conclusión: Los años de cliente no parece ser un factor discriminante de si tiene interes o no por el nuevo servicio que planea brindar el Taller automotriz Serviautos S.A.</t>
  </si>
  <si>
    <r>
      <t xml:space="preserve">Recorrido intercuartil: </t>
    </r>
    <r>
      <rPr>
        <b/>
        <sz val="11"/>
        <color rgb="FFFF0000"/>
        <rFont val="Verdana"/>
        <family val="2"/>
      </rPr>
      <t>R/ 10 (Percentil 75) - 3 (Percentil 25) = 7. El recorrido intercuantil nos dice que 50% de los encuestados por el Taller Automotriz ServiAutos S.A. entre Julio y Agosto de este año varia entre 3 y 10 años, siendo un rango de 7 años, y que el otro 50% de los encuestados se ubican en los extremos.  Es decir menos de 3 años o más de 10 años.</t>
    </r>
  </si>
  <si>
    <r>
      <t xml:space="preserve">Desviación estándar: </t>
    </r>
    <r>
      <rPr>
        <b/>
        <sz val="11"/>
        <color rgb="FFFF0000"/>
        <rFont val="Verdana"/>
        <family val="2"/>
      </rPr>
      <t>R/Según definicion la desviacion estandar es un término estadístico que ayuda a medir la dispersión o variación de un conjunto de datos, y esta se calcula como la relación de los datos con respecto a la media.  Es decir, en este conjunto de datos la variaciíon promedio es de 4.1 años en relación con el valor promedio de 6,5 años para los encuestados por el Taller automotriz Serviautos S.A. entre Julio y Agosto de este año.</t>
    </r>
  </si>
  <si>
    <t>1) El rango es mucho mayor en los años como cliente siendo de 14, mientras que el rango del Interés en el servicio es solamente 2</t>
  </si>
  <si>
    <t>2) La moda en los años como cliente es 2, siendo muy alejada de la mediana de valor 6, mientras que en el Interés de Servicio la moda es "Si" y la mediana tambien.</t>
  </si>
  <si>
    <t>3) La asimetría hacia la derecha es de mayor grado en los años como clientes, que en la variable Interes de Servicio.</t>
  </si>
  <si>
    <t>La varianza en Años como Cliente es mayor en datos con respecto al Interés en el servicio. Esto se debe a 3 razones.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</si>
</sst>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9">
    <font>
      <sz val="11"/>
      <color theme="1"/>
      <name val="Calibri"/>
      <family val="2"/>
      <scheme val="minor"/>
    </font>
    <font>
      <sz val="11"/>
      <color theme="1"/>
      <name val="Verdana"/>
      <family val="2"/>
    </font>
    <font>
      <sz val="10"/>
      <color theme="1"/>
      <name val="Dotum"/>
      <family val="2"/>
    </font>
    <font>
      <b/>
      <sz val="11"/>
      <color theme="1"/>
      <name val="Verdana"/>
      <family val="2"/>
    </font>
    <font>
      <b/>
      <sz val="11"/>
      <color theme="4" tint="-0.499984740745262"/>
      <name val="Verdana"/>
      <family val="2"/>
    </font>
    <font>
      <b/>
      <vertAlign val="subscript"/>
      <sz val="11"/>
      <color theme="1"/>
      <name val="Verdana"/>
      <family val="2"/>
    </font>
    <font>
      <b/>
      <sz val="8"/>
      <color theme="1"/>
      <name val="Verdana"/>
      <family val="2"/>
    </font>
    <font>
      <sz val="10"/>
      <color theme="1"/>
      <name val="Verdana"/>
      <family val="2"/>
    </font>
    <font>
      <sz val="11"/>
      <name val="Verdana"/>
      <family val="2"/>
    </font>
    <font>
      <b/>
      <sz val="11"/>
      <name val="Verdana"/>
      <family val="2"/>
    </font>
    <font>
      <b/>
      <vertAlign val="subscript"/>
      <sz val="11"/>
      <color theme="4" tint="-0.499984740745262"/>
      <name val="Verdana"/>
      <family val="2"/>
    </font>
    <font>
      <sz val="11"/>
      <color theme="1"/>
      <name val="Calibri"/>
      <family val="2"/>
      <scheme val="minor"/>
    </font>
    <font>
      <sz val="11"/>
      <color theme="4" tint="-0.499984740745262"/>
      <name val="Verdana"/>
      <family val="2"/>
    </font>
    <font>
      <vertAlign val="subscript"/>
      <sz val="11"/>
      <color theme="1"/>
      <name val="Verdana"/>
      <family val="2"/>
    </font>
    <font>
      <b/>
      <sz val="11"/>
      <color rgb="FF002060"/>
      <name val="Verdana"/>
      <family val="2"/>
    </font>
    <font>
      <b/>
      <i/>
      <sz val="11"/>
      <color theme="1"/>
      <name val="Verdana"/>
      <family val="2"/>
    </font>
    <font>
      <b/>
      <sz val="11"/>
      <color rgb="FFFF0000"/>
      <name val="Verdana"/>
      <family val="2"/>
    </font>
    <font>
      <i/>
      <sz val="11"/>
      <color theme="1"/>
      <name val="Calibri"/>
      <family val="2"/>
      <scheme val="minor"/>
    </font>
    <font>
      <sz val="11"/>
      <color rgb="FFFF0000"/>
      <name val="Verdana"/>
      <family val="2"/>
    </font>
  </fonts>
  <fills count="6">
    <fill>
      <patternFill patternType="none"/>
    </fill>
    <fill>
      <patternFill patternType="gray125"/>
    </fill>
    <fill>
      <patternFill patternType="solid">
        <fgColor rgb="FFFFFFCC"/>
      </patternFill>
    </fill>
    <fill>
      <patternFill patternType="solid">
        <fgColor theme="0" tint="-0.14999847407452621"/>
        <bgColor indexed="64"/>
      </patternFill>
    </fill>
    <fill>
      <patternFill patternType="solid">
        <fgColor theme="0" tint="-0.34998626667073579"/>
        <bgColor indexed="64"/>
      </patternFill>
    </fill>
    <fill>
      <patternFill patternType="solid">
        <fgColor theme="9"/>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style="thin">
        <color theme="4" tint="-0.499984740745262"/>
      </left>
      <right/>
      <top style="thin">
        <color theme="4" tint="-0.499984740745262"/>
      </top>
      <bottom style="hair">
        <color theme="4" tint="-0.499984740745262"/>
      </bottom>
      <diagonal/>
    </border>
    <border>
      <left/>
      <right/>
      <top style="thin">
        <color theme="4" tint="-0.499984740745262"/>
      </top>
      <bottom style="hair">
        <color theme="4" tint="-0.499984740745262"/>
      </bottom>
      <diagonal/>
    </border>
    <border>
      <left/>
      <right style="thin">
        <color theme="4" tint="-0.499984740745262"/>
      </right>
      <top style="thin">
        <color theme="4" tint="-0.499984740745262"/>
      </top>
      <bottom style="hair">
        <color theme="4" tint="-0.499984740745262"/>
      </bottom>
      <diagonal/>
    </border>
    <border>
      <left style="thin">
        <color theme="4" tint="-0.499984740745262"/>
      </left>
      <right/>
      <top style="hair">
        <color theme="4" tint="-0.499984740745262"/>
      </top>
      <bottom style="hair">
        <color theme="4" tint="-0.499984740745262"/>
      </bottom>
      <diagonal/>
    </border>
    <border>
      <left/>
      <right/>
      <top style="hair">
        <color theme="4" tint="-0.499984740745262"/>
      </top>
      <bottom style="hair">
        <color theme="4" tint="-0.499984740745262"/>
      </bottom>
      <diagonal/>
    </border>
    <border>
      <left/>
      <right style="thin">
        <color theme="4" tint="-0.499984740745262"/>
      </right>
      <top style="hair">
        <color theme="4" tint="-0.499984740745262"/>
      </top>
      <bottom style="hair">
        <color theme="4" tint="-0.499984740745262"/>
      </bottom>
      <diagonal/>
    </border>
    <border>
      <left style="thin">
        <color theme="4" tint="-0.499984740745262"/>
      </left>
      <right/>
      <top style="hair">
        <color theme="4" tint="-0.499984740745262"/>
      </top>
      <bottom style="thin">
        <color theme="4" tint="-0.499984740745262"/>
      </bottom>
      <diagonal/>
    </border>
    <border>
      <left/>
      <right/>
      <top style="hair">
        <color theme="4" tint="-0.499984740745262"/>
      </top>
      <bottom style="thin">
        <color theme="4" tint="-0.499984740745262"/>
      </bottom>
      <diagonal/>
    </border>
    <border>
      <left/>
      <right style="thin">
        <color theme="4" tint="-0.499984740745262"/>
      </right>
      <top style="hair">
        <color theme="4" tint="-0.499984740745262"/>
      </top>
      <bottom style="thin">
        <color theme="4" tint="-0.499984740745262"/>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medium">
        <color indexed="64"/>
      </top>
      <bottom style="thin">
        <color indexed="64"/>
      </bottom>
      <diagonal/>
    </border>
  </borders>
  <cellStyleXfs count="5">
    <xf numFmtId="0" fontId="0" fillId="0" borderId="0"/>
    <xf numFmtId="0" fontId="2" fillId="0" borderId="0"/>
    <xf numFmtId="9" fontId="2" fillId="0" borderId="0" applyFont="0" applyFill="0" applyBorder="0" applyAlignment="0" applyProtection="0"/>
    <xf numFmtId="0" fontId="2" fillId="2" borderId="1" applyNumberFormat="0" applyFont="0" applyAlignment="0" applyProtection="0"/>
    <xf numFmtId="9" fontId="11" fillId="0" borderId="0" applyFont="0" applyFill="0" applyBorder="0" applyAlignment="0" applyProtection="0"/>
  </cellStyleXfs>
  <cellXfs count="92">
    <xf numFmtId="0" fontId="0" fillId="0" borderId="0" xfId="0"/>
    <xf numFmtId="0" fontId="1" fillId="0" borderId="0" xfId="1" applyFont="1"/>
    <xf numFmtId="0" fontId="1" fillId="0" borderId="0" xfId="1" applyFont="1" applyAlignment="1">
      <alignment horizontal="left" vertical="center" wrapText="1"/>
    </xf>
    <xf numFmtId="0" fontId="3" fillId="0" borderId="2" xfId="1" applyFont="1" applyBorder="1"/>
    <xf numFmtId="0" fontId="6" fillId="0" borderId="4" xfId="1" applyFont="1" applyBorder="1" applyAlignment="1">
      <alignment horizontal="center" wrapText="1"/>
    </xf>
    <xf numFmtId="0" fontId="7" fillId="0" borderId="0" xfId="1" applyFont="1"/>
    <xf numFmtId="0" fontId="8" fillId="0" borderId="0" xfId="1" applyFont="1"/>
    <xf numFmtId="0" fontId="7" fillId="0" borderId="0" xfId="3" applyFont="1" applyFill="1" applyBorder="1"/>
    <xf numFmtId="0" fontId="7" fillId="0" borderId="4" xfId="3" applyFont="1" applyFill="1" applyBorder="1"/>
    <xf numFmtId="0" fontId="8" fillId="0" borderId="4" xfId="1" applyFont="1" applyBorder="1"/>
    <xf numFmtId="0" fontId="7" fillId="0" borderId="3" xfId="3" applyFont="1" applyFill="1" applyBorder="1"/>
    <xf numFmtId="0" fontId="8" fillId="0" borderId="3" xfId="1" applyFont="1" applyBorder="1"/>
    <xf numFmtId="0" fontId="9" fillId="0" borderId="3" xfId="1" applyFont="1" applyBorder="1"/>
    <xf numFmtId="0" fontId="1" fillId="0" borderId="3" xfId="1" applyFont="1" applyBorder="1"/>
    <xf numFmtId="9" fontId="1" fillId="0" borderId="3" xfId="2" applyFont="1" applyFill="1" applyBorder="1"/>
    <xf numFmtId="0" fontId="4" fillId="0" borderId="0" xfId="1" applyFont="1" applyAlignment="1">
      <alignment horizontal="center" vertical="center"/>
    </xf>
    <xf numFmtId="0" fontId="1" fillId="0" borderId="0" xfId="1" applyFont="1" applyAlignment="1">
      <alignment horizontal="center"/>
    </xf>
    <xf numFmtId="9" fontId="1" fillId="0" borderId="0" xfId="4" applyFont="1"/>
    <xf numFmtId="0" fontId="1" fillId="4" borderId="0" xfId="1" applyFont="1" applyFill="1"/>
    <xf numFmtId="9" fontId="1" fillId="4" borderId="0" xfId="4" applyFont="1" applyFill="1"/>
    <xf numFmtId="0" fontId="8" fillId="4" borderId="0" xfId="1" applyFont="1" applyFill="1"/>
    <xf numFmtId="0" fontId="4" fillId="3" borderId="0" xfId="1" applyFont="1" applyFill="1" applyAlignment="1">
      <alignment horizontal="center" vertical="center"/>
    </xf>
    <xf numFmtId="0" fontId="3" fillId="0" borderId="0" xfId="1" applyFont="1"/>
    <xf numFmtId="164" fontId="1" fillId="0" borderId="0" xfId="1" applyNumberFormat="1" applyFont="1"/>
    <xf numFmtId="0" fontId="14" fillId="0" borderId="0" xfId="1" applyFont="1" applyAlignment="1">
      <alignment horizontal="right" vertical="center" wrapText="1"/>
    </xf>
    <xf numFmtId="0" fontId="1" fillId="0" borderId="14" xfId="1" applyFont="1" applyBorder="1"/>
    <xf numFmtId="164" fontId="1" fillId="0" borderId="14" xfId="1" applyNumberFormat="1" applyFont="1" applyBorder="1"/>
    <xf numFmtId="164" fontId="7" fillId="0" borderId="0" xfId="1" applyNumberFormat="1" applyFont="1"/>
    <xf numFmtId="0" fontId="4" fillId="0" borderId="0" xfId="1" applyFont="1" applyAlignment="1">
      <alignment vertical="top"/>
    </xf>
    <xf numFmtId="0" fontId="4" fillId="0" borderId="0" xfId="1" applyFont="1"/>
    <xf numFmtId="0" fontId="12" fillId="0" borderId="0" xfId="1" applyFont="1" applyAlignment="1">
      <alignment vertical="center" wrapText="1"/>
    </xf>
    <xf numFmtId="0" fontId="1" fillId="0" borderId="4" xfId="1" applyFont="1" applyBorder="1" applyAlignment="1">
      <alignment horizontal="center"/>
    </xf>
    <xf numFmtId="0" fontId="1" fillId="0" borderId="16" xfId="1" applyFont="1" applyBorder="1" applyAlignment="1">
      <alignment horizontal="center"/>
    </xf>
    <xf numFmtId="0" fontId="1" fillId="0" borderId="20" xfId="1" applyFont="1" applyBorder="1" applyAlignment="1">
      <alignment horizontal="center"/>
    </xf>
    <xf numFmtId="164" fontId="1" fillId="0" borderId="17" xfId="1" applyNumberFormat="1" applyFont="1" applyBorder="1" applyAlignment="1">
      <alignment horizontal="center"/>
    </xf>
    <xf numFmtId="164" fontId="1" fillId="0" borderId="16" xfId="1" applyNumberFormat="1" applyFont="1" applyBorder="1" applyAlignment="1">
      <alignment horizontal="center"/>
    </xf>
    <xf numFmtId="0" fontId="1" fillId="0" borderId="0" xfId="0" applyFont="1"/>
    <xf numFmtId="0" fontId="7" fillId="0" borderId="0" xfId="0" applyFont="1"/>
    <xf numFmtId="0" fontId="1" fillId="0" borderId="15" xfId="1" applyFont="1" applyBorder="1" applyAlignment="1">
      <alignment horizontal="center"/>
    </xf>
    <xf numFmtId="164" fontId="1" fillId="0" borderId="2" xfId="1" applyNumberFormat="1" applyFont="1" applyBorder="1" applyAlignment="1">
      <alignment horizontal="center"/>
    </xf>
    <xf numFmtId="164" fontId="1" fillId="0" borderId="4" xfId="1" applyNumberFormat="1" applyFont="1" applyBorder="1" applyAlignment="1">
      <alignment horizontal="center"/>
    </xf>
    <xf numFmtId="0" fontId="1" fillId="0" borderId="0" xfId="1" applyFont="1" applyAlignment="1">
      <alignment horizontal="left" vertical="center" wrapText="1"/>
    </xf>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10" fontId="8" fillId="0" borderId="0" xfId="1" applyNumberFormat="1" applyFont="1"/>
    <xf numFmtId="0" fontId="0" fillId="5" borderId="0" xfId="0" applyNumberFormat="1" applyFill="1"/>
    <xf numFmtId="0" fontId="0" fillId="0" borderId="0" xfId="0" applyFill="1" applyBorder="1" applyAlignment="1"/>
    <xf numFmtId="0" fontId="0" fillId="0" borderId="14" xfId="0" applyFill="1" applyBorder="1" applyAlignment="1"/>
    <xf numFmtId="0" fontId="17" fillId="0" borderId="21" xfId="0" applyFont="1" applyFill="1" applyBorder="1" applyAlignment="1">
      <alignment horizontal="centerContinuous"/>
    </xf>
    <xf numFmtId="164" fontId="1" fillId="4" borderId="0" xfId="1" applyNumberFormat="1" applyFont="1" applyFill="1"/>
    <xf numFmtId="0" fontId="16" fillId="0" borderId="0" xfId="1" applyFont="1"/>
    <xf numFmtId="0" fontId="18" fillId="0" borderId="19" xfId="1" applyFont="1" applyBorder="1" applyAlignment="1">
      <alignment horizontal="center"/>
    </xf>
    <xf numFmtId="0" fontId="1" fillId="0" borderId="4" xfId="1" applyFont="1" applyBorder="1"/>
    <xf numFmtId="164" fontId="1" fillId="0" borderId="4" xfId="1" applyNumberFormat="1" applyFont="1" applyBorder="1"/>
    <xf numFmtId="0" fontId="1" fillId="0" borderId="0" xfId="0" applyFont="1" applyAlignment="1">
      <alignment vertical="center" wrapText="1"/>
    </xf>
    <xf numFmtId="0" fontId="7" fillId="0" borderId="0" xfId="0" applyFont="1" applyAlignment="1">
      <alignment horizontal="left" vertical="center" wrapText="1"/>
    </xf>
    <xf numFmtId="0" fontId="3" fillId="0" borderId="0" xfId="1" applyFont="1" applyAlignment="1">
      <alignment horizontal="left" vertical="center" wrapText="1"/>
    </xf>
    <xf numFmtId="0" fontId="1" fillId="0" borderId="0" xfId="1" applyFont="1" applyAlignment="1">
      <alignment horizontal="left" vertical="center" wrapText="1"/>
    </xf>
    <xf numFmtId="0" fontId="4" fillId="0" borderId="8" xfId="1" applyFont="1" applyBorder="1" applyAlignment="1">
      <alignment horizontal="left" vertical="top" wrapText="1"/>
    </xf>
    <xf numFmtId="0" fontId="4" fillId="0" borderId="9"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13" xfId="1" applyFont="1" applyBorder="1" applyAlignment="1">
      <alignment horizontal="left" vertical="top" wrapText="1"/>
    </xf>
    <xf numFmtId="0" fontId="3" fillId="0" borderId="2" xfId="1" applyFont="1" applyBorder="1" applyAlignment="1">
      <alignment horizontal="center" vertical="center" wrapText="1"/>
    </xf>
    <xf numFmtId="0" fontId="3" fillId="0" borderId="4" xfId="1" applyFont="1" applyBorder="1" applyAlignment="1">
      <alignment horizontal="center" vertical="center" wrapText="1"/>
    </xf>
    <xf numFmtId="0" fontId="4" fillId="0" borderId="5" xfId="1" applyFont="1" applyBorder="1" applyAlignment="1">
      <alignment vertical="top" wrapText="1"/>
    </xf>
    <xf numFmtId="0" fontId="4" fillId="0" borderId="6" xfId="1" applyFont="1" applyBorder="1" applyAlignment="1">
      <alignment vertical="top" wrapText="1"/>
    </xf>
    <xf numFmtId="0" fontId="4" fillId="0" borderId="7" xfId="1" applyFont="1" applyBorder="1" applyAlignment="1">
      <alignment vertical="top" wrapText="1"/>
    </xf>
    <xf numFmtId="0" fontId="4" fillId="0" borderId="8" xfId="1" applyFont="1" applyBorder="1" applyAlignment="1">
      <alignment vertical="top" wrapText="1"/>
    </xf>
    <xf numFmtId="0" fontId="4" fillId="0" borderId="9" xfId="1" applyFont="1" applyBorder="1" applyAlignment="1">
      <alignment vertical="top" wrapText="1"/>
    </xf>
    <xf numFmtId="0" fontId="4" fillId="0" borderId="10" xfId="1" applyFont="1" applyBorder="1" applyAlignment="1">
      <alignment vertical="top" wrapText="1"/>
    </xf>
    <xf numFmtId="0" fontId="3" fillId="0" borderId="2" xfId="1" applyFont="1" applyBorder="1" applyAlignment="1">
      <alignment horizontal="center"/>
    </xf>
    <xf numFmtId="0" fontId="3" fillId="0" borderId="4" xfId="1" applyFont="1" applyBorder="1" applyAlignment="1">
      <alignment horizontal="center"/>
    </xf>
    <xf numFmtId="0" fontId="3" fillId="0" borderId="2" xfId="1" applyFont="1" applyBorder="1" applyAlignment="1">
      <alignment horizontal="center" wrapText="1"/>
    </xf>
    <xf numFmtId="0" fontId="3" fillId="0" borderId="4" xfId="1" applyFont="1" applyBorder="1" applyAlignment="1">
      <alignment horizontal="center" wrapText="1"/>
    </xf>
    <xf numFmtId="0" fontId="1" fillId="0" borderId="15" xfId="1" applyFont="1" applyBorder="1" applyAlignment="1">
      <alignment horizontal="center"/>
    </xf>
    <xf numFmtId="0" fontId="1" fillId="0" borderId="3" xfId="1" applyFont="1" applyBorder="1" applyAlignment="1">
      <alignment horizontal="center"/>
    </xf>
    <xf numFmtId="0" fontId="1" fillId="0" borderId="2" xfId="1" applyFont="1" applyBorder="1" applyAlignment="1">
      <alignment vertical="center" wrapText="1"/>
    </xf>
    <xf numFmtId="0" fontId="1" fillId="0" borderId="4" xfId="1" applyFont="1" applyBorder="1" applyAlignment="1">
      <alignment vertical="center" wrapText="1"/>
    </xf>
    <xf numFmtId="0" fontId="1" fillId="0" borderId="18" xfId="1" applyFont="1" applyBorder="1" applyAlignment="1">
      <alignment horizontal="center" vertical="center" wrapText="1"/>
    </xf>
    <xf numFmtId="0" fontId="1" fillId="0" borderId="19" xfId="1" applyFont="1" applyBorder="1" applyAlignment="1">
      <alignment horizontal="center" vertical="center" wrapText="1"/>
    </xf>
    <xf numFmtId="0" fontId="4" fillId="0" borderId="0" xfId="1" applyFont="1" applyAlignment="1">
      <alignment vertical="top" wrapText="1"/>
    </xf>
    <xf numFmtId="0" fontId="4" fillId="0" borderId="0" xfId="1" applyFont="1" applyAlignment="1">
      <alignment horizontal="left" vertical="center"/>
    </xf>
    <xf numFmtId="0" fontId="15" fillId="0" borderId="3" xfId="1" applyFont="1" applyBorder="1" applyAlignment="1">
      <alignment horizontal="center"/>
    </xf>
    <xf numFmtId="0" fontId="1" fillId="0" borderId="0" xfId="1" applyFont="1" applyAlignment="1">
      <alignment vertical="center" wrapText="1"/>
    </xf>
    <xf numFmtId="0" fontId="4" fillId="0" borderId="8" xfId="0" applyFont="1" applyBorder="1" applyAlignment="1">
      <alignment horizontal="left" vertical="top" wrapText="1"/>
    </xf>
    <xf numFmtId="0" fontId="4" fillId="0" borderId="9" xfId="0" applyFont="1" applyBorder="1" applyAlignment="1">
      <alignment horizontal="left" vertical="top" wrapText="1"/>
    </xf>
    <xf numFmtId="0" fontId="4" fillId="0" borderId="10" xfId="0" applyFont="1" applyBorder="1" applyAlignment="1">
      <alignment horizontal="left" vertical="top" wrapText="1"/>
    </xf>
    <xf numFmtId="0" fontId="1" fillId="0" borderId="0" xfId="0" applyFont="1" applyAlignment="1">
      <alignment horizontal="center" vertical="center" wrapText="1"/>
    </xf>
  </cellXfs>
  <cellStyles count="5">
    <cellStyle name="Normal" xfId="0" builtinId="0"/>
    <cellStyle name="Normal 2" xfId="1"/>
    <cellStyle name="Notas 2" xfId="3"/>
    <cellStyle name="Porcentaje" xfId="4" builtinId="5"/>
    <cellStyle name="Porcentaje 2" xfId="2"/>
  </cellStyles>
  <dxfs count="9">
    <dxf>
      <fill>
        <patternFill patternType="solid">
          <bgColor theme="9"/>
        </patternFill>
      </fill>
    </dxf>
    <dxf>
      <font>
        <strike val="0"/>
        <outline val="0"/>
        <shadow val="0"/>
        <u val="none"/>
        <vertAlign val="baseline"/>
        <sz val="10"/>
        <color theme="1"/>
        <name val="Verdana"/>
        <scheme val="none"/>
      </font>
    </dxf>
    <dxf>
      <font>
        <strike val="0"/>
        <outline val="0"/>
        <shadow val="0"/>
        <u val="none"/>
        <vertAlign val="baseline"/>
        <sz val="10"/>
        <color theme="1"/>
        <name val="Verdana"/>
        <scheme val="none"/>
      </font>
    </dxf>
    <dxf>
      <font>
        <strike val="0"/>
        <outline val="0"/>
        <shadow val="0"/>
        <u val="none"/>
        <vertAlign val="baseline"/>
        <sz val="10"/>
        <color theme="1"/>
        <name val="Verdana"/>
        <scheme val="none"/>
      </font>
    </dxf>
    <dxf>
      <font>
        <strike val="0"/>
        <outline val="0"/>
        <shadow val="0"/>
        <u val="none"/>
        <vertAlign val="baseline"/>
        <sz val="10"/>
        <color theme="1"/>
        <name val="Verdana"/>
        <scheme val="none"/>
      </font>
    </dxf>
    <dxf>
      <font>
        <strike val="0"/>
        <outline val="0"/>
        <shadow val="0"/>
        <u val="none"/>
        <vertAlign val="baseline"/>
        <sz val="10"/>
        <color theme="1"/>
        <name val="Verdana"/>
        <scheme val="none"/>
      </font>
    </dxf>
    <dxf>
      <font>
        <strike val="0"/>
        <outline val="0"/>
        <shadow val="0"/>
        <u val="none"/>
        <vertAlign val="baseline"/>
        <sz val="10"/>
        <color theme="1"/>
        <name val="Verdana"/>
        <scheme val="none"/>
      </font>
    </dxf>
    <dxf>
      <font>
        <strike val="0"/>
        <outline val="0"/>
        <shadow val="0"/>
        <u val="none"/>
        <vertAlign val="baseline"/>
        <sz val="10"/>
        <color theme="1"/>
        <name val="Verdana"/>
        <scheme val="none"/>
      </font>
    </dxf>
    <dxf>
      <font>
        <strike val="0"/>
        <outline val="0"/>
        <shadow val="0"/>
        <u val="none"/>
        <vertAlign val="baseline"/>
        <sz val="10"/>
        <color theme="1"/>
        <name val="Verdana"/>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285750</xdr:colOff>
      <xdr:row>33</xdr:row>
      <xdr:rowOff>180975</xdr:rowOff>
    </xdr:from>
    <xdr:to>
      <xdr:col>15</xdr:col>
      <xdr:colOff>448038</xdr:colOff>
      <xdr:row>36</xdr:row>
      <xdr:rowOff>200091</xdr:rowOff>
    </xdr:to>
    <xdr:pic>
      <xdr:nvPicPr>
        <xdr:cNvPr id="2" name="Imagen 1"/>
        <xdr:cNvPicPr>
          <a:picLocks noChangeAspect="1"/>
        </xdr:cNvPicPr>
      </xdr:nvPicPr>
      <xdr:blipFill>
        <a:blip xmlns:r="http://schemas.openxmlformats.org/officeDocument/2006/relationships" r:embed="rId1"/>
        <a:stretch>
          <a:fillRect/>
        </a:stretch>
      </xdr:blipFill>
      <xdr:spPr>
        <a:xfrm>
          <a:off x="8629650" y="8496300"/>
          <a:ext cx="4191363" cy="762066"/>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ablo valenciano" refreshedDate="44875.67069421296" createdVersion="6" refreshedVersion="6" minRefreshableVersion="3" recordCount="160">
  <cacheSource type="worksheet">
    <worksheetSource name="ServiAutos"/>
  </cacheSource>
  <cacheFields count="6">
    <cacheField name="id" numFmtId="0">
      <sharedItems containsSemiMixedTypes="0" containsString="0" containsNumber="1" containsInteger="1" minValue="1" maxValue="160"/>
    </cacheField>
    <cacheField name="marca de celular" numFmtId="0">
      <sharedItems/>
    </cacheField>
    <cacheField name="nivel educativo" numFmtId="0">
      <sharedItems/>
    </cacheField>
    <cacheField name="ingreso mensual" numFmtId="0">
      <sharedItems count="6">
        <s v="4. Más de 1000 a 1500"/>
        <s v="6. Más de 2000 a 2500"/>
        <s v="2. Más de 500 a 750"/>
        <s v="1. Más de 250 a 500"/>
        <s v="5. Más de 1500 a 2000"/>
        <s v="3. Más de 750 a 1000"/>
      </sharedItems>
    </cacheField>
    <cacheField name="años como cliente" numFmtId="0">
      <sharedItems containsSemiMixedTypes="0" containsString="0" containsNumber="1" containsInteger="1" minValue="1" maxValue="15" count="15">
        <n v="1"/>
        <n v="12"/>
        <n v="3"/>
        <n v="2"/>
        <n v="13"/>
        <n v="5"/>
        <n v="11"/>
        <n v="6"/>
        <n v="8"/>
        <n v="15"/>
        <n v="14"/>
        <n v="4"/>
        <n v="10"/>
        <n v="7"/>
        <n v="9"/>
      </sharedItems>
    </cacheField>
    <cacheField name="interes en servicio"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60">
  <r>
    <n v="1"/>
    <s v="Samsung"/>
    <s v="Licenciatura"/>
    <x v="0"/>
    <x v="0"/>
    <s v="Sí"/>
  </r>
  <r>
    <n v="2"/>
    <s v="Huawei"/>
    <s v="Licenciatura"/>
    <x v="1"/>
    <x v="1"/>
    <s v="No"/>
  </r>
  <r>
    <n v="3"/>
    <s v="Samsung"/>
    <s v="Licenciatura"/>
    <x v="2"/>
    <x v="2"/>
    <s v="No"/>
  </r>
  <r>
    <n v="4"/>
    <s v="Huawei"/>
    <s v="Secundaria"/>
    <x v="2"/>
    <x v="3"/>
    <s v="Sí"/>
  </r>
  <r>
    <n v="5"/>
    <s v="Otra"/>
    <s v="Licenciatura"/>
    <x v="3"/>
    <x v="0"/>
    <s v="Sí"/>
  </r>
  <r>
    <n v="6"/>
    <s v="Iphone"/>
    <s v="Licenciatura"/>
    <x v="3"/>
    <x v="3"/>
    <s v="Sí"/>
  </r>
  <r>
    <n v="7"/>
    <s v="Huawei"/>
    <s v="Primaria"/>
    <x v="2"/>
    <x v="4"/>
    <s v="Sí"/>
  </r>
  <r>
    <n v="8"/>
    <s v="Samsung"/>
    <s v="Maestría"/>
    <x v="2"/>
    <x v="5"/>
    <s v="Sí"/>
  </r>
  <r>
    <n v="9"/>
    <s v="Otra"/>
    <s v="Primaria"/>
    <x v="4"/>
    <x v="6"/>
    <s v="No"/>
  </r>
  <r>
    <n v="10"/>
    <s v="Samsung"/>
    <s v="Licenciatura"/>
    <x v="5"/>
    <x v="3"/>
    <s v="No"/>
  </r>
  <r>
    <n v="11"/>
    <s v="Huawei"/>
    <s v="Maestría"/>
    <x v="0"/>
    <x v="3"/>
    <s v="Sí"/>
  </r>
  <r>
    <n v="12"/>
    <s v="Samsung"/>
    <s v="Doctorado"/>
    <x v="5"/>
    <x v="7"/>
    <s v="Sí"/>
  </r>
  <r>
    <n v="13"/>
    <s v="Huawei"/>
    <s v="Secundaria"/>
    <x v="5"/>
    <x v="3"/>
    <s v="No"/>
  </r>
  <r>
    <n v="14"/>
    <s v="Iphone"/>
    <s v="Licenciatura"/>
    <x v="4"/>
    <x v="2"/>
    <s v="Sí"/>
  </r>
  <r>
    <n v="15"/>
    <s v="Huawei"/>
    <s v="Secundaria"/>
    <x v="3"/>
    <x v="0"/>
    <s v="Sí"/>
  </r>
  <r>
    <n v="16"/>
    <s v="Iphone"/>
    <s v="Licenciatura"/>
    <x v="1"/>
    <x v="3"/>
    <s v="No"/>
  </r>
  <r>
    <n v="17"/>
    <s v="Huawei"/>
    <s v="Primaria"/>
    <x v="3"/>
    <x v="3"/>
    <s v="Sí"/>
  </r>
  <r>
    <n v="18"/>
    <s v="Otra"/>
    <s v="Secundaria"/>
    <x v="2"/>
    <x v="0"/>
    <s v="Sí"/>
  </r>
  <r>
    <n v="19"/>
    <s v="Samsung"/>
    <s v="Maestría"/>
    <x v="4"/>
    <x v="2"/>
    <s v="No"/>
  </r>
  <r>
    <n v="20"/>
    <s v="Otra"/>
    <s v="Licenciatura"/>
    <x v="5"/>
    <x v="8"/>
    <s v="Sí"/>
  </r>
  <r>
    <n v="21"/>
    <s v="Huawei"/>
    <s v="Maestría"/>
    <x v="4"/>
    <x v="9"/>
    <s v="No"/>
  </r>
  <r>
    <n v="22"/>
    <s v="Iphone"/>
    <s v="Licenciatura"/>
    <x v="2"/>
    <x v="3"/>
    <s v="No"/>
  </r>
  <r>
    <n v="23"/>
    <s v="Huawei"/>
    <s v="Licenciatura"/>
    <x v="0"/>
    <x v="4"/>
    <s v="No"/>
  </r>
  <r>
    <n v="24"/>
    <s v="Iphone"/>
    <s v="Secundaria"/>
    <x v="3"/>
    <x v="7"/>
    <s v="No"/>
  </r>
  <r>
    <n v="25"/>
    <s v="Huawei"/>
    <s v="Secundaria"/>
    <x v="1"/>
    <x v="10"/>
    <s v="Sí"/>
  </r>
  <r>
    <n v="26"/>
    <s v="Samsung"/>
    <s v="Bachiller"/>
    <x v="2"/>
    <x v="2"/>
    <s v="Sí"/>
  </r>
  <r>
    <n v="27"/>
    <s v="Otra"/>
    <s v="Licenciatura"/>
    <x v="2"/>
    <x v="8"/>
    <s v="No"/>
  </r>
  <r>
    <n v="28"/>
    <s v="Samsung"/>
    <s v="Primaria"/>
    <x v="3"/>
    <x v="11"/>
    <s v="No"/>
  </r>
  <r>
    <n v="29"/>
    <s v="Samsung"/>
    <s v="Licenciatura"/>
    <x v="4"/>
    <x v="4"/>
    <s v="Sí"/>
  </r>
  <r>
    <n v="30"/>
    <s v="Huawei"/>
    <s v="Secundaria"/>
    <x v="1"/>
    <x v="0"/>
    <s v="Sí"/>
  </r>
  <r>
    <n v="31"/>
    <s v="Samsung"/>
    <s v="Bachiller"/>
    <x v="5"/>
    <x v="11"/>
    <s v="No"/>
  </r>
  <r>
    <n v="32"/>
    <s v="Samsung"/>
    <s v="Secundaria"/>
    <x v="3"/>
    <x v="11"/>
    <s v="No"/>
  </r>
  <r>
    <n v="33"/>
    <s v="Samsung"/>
    <s v="Maestría"/>
    <x v="1"/>
    <x v="7"/>
    <s v="Sí"/>
  </r>
  <r>
    <n v="34"/>
    <s v="Iphone"/>
    <s v="Maestría"/>
    <x v="5"/>
    <x v="11"/>
    <s v="No"/>
  </r>
  <r>
    <n v="35"/>
    <s v="Huawei"/>
    <s v="Secundaria"/>
    <x v="2"/>
    <x v="11"/>
    <s v="No"/>
  </r>
  <r>
    <n v="36"/>
    <s v="Huawei"/>
    <s v="Maestría"/>
    <x v="2"/>
    <x v="11"/>
    <s v="Sí"/>
  </r>
  <r>
    <n v="37"/>
    <s v="Huawei"/>
    <s v="Bachiller"/>
    <x v="3"/>
    <x v="11"/>
    <s v="Sí"/>
  </r>
  <r>
    <n v="38"/>
    <s v="Huawei"/>
    <s v="Bachiller"/>
    <x v="0"/>
    <x v="11"/>
    <s v="No"/>
  </r>
  <r>
    <n v="39"/>
    <s v="Otra"/>
    <s v="Bachiller"/>
    <x v="3"/>
    <x v="11"/>
    <s v="Sí"/>
  </r>
  <r>
    <n v="40"/>
    <s v="Huawei"/>
    <s v="Bachiller"/>
    <x v="5"/>
    <x v="5"/>
    <s v="Sí"/>
  </r>
  <r>
    <n v="41"/>
    <s v="Huawei"/>
    <s v="Bachiller"/>
    <x v="2"/>
    <x v="8"/>
    <s v="Sí"/>
  </r>
  <r>
    <n v="42"/>
    <s v="Huawei"/>
    <s v="Bachiller"/>
    <x v="2"/>
    <x v="8"/>
    <s v="Sí"/>
  </r>
  <r>
    <n v="43"/>
    <s v="Huawei"/>
    <s v="Bachiller"/>
    <x v="5"/>
    <x v="12"/>
    <s v="Sí"/>
  </r>
  <r>
    <n v="44"/>
    <s v="Iphone"/>
    <s v="Bachiller"/>
    <x v="5"/>
    <x v="12"/>
    <s v="No"/>
  </r>
  <r>
    <n v="45"/>
    <s v="Iphone"/>
    <s v="Bachiller"/>
    <x v="5"/>
    <x v="12"/>
    <s v="No"/>
  </r>
  <r>
    <n v="46"/>
    <s v="Iphone"/>
    <s v="Primaria"/>
    <x v="4"/>
    <x v="1"/>
    <s v="Sí"/>
  </r>
  <r>
    <n v="47"/>
    <s v="Otra"/>
    <s v="Secundaria"/>
    <x v="4"/>
    <x v="13"/>
    <s v="No"/>
  </r>
  <r>
    <n v="48"/>
    <s v="Huawei"/>
    <s v="Primaria"/>
    <x v="0"/>
    <x v="6"/>
    <s v="Sí"/>
  </r>
  <r>
    <n v="49"/>
    <s v="Huawei"/>
    <s v="Secundaria"/>
    <x v="4"/>
    <x v="10"/>
    <s v="Sí"/>
  </r>
  <r>
    <n v="50"/>
    <s v="Otra"/>
    <s v="Bachiller"/>
    <x v="4"/>
    <x v="7"/>
    <s v="No"/>
  </r>
  <r>
    <n v="51"/>
    <s v="Otra"/>
    <s v="Maestría"/>
    <x v="4"/>
    <x v="6"/>
    <s v="Sí"/>
  </r>
  <r>
    <n v="52"/>
    <s v="Iphone"/>
    <s v="Doctorado"/>
    <x v="3"/>
    <x v="0"/>
    <s v="No"/>
  </r>
  <r>
    <n v="53"/>
    <s v="Samsung"/>
    <s v="Maestría"/>
    <x v="4"/>
    <x v="9"/>
    <s v="Sí"/>
  </r>
  <r>
    <n v="54"/>
    <s v="Huawei"/>
    <s v="Maestría"/>
    <x v="4"/>
    <x v="9"/>
    <s v="Sí"/>
  </r>
  <r>
    <n v="55"/>
    <s v="Otra"/>
    <s v="Licenciatura"/>
    <x v="4"/>
    <x v="4"/>
    <s v="Sí"/>
  </r>
  <r>
    <n v="56"/>
    <s v="Iphone"/>
    <s v="Doctorado"/>
    <x v="4"/>
    <x v="6"/>
    <s v="No"/>
  </r>
  <r>
    <n v="57"/>
    <s v="Samsung"/>
    <s v="Licenciatura"/>
    <x v="4"/>
    <x v="8"/>
    <s v="No"/>
  </r>
  <r>
    <n v="58"/>
    <s v="Samsung"/>
    <s v="Doctorado"/>
    <x v="4"/>
    <x v="1"/>
    <s v="Sí"/>
  </r>
  <r>
    <n v="59"/>
    <s v="Otra"/>
    <s v="Doctorado"/>
    <x v="4"/>
    <x v="4"/>
    <s v="Sí"/>
  </r>
  <r>
    <n v="60"/>
    <s v="Iphone"/>
    <s v="Licenciatura"/>
    <x v="5"/>
    <x v="8"/>
    <s v="No"/>
  </r>
  <r>
    <n v="61"/>
    <s v="Otra"/>
    <s v="Maestría"/>
    <x v="1"/>
    <x v="8"/>
    <s v="No"/>
  </r>
  <r>
    <n v="62"/>
    <s v="Iphone"/>
    <s v="Licenciatura"/>
    <x v="3"/>
    <x v="5"/>
    <s v="Sí"/>
  </r>
  <r>
    <n v="63"/>
    <s v="Iphone"/>
    <s v="Maestría"/>
    <x v="3"/>
    <x v="0"/>
    <s v="No"/>
  </r>
  <r>
    <n v="64"/>
    <s v="Otra"/>
    <s v="Doctorado"/>
    <x v="4"/>
    <x v="6"/>
    <s v="Sí"/>
  </r>
  <r>
    <n v="65"/>
    <s v="Samsung"/>
    <s v="Secundaria"/>
    <x v="0"/>
    <x v="12"/>
    <s v="No"/>
  </r>
  <r>
    <n v="66"/>
    <s v="Samsung"/>
    <s v="Maestría"/>
    <x v="2"/>
    <x v="2"/>
    <s v="Sí"/>
  </r>
  <r>
    <n v="67"/>
    <s v="Samsung"/>
    <s v="Licenciatura"/>
    <x v="5"/>
    <x v="13"/>
    <s v="Sí"/>
  </r>
  <r>
    <n v="68"/>
    <s v="Huawei"/>
    <s v="Maestría"/>
    <x v="5"/>
    <x v="7"/>
    <s v="Sí"/>
  </r>
  <r>
    <n v="69"/>
    <s v="Otra"/>
    <s v="Doctorado"/>
    <x v="4"/>
    <x v="14"/>
    <s v="No"/>
  </r>
  <r>
    <n v="70"/>
    <s v="Otra"/>
    <s v="Bachiller"/>
    <x v="1"/>
    <x v="3"/>
    <s v="No"/>
  </r>
  <r>
    <n v="71"/>
    <s v="Otra"/>
    <s v="Licenciatura"/>
    <x v="5"/>
    <x v="0"/>
    <s v="No"/>
  </r>
  <r>
    <n v="72"/>
    <s v="Otra"/>
    <s v="Maestría"/>
    <x v="5"/>
    <x v="14"/>
    <s v="No"/>
  </r>
  <r>
    <n v="73"/>
    <s v="Samsung"/>
    <s v="Maestría"/>
    <x v="0"/>
    <x v="7"/>
    <s v="No"/>
  </r>
  <r>
    <n v="74"/>
    <s v="Huawei"/>
    <s v="Secundaria"/>
    <x v="4"/>
    <x v="11"/>
    <s v="No"/>
  </r>
  <r>
    <n v="75"/>
    <s v="Otra"/>
    <s v="Maestría"/>
    <x v="1"/>
    <x v="11"/>
    <s v="No"/>
  </r>
  <r>
    <n v="76"/>
    <s v="Iphone"/>
    <s v="Licenciatura"/>
    <x v="0"/>
    <x v="11"/>
    <s v="Sí"/>
  </r>
  <r>
    <n v="77"/>
    <s v="Huawei"/>
    <s v="Secundaria"/>
    <x v="5"/>
    <x v="10"/>
    <s v="Sí"/>
  </r>
  <r>
    <n v="78"/>
    <s v="Otra"/>
    <s v="Licenciatura"/>
    <x v="1"/>
    <x v="2"/>
    <s v="Sí"/>
  </r>
  <r>
    <n v="79"/>
    <s v="Iphone"/>
    <s v="Bachiller"/>
    <x v="0"/>
    <x v="13"/>
    <s v="Sí"/>
  </r>
  <r>
    <n v="80"/>
    <s v="Iphone"/>
    <s v="Primaria"/>
    <x v="3"/>
    <x v="4"/>
    <s v="Sí"/>
  </r>
  <r>
    <n v="81"/>
    <s v="Otra"/>
    <s v="Maestría"/>
    <x v="3"/>
    <x v="3"/>
    <s v="Sí"/>
  </r>
  <r>
    <n v="82"/>
    <s v="Iphone"/>
    <s v="Doctorado"/>
    <x v="0"/>
    <x v="3"/>
    <s v="No"/>
  </r>
  <r>
    <n v="83"/>
    <s v="Samsung"/>
    <s v="Bachiller"/>
    <x v="0"/>
    <x v="5"/>
    <s v="No"/>
  </r>
  <r>
    <n v="84"/>
    <s v="Samsung"/>
    <s v="Bachiller"/>
    <x v="2"/>
    <x v="0"/>
    <s v="Sí"/>
  </r>
  <r>
    <n v="85"/>
    <s v="Otra"/>
    <s v="Bachiller"/>
    <x v="2"/>
    <x v="13"/>
    <s v="Sí"/>
  </r>
  <r>
    <n v="86"/>
    <s v="Otra"/>
    <s v="Primaria"/>
    <x v="3"/>
    <x v="13"/>
    <s v="Sí"/>
  </r>
  <r>
    <n v="87"/>
    <s v="Iphone"/>
    <s v="Doctorado"/>
    <x v="5"/>
    <x v="8"/>
    <s v="No"/>
  </r>
  <r>
    <n v="88"/>
    <s v="Otra"/>
    <s v="Secundaria"/>
    <x v="2"/>
    <x v="2"/>
    <s v="Sí"/>
  </r>
  <r>
    <n v="89"/>
    <s v="Huawei"/>
    <s v="Secundaria"/>
    <x v="5"/>
    <x v="6"/>
    <s v="Sí"/>
  </r>
  <r>
    <n v="90"/>
    <s v="Huawei"/>
    <s v="Licenciatura"/>
    <x v="3"/>
    <x v="5"/>
    <s v="Sí"/>
  </r>
  <r>
    <n v="91"/>
    <s v="Samsung"/>
    <s v="Licenciatura"/>
    <x v="1"/>
    <x v="3"/>
    <s v="No"/>
  </r>
  <r>
    <n v="92"/>
    <s v="Samsung"/>
    <s v="Secundaria"/>
    <x v="0"/>
    <x v="5"/>
    <s v="Sí"/>
  </r>
  <r>
    <n v="93"/>
    <s v="Otra"/>
    <s v="Bachiller"/>
    <x v="3"/>
    <x v="3"/>
    <s v="Sí"/>
  </r>
  <r>
    <n v="94"/>
    <s v="Samsung"/>
    <s v="Bachiller"/>
    <x v="5"/>
    <x v="13"/>
    <s v="No"/>
  </r>
  <r>
    <n v="95"/>
    <s v="Samsung"/>
    <s v="Secundaria"/>
    <x v="5"/>
    <x v="11"/>
    <s v="Sí"/>
  </r>
  <r>
    <n v="96"/>
    <s v="Samsung"/>
    <s v="Licenciatura"/>
    <x v="5"/>
    <x v="11"/>
    <s v="No"/>
  </r>
  <r>
    <n v="97"/>
    <s v="Huawei"/>
    <s v="Secundaria"/>
    <x v="1"/>
    <x v="14"/>
    <s v="Sí"/>
  </r>
  <r>
    <n v="98"/>
    <s v="Samsung"/>
    <s v="Licenciatura"/>
    <x v="0"/>
    <x v="14"/>
    <s v="Sí"/>
  </r>
  <r>
    <n v="99"/>
    <s v="Huawei"/>
    <s v="Doctorado"/>
    <x v="1"/>
    <x v="3"/>
    <s v="Sí"/>
  </r>
  <r>
    <n v="100"/>
    <s v="Huawei"/>
    <s v="Licenciatura"/>
    <x v="2"/>
    <x v="2"/>
    <s v="No"/>
  </r>
  <r>
    <n v="101"/>
    <s v="Huawei"/>
    <s v="Primaria"/>
    <x v="5"/>
    <x v="7"/>
    <s v="Sí"/>
  </r>
  <r>
    <n v="102"/>
    <s v="Huawei"/>
    <s v="Doctorado"/>
    <x v="1"/>
    <x v="12"/>
    <s v="No"/>
  </r>
  <r>
    <n v="103"/>
    <s v="Iphone"/>
    <s v="Secundaria"/>
    <x v="2"/>
    <x v="13"/>
    <s v="Sí"/>
  </r>
  <r>
    <n v="104"/>
    <s v="Huawei"/>
    <s v="Primaria"/>
    <x v="3"/>
    <x v="7"/>
    <s v="Sí"/>
  </r>
  <r>
    <n v="105"/>
    <s v="Iphone"/>
    <s v="Bachiller"/>
    <x v="1"/>
    <x v="5"/>
    <s v="Sí"/>
  </r>
  <r>
    <n v="106"/>
    <s v="Samsung"/>
    <s v="Primaria"/>
    <x v="1"/>
    <x v="2"/>
    <s v="Sí"/>
  </r>
  <r>
    <n v="107"/>
    <s v="Iphone"/>
    <s v="Doctorado"/>
    <x v="2"/>
    <x v="3"/>
    <s v="No"/>
  </r>
  <r>
    <n v="108"/>
    <s v="Huawei"/>
    <s v="Primaria"/>
    <x v="2"/>
    <x v="1"/>
    <s v="Sí"/>
  </r>
  <r>
    <n v="109"/>
    <s v="Otra"/>
    <s v="Primaria"/>
    <x v="0"/>
    <x v="2"/>
    <s v="Sí"/>
  </r>
  <r>
    <n v="110"/>
    <s v="Otra"/>
    <s v="Secundaria"/>
    <x v="0"/>
    <x v="3"/>
    <s v="Sí"/>
  </r>
  <r>
    <n v="111"/>
    <s v="Huawei"/>
    <s v="Licenciatura"/>
    <x v="3"/>
    <x v="11"/>
    <s v="No"/>
  </r>
  <r>
    <n v="112"/>
    <s v="Huawei"/>
    <s v="Primaria"/>
    <x v="3"/>
    <x v="0"/>
    <s v="Sí"/>
  </r>
  <r>
    <n v="113"/>
    <s v="Huawei"/>
    <s v="Secundaria"/>
    <x v="2"/>
    <x v="1"/>
    <s v="No"/>
  </r>
  <r>
    <n v="114"/>
    <s v="Otra"/>
    <s v="Licenciatura"/>
    <x v="5"/>
    <x v="14"/>
    <s v="Sí"/>
  </r>
  <r>
    <n v="115"/>
    <s v="Iphone"/>
    <s v="Secundaria"/>
    <x v="2"/>
    <x v="13"/>
    <s v="No"/>
  </r>
  <r>
    <n v="116"/>
    <s v="Otra"/>
    <s v="Licenciatura"/>
    <x v="2"/>
    <x v="0"/>
    <s v="No"/>
  </r>
  <r>
    <n v="117"/>
    <s v="Iphone"/>
    <s v="Maestría"/>
    <x v="1"/>
    <x v="7"/>
    <s v="Sí"/>
  </r>
  <r>
    <n v="118"/>
    <s v="Iphone"/>
    <s v="Secundaria"/>
    <x v="5"/>
    <x v="1"/>
    <s v="No"/>
  </r>
  <r>
    <n v="119"/>
    <s v="Samsung"/>
    <s v="Licenciatura"/>
    <x v="1"/>
    <x v="2"/>
    <s v="No"/>
  </r>
  <r>
    <n v="120"/>
    <s v="Otra"/>
    <s v="Primaria"/>
    <x v="2"/>
    <x v="2"/>
    <s v="No"/>
  </r>
  <r>
    <n v="121"/>
    <s v="Otra"/>
    <s v="Bachiller"/>
    <x v="3"/>
    <x v="4"/>
    <s v="No"/>
  </r>
  <r>
    <n v="122"/>
    <s v="Samsung"/>
    <s v="Primaria"/>
    <x v="1"/>
    <x v="3"/>
    <s v="Sí"/>
  </r>
  <r>
    <n v="123"/>
    <s v="Huawei"/>
    <s v="Primaria"/>
    <x v="2"/>
    <x v="5"/>
    <s v="No"/>
  </r>
  <r>
    <n v="124"/>
    <s v="Otra"/>
    <s v="Doctorado"/>
    <x v="1"/>
    <x v="10"/>
    <s v="Sí"/>
  </r>
  <r>
    <n v="125"/>
    <s v="Otra"/>
    <s v="Doctorado"/>
    <x v="1"/>
    <x v="5"/>
    <s v="Sí"/>
  </r>
  <r>
    <n v="126"/>
    <s v="Otra"/>
    <s v="Secundaria"/>
    <x v="0"/>
    <x v="9"/>
    <s v="Sí"/>
  </r>
  <r>
    <n v="127"/>
    <s v="Huawei"/>
    <s v="Primaria"/>
    <x v="3"/>
    <x v="2"/>
    <s v="Sí"/>
  </r>
  <r>
    <n v="128"/>
    <s v="Samsung"/>
    <s v="Secundaria"/>
    <x v="3"/>
    <x v="8"/>
    <s v="Sí"/>
  </r>
  <r>
    <n v="129"/>
    <s v="Iphone"/>
    <s v="Licenciatura"/>
    <x v="4"/>
    <x v="7"/>
    <s v="Sí"/>
  </r>
  <r>
    <n v="130"/>
    <s v="Huawei"/>
    <s v="Licenciatura"/>
    <x v="2"/>
    <x v="12"/>
    <s v="Sí"/>
  </r>
  <r>
    <n v="131"/>
    <s v="Otra"/>
    <s v="Primaria"/>
    <x v="4"/>
    <x v="0"/>
    <s v="Sí"/>
  </r>
  <r>
    <n v="132"/>
    <s v="Huawei"/>
    <s v="Maestría"/>
    <x v="0"/>
    <x v="2"/>
    <s v="Sí"/>
  </r>
  <r>
    <n v="133"/>
    <s v="Otra"/>
    <s v="Maestría"/>
    <x v="0"/>
    <x v="12"/>
    <s v="Sí"/>
  </r>
  <r>
    <n v="134"/>
    <s v="Samsung"/>
    <s v="Bachiller"/>
    <x v="5"/>
    <x v="0"/>
    <s v="No"/>
  </r>
  <r>
    <n v="135"/>
    <s v="Samsung"/>
    <s v="Maestría"/>
    <x v="5"/>
    <x v="12"/>
    <s v="No"/>
  </r>
  <r>
    <n v="136"/>
    <s v="Huawei"/>
    <s v="Bachiller"/>
    <x v="0"/>
    <x v="1"/>
    <s v="No"/>
  </r>
  <r>
    <n v="137"/>
    <s v="Huawei"/>
    <s v="Doctorado"/>
    <x v="0"/>
    <x v="7"/>
    <s v="Sí"/>
  </r>
  <r>
    <n v="138"/>
    <s v="Samsung"/>
    <s v="Doctorado"/>
    <x v="0"/>
    <x v="14"/>
    <s v="No"/>
  </r>
  <r>
    <n v="139"/>
    <s v="Huawei"/>
    <s v="Secundaria"/>
    <x v="4"/>
    <x v="5"/>
    <s v="Sí"/>
  </r>
  <r>
    <n v="140"/>
    <s v="Huawei"/>
    <s v="Secundaria"/>
    <x v="5"/>
    <x v="0"/>
    <s v="Sí"/>
  </r>
  <r>
    <n v="141"/>
    <s v="Samsung"/>
    <s v="Primaria"/>
    <x v="5"/>
    <x v="14"/>
    <s v="Sí"/>
  </r>
  <r>
    <n v="142"/>
    <s v="Iphone"/>
    <s v="Secundaria"/>
    <x v="0"/>
    <x v="5"/>
    <s v="Sí"/>
  </r>
  <r>
    <n v="143"/>
    <s v="Otra"/>
    <s v="Maestría"/>
    <x v="3"/>
    <x v="2"/>
    <s v="Sí"/>
  </r>
  <r>
    <n v="144"/>
    <s v="Otra"/>
    <s v="Maestría"/>
    <x v="0"/>
    <x v="5"/>
    <s v="Sí"/>
  </r>
  <r>
    <n v="145"/>
    <s v="Iphone"/>
    <s v="Doctorado"/>
    <x v="1"/>
    <x v="13"/>
    <s v="Sí"/>
  </r>
  <r>
    <n v="146"/>
    <s v="Iphone"/>
    <s v="Primaria"/>
    <x v="1"/>
    <x v="6"/>
    <s v="No"/>
  </r>
  <r>
    <n v="147"/>
    <s v="Huawei"/>
    <s v="Licenciatura"/>
    <x v="0"/>
    <x v="5"/>
    <s v="No"/>
  </r>
  <r>
    <n v="148"/>
    <s v="Otra"/>
    <s v="Primaria"/>
    <x v="5"/>
    <x v="14"/>
    <s v="Sí"/>
  </r>
  <r>
    <n v="149"/>
    <s v="Huawei"/>
    <s v="Licenciatura"/>
    <x v="4"/>
    <x v="13"/>
    <s v="Sí"/>
  </r>
  <r>
    <n v="150"/>
    <s v="Otra"/>
    <s v="Licenciatura"/>
    <x v="0"/>
    <x v="8"/>
    <s v="Sí"/>
  </r>
  <r>
    <n v="151"/>
    <s v="Iphone"/>
    <s v="Doctorado"/>
    <x v="1"/>
    <x v="7"/>
    <s v="No"/>
  </r>
  <r>
    <n v="152"/>
    <s v="Iphone"/>
    <s v="Primaria"/>
    <x v="0"/>
    <x v="14"/>
    <s v="Sí"/>
  </r>
  <r>
    <n v="153"/>
    <s v="Samsung"/>
    <s v="Bachiller"/>
    <x v="4"/>
    <x v="11"/>
    <s v="No"/>
  </r>
  <r>
    <n v="154"/>
    <s v="Otra"/>
    <s v="Bachiller"/>
    <x v="4"/>
    <x v="10"/>
    <s v="No"/>
  </r>
  <r>
    <n v="155"/>
    <s v="Iphone"/>
    <s v="Maestría"/>
    <x v="1"/>
    <x v="12"/>
    <s v="No"/>
  </r>
  <r>
    <n v="156"/>
    <s v="Iphone"/>
    <s v="Secundaria"/>
    <x v="3"/>
    <x v="12"/>
    <s v="No"/>
  </r>
  <r>
    <n v="157"/>
    <s v="Samsung"/>
    <s v="Doctorado"/>
    <x v="0"/>
    <x v="7"/>
    <s v="Sí"/>
  </r>
  <r>
    <n v="158"/>
    <s v="Iphone"/>
    <s v="Maestría"/>
    <x v="1"/>
    <x v="5"/>
    <s v="No"/>
  </r>
  <r>
    <n v="159"/>
    <s v="Samsung"/>
    <s v="Maestría"/>
    <x v="4"/>
    <x v="9"/>
    <s v="No"/>
  </r>
  <r>
    <n v="160"/>
    <s v="Iphone"/>
    <s v="Maestría"/>
    <x v="2"/>
    <x v="0"/>
    <s v="Sí"/>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Dinámica1"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K2:O9" firstHeaderRow="0" firstDataRow="1" firstDataCol="1"/>
  <pivotFields count="6">
    <pivotField showAll="0"/>
    <pivotField showAll="0"/>
    <pivotField showAll="0"/>
    <pivotField axis="axisRow" dataField="1" showAll="0">
      <items count="7">
        <item x="3"/>
        <item x="2"/>
        <item x="5"/>
        <item x="0"/>
        <item x="4"/>
        <item x="1"/>
        <item t="default"/>
      </items>
    </pivotField>
    <pivotField showAll="0"/>
    <pivotField showAll="0"/>
  </pivotFields>
  <rowFields count="1">
    <field x="3"/>
  </rowFields>
  <rowItems count="7">
    <i>
      <x/>
    </i>
    <i>
      <x v="1"/>
    </i>
    <i>
      <x v="2"/>
    </i>
    <i>
      <x v="3"/>
    </i>
    <i>
      <x v="4"/>
    </i>
    <i>
      <x v="5"/>
    </i>
    <i t="grand">
      <x/>
    </i>
  </rowItems>
  <colFields count="1">
    <field x="-2"/>
  </colFields>
  <colItems count="4">
    <i>
      <x/>
    </i>
    <i i="1">
      <x v="1"/>
    </i>
    <i i="2">
      <x v="2"/>
    </i>
    <i i="3">
      <x v="3"/>
    </i>
  </colItems>
  <dataFields count="4">
    <dataField name="Frecuencia Absoluta" fld="3" subtotal="count" baseField="0" baseItem="0"/>
    <dataField name="Frecuencia relativa porcentual" fld="3" subtotal="count" showDataAs="percentOfTotal" baseField="3" baseItem="0" numFmtId="10"/>
    <dataField name="Frencuencia porcentual acumulada" fld="3" subtotal="count" baseField="3" baseItem="2" numFmtId="10">
      <extLst>
        <ext xmlns:x14="http://schemas.microsoft.com/office/spreadsheetml/2009/9/main" uri="{E15A36E0-9728-4e99-A89B-3F7291B0FE68}">
          <x14:dataField pivotShowAs="percentOfRunningTotal"/>
        </ext>
      </extLst>
    </dataField>
    <dataField name="Frecuencia absoluta acumulada" fld="3" subtotal="count" showDataAs="runTotal"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ablaDinámica3"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O2:Q18" firstHeaderRow="0" firstDataRow="1" firstDataCol="1"/>
  <pivotFields count="6">
    <pivotField showAll="0"/>
    <pivotField showAll="0"/>
    <pivotField showAll="0"/>
    <pivotField showAll="0"/>
    <pivotField axis="axisRow" dataField="1" showAll="0">
      <items count="16">
        <item x="0"/>
        <item x="3"/>
        <item x="2"/>
        <item x="11"/>
        <item x="5"/>
        <item x="7"/>
        <item x="13"/>
        <item x="8"/>
        <item x="14"/>
        <item x="12"/>
        <item x="6"/>
        <item x="1"/>
        <item x="4"/>
        <item x="10"/>
        <item x="9"/>
        <item t="default"/>
      </items>
    </pivotField>
    <pivotField showAll="0"/>
  </pivotFields>
  <rowFields count="1">
    <field x="4"/>
  </rowFields>
  <rowItems count="16">
    <i>
      <x/>
    </i>
    <i>
      <x v="1"/>
    </i>
    <i>
      <x v="2"/>
    </i>
    <i>
      <x v="3"/>
    </i>
    <i>
      <x v="4"/>
    </i>
    <i>
      <x v="5"/>
    </i>
    <i>
      <x v="6"/>
    </i>
    <i>
      <x v="7"/>
    </i>
    <i>
      <x v="8"/>
    </i>
    <i>
      <x v="9"/>
    </i>
    <i>
      <x v="10"/>
    </i>
    <i>
      <x v="11"/>
    </i>
    <i>
      <x v="12"/>
    </i>
    <i>
      <x v="13"/>
    </i>
    <i>
      <x v="14"/>
    </i>
    <i t="grand">
      <x/>
    </i>
  </rowItems>
  <colFields count="1">
    <field x="-2"/>
  </colFields>
  <colItems count="2">
    <i>
      <x/>
    </i>
    <i i="1">
      <x v="1"/>
    </i>
  </colItems>
  <dataFields count="2">
    <dataField name="Frecuencia Acumulada" fld="4" subtotal="countNums" baseField="4" baseItem="9"/>
    <dataField name="Frecuencia Procentual Acumulada" fld="4" subtotal="count" baseField="4" baseItem="0" numFmtId="10">
      <extLst>
        <ext xmlns:x14="http://schemas.microsoft.com/office/spreadsheetml/2009/9/main" uri="{E15A36E0-9728-4e99-A89B-3F7291B0FE68}">
          <x14:dataField pivotShowAs="percentOfRunningTotal"/>
        </ext>
      </extLst>
    </dataField>
  </dataFields>
  <formats count="1">
    <format dxfId="0">
      <pivotArea collapsedLevelsAreSubtotals="1" fieldPosition="0">
        <references count="2">
          <reference field="4294967294" count="1" selected="0">
            <x v="0"/>
          </reference>
          <reference field="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ablaDinámica1"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O2:P18" firstHeaderRow="1" firstDataRow="1" firstDataCol="1"/>
  <pivotFields count="6">
    <pivotField showAll="0"/>
    <pivotField showAll="0"/>
    <pivotField showAll="0"/>
    <pivotField showAll="0"/>
    <pivotField axis="axisRow" dataField="1" showAll="0">
      <items count="16">
        <item x="0"/>
        <item x="3"/>
        <item x="2"/>
        <item x="11"/>
        <item x="5"/>
        <item x="7"/>
        <item x="13"/>
        <item x="8"/>
        <item x="14"/>
        <item x="12"/>
        <item x="6"/>
        <item x="1"/>
        <item x="4"/>
        <item x="10"/>
        <item x="9"/>
        <item t="default"/>
      </items>
    </pivotField>
    <pivotField showAll="0"/>
  </pivotFields>
  <rowFields count="1">
    <field x="4"/>
  </rowFields>
  <rowItems count="16">
    <i>
      <x/>
    </i>
    <i>
      <x v="1"/>
    </i>
    <i>
      <x v="2"/>
    </i>
    <i>
      <x v="3"/>
    </i>
    <i>
      <x v="4"/>
    </i>
    <i>
      <x v="5"/>
    </i>
    <i>
      <x v="6"/>
    </i>
    <i>
      <x v="7"/>
    </i>
    <i>
      <x v="8"/>
    </i>
    <i>
      <x v="9"/>
    </i>
    <i>
      <x v="10"/>
    </i>
    <i>
      <x v="11"/>
    </i>
    <i>
      <x v="12"/>
    </i>
    <i>
      <x v="13"/>
    </i>
    <i>
      <x v="14"/>
    </i>
    <i t="grand">
      <x/>
    </i>
  </rowItems>
  <colItems count="1">
    <i/>
  </colItems>
  <dataFields count="1">
    <dataField name="Frecuencia Procentual Acumulada" fld="4" subtotal="count" baseField="4" baseItem="0" numFmtId="10">
      <extLst>
        <ext xmlns:x14="http://schemas.microsoft.com/office/spreadsheetml/2009/9/main" uri="{E15A36E0-9728-4e99-A89B-3F7291B0FE68}">
          <x14:dataField pivotShowAs="percentOfRunningTotal"/>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ServiAutos" displayName="ServiAutos" ref="A10:F170" totalsRowShown="0" headerRowDxfId="8" dataDxfId="7">
  <autoFilter ref="A10:F170"/>
  <sortState ref="A11:F170">
    <sortCondition ref="A10:A170"/>
  </sortState>
  <tableColumns count="6">
    <tableColumn id="1" name="id" dataDxfId="6"/>
    <tableColumn id="2" name="marca de celular" dataDxfId="5"/>
    <tableColumn id="3" name="nivel educativo" dataDxfId="4"/>
    <tableColumn id="4" name="ingreso mensual" dataDxfId="3"/>
    <tableColumn id="5" name="años como cliente" dataDxfId="2"/>
    <tableColumn id="6" name="interes en servicio" dataDxfId="1"/>
  </tableColumns>
  <tableStyleInfo name="TableStyleMedium1"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89999084444715716"/>
  </sheetPr>
  <dimension ref="A1:F170"/>
  <sheetViews>
    <sheetView topLeftCell="A11" workbookViewId="0">
      <selection activeCell="D19" sqref="D19"/>
    </sheetView>
  </sheetViews>
  <sheetFormatPr baseColWidth="10" defaultColWidth="11.44140625" defaultRowHeight="12.6"/>
  <cols>
    <col min="1" max="1" width="5" style="37" customWidth="1"/>
    <col min="2" max="2" width="17.5546875" style="37" customWidth="1"/>
    <col min="3" max="3" width="16.6640625" style="37" customWidth="1"/>
    <col min="4" max="4" width="22.33203125" style="37" customWidth="1"/>
    <col min="5" max="5" width="17.88671875" style="37" customWidth="1"/>
    <col min="6" max="6" width="17.6640625" style="37" customWidth="1"/>
    <col min="7" max="16384" width="11.44140625" style="37"/>
  </cols>
  <sheetData>
    <row r="1" spans="1:6" ht="20.100000000000001" customHeight="1">
      <c r="A1" s="57" t="s">
        <v>53</v>
      </c>
      <c r="B1" s="57"/>
      <c r="C1" s="57"/>
      <c r="D1" s="57"/>
      <c r="E1" s="57"/>
      <c r="F1" s="57"/>
    </row>
    <row r="2" spans="1:6" ht="20.100000000000001" customHeight="1">
      <c r="A2" s="57"/>
      <c r="B2" s="57"/>
      <c r="C2" s="57"/>
      <c r="D2" s="57"/>
      <c r="E2" s="57"/>
      <c r="F2" s="57"/>
    </row>
    <row r="3" spans="1:6" ht="20.100000000000001" customHeight="1">
      <c r="A3" s="57"/>
      <c r="B3" s="57"/>
      <c r="C3" s="57"/>
      <c r="D3" s="57"/>
      <c r="E3" s="57"/>
      <c r="F3" s="57"/>
    </row>
    <row r="4" spans="1:6" ht="20.100000000000001" customHeight="1">
      <c r="A4" s="57"/>
      <c r="B4" s="57"/>
      <c r="C4" s="57"/>
      <c r="D4" s="57"/>
      <c r="E4" s="57"/>
      <c r="F4" s="57"/>
    </row>
    <row r="5" spans="1:6" ht="20.100000000000001" customHeight="1">
      <c r="A5" s="57"/>
      <c r="B5" s="57"/>
      <c r="C5" s="57"/>
      <c r="D5" s="57"/>
      <c r="E5" s="57"/>
      <c r="F5" s="57"/>
    </row>
    <row r="6" spans="1:6" ht="20.100000000000001" customHeight="1">
      <c r="A6" s="57"/>
      <c r="B6" s="57"/>
      <c r="C6" s="57"/>
      <c r="D6" s="57"/>
      <c r="E6" s="57"/>
      <c r="F6" s="57"/>
    </row>
    <row r="7" spans="1:6" ht="20.100000000000001" customHeight="1">
      <c r="A7" s="57"/>
      <c r="B7" s="57"/>
      <c r="C7" s="57"/>
      <c r="D7" s="57"/>
      <c r="E7" s="57"/>
      <c r="F7" s="57"/>
    </row>
    <row r="8" spans="1:6" ht="20.100000000000001" customHeight="1">
      <c r="A8" s="57"/>
      <c r="B8" s="57"/>
      <c r="C8" s="57"/>
      <c r="D8" s="57"/>
      <c r="E8" s="57"/>
      <c r="F8" s="57"/>
    </row>
    <row r="10" spans="1:6">
      <c r="A10" s="37" t="s">
        <v>9</v>
      </c>
      <c r="B10" s="37" t="s">
        <v>19</v>
      </c>
      <c r="C10" s="37" t="s">
        <v>20</v>
      </c>
      <c r="D10" s="37" t="s">
        <v>0</v>
      </c>
      <c r="E10" s="37" t="s">
        <v>21</v>
      </c>
      <c r="F10" s="37" t="s">
        <v>23</v>
      </c>
    </row>
    <row r="11" spans="1:6">
      <c r="A11" s="37">
        <v>1</v>
      </c>
      <c r="B11" s="37" t="s">
        <v>1</v>
      </c>
      <c r="C11" s="37" t="s">
        <v>16</v>
      </c>
      <c r="D11" s="37" t="s">
        <v>13</v>
      </c>
      <c r="E11" s="37">
        <v>1</v>
      </c>
      <c r="F11" s="37" t="s">
        <v>2</v>
      </c>
    </row>
    <row r="12" spans="1:6">
      <c r="A12" s="37">
        <v>2</v>
      </c>
      <c r="B12" s="37" t="s">
        <v>6</v>
      </c>
      <c r="C12" s="37" t="s">
        <v>16</v>
      </c>
      <c r="D12" s="37" t="s">
        <v>22</v>
      </c>
      <c r="E12" s="37">
        <v>12</v>
      </c>
      <c r="F12" s="37" t="s">
        <v>3</v>
      </c>
    </row>
    <row r="13" spans="1:6">
      <c r="A13" s="37">
        <v>3</v>
      </c>
      <c r="B13" s="37" t="s">
        <v>1</v>
      </c>
      <c r="C13" s="37" t="s">
        <v>16</v>
      </c>
      <c r="D13" s="37" t="s">
        <v>11</v>
      </c>
      <c r="E13" s="37">
        <v>3</v>
      </c>
      <c r="F13" s="37" t="s">
        <v>3</v>
      </c>
    </row>
    <row r="14" spans="1:6">
      <c r="A14" s="37">
        <v>4</v>
      </c>
      <c r="B14" s="37" t="s">
        <v>6</v>
      </c>
      <c r="C14" s="37" t="s">
        <v>7</v>
      </c>
      <c r="D14" s="37" t="s">
        <v>11</v>
      </c>
      <c r="E14" s="37">
        <v>2</v>
      </c>
      <c r="F14" s="37" t="s">
        <v>2</v>
      </c>
    </row>
    <row r="15" spans="1:6">
      <c r="A15" s="37">
        <v>5</v>
      </c>
      <c r="B15" s="37" t="s">
        <v>4</v>
      </c>
      <c r="C15" s="37" t="s">
        <v>16</v>
      </c>
      <c r="D15" s="37" t="s">
        <v>10</v>
      </c>
      <c r="E15" s="37">
        <v>1</v>
      </c>
      <c r="F15" s="37" t="s">
        <v>2</v>
      </c>
    </row>
    <row r="16" spans="1:6">
      <c r="A16" s="37">
        <v>6</v>
      </c>
      <c r="B16" s="37" t="s">
        <v>8</v>
      </c>
      <c r="C16" s="37" t="s">
        <v>16</v>
      </c>
      <c r="D16" s="37" t="s">
        <v>10</v>
      </c>
      <c r="E16" s="37">
        <v>2</v>
      </c>
      <c r="F16" s="37" t="s">
        <v>2</v>
      </c>
    </row>
    <row r="17" spans="1:6">
      <c r="A17" s="37">
        <v>7</v>
      </c>
      <c r="B17" s="37" t="s">
        <v>6</v>
      </c>
      <c r="C17" s="37" t="s">
        <v>17</v>
      </c>
      <c r="D17" s="37" t="s">
        <v>11</v>
      </c>
      <c r="E17" s="37">
        <v>13</v>
      </c>
      <c r="F17" s="37" t="s">
        <v>2</v>
      </c>
    </row>
    <row r="18" spans="1:6">
      <c r="A18" s="37">
        <v>8</v>
      </c>
      <c r="B18" s="37" t="s">
        <v>1</v>
      </c>
      <c r="C18" s="37" t="s">
        <v>5</v>
      </c>
      <c r="D18" s="37" t="s">
        <v>11</v>
      </c>
      <c r="E18" s="37">
        <v>5</v>
      </c>
      <c r="F18" s="37" t="s">
        <v>2</v>
      </c>
    </row>
    <row r="19" spans="1:6">
      <c r="A19" s="37">
        <v>9</v>
      </c>
      <c r="B19" s="37" t="s">
        <v>4</v>
      </c>
      <c r="C19" s="37" t="s">
        <v>17</v>
      </c>
      <c r="D19" s="37" t="s">
        <v>14</v>
      </c>
      <c r="E19" s="37">
        <v>11</v>
      </c>
      <c r="F19" s="37" t="s">
        <v>3</v>
      </c>
    </row>
    <row r="20" spans="1:6">
      <c r="A20" s="37">
        <v>10</v>
      </c>
      <c r="B20" s="37" t="s">
        <v>1</v>
      </c>
      <c r="C20" s="37" t="s">
        <v>16</v>
      </c>
      <c r="D20" s="37" t="s">
        <v>12</v>
      </c>
      <c r="E20" s="37">
        <v>2</v>
      </c>
      <c r="F20" s="37" t="s">
        <v>3</v>
      </c>
    </row>
    <row r="21" spans="1:6">
      <c r="A21" s="37">
        <v>11</v>
      </c>
      <c r="B21" s="37" t="s">
        <v>6</v>
      </c>
      <c r="C21" s="37" t="s">
        <v>5</v>
      </c>
      <c r="D21" s="37" t="s">
        <v>13</v>
      </c>
      <c r="E21" s="37">
        <v>2</v>
      </c>
      <c r="F21" s="37" t="s">
        <v>2</v>
      </c>
    </row>
    <row r="22" spans="1:6">
      <c r="A22" s="37">
        <v>12</v>
      </c>
      <c r="B22" s="37" t="s">
        <v>1</v>
      </c>
      <c r="C22" s="37" t="s">
        <v>18</v>
      </c>
      <c r="D22" s="37" t="s">
        <v>12</v>
      </c>
      <c r="E22" s="37">
        <v>6</v>
      </c>
      <c r="F22" s="37" t="s">
        <v>2</v>
      </c>
    </row>
    <row r="23" spans="1:6">
      <c r="A23" s="37">
        <v>13</v>
      </c>
      <c r="B23" s="37" t="s">
        <v>6</v>
      </c>
      <c r="C23" s="37" t="s">
        <v>7</v>
      </c>
      <c r="D23" s="37" t="s">
        <v>12</v>
      </c>
      <c r="E23" s="37">
        <v>2</v>
      </c>
      <c r="F23" s="37" t="s">
        <v>3</v>
      </c>
    </row>
    <row r="24" spans="1:6">
      <c r="A24" s="37">
        <v>14</v>
      </c>
      <c r="B24" s="37" t="s">
        <v>8</v>
      </c>
      <c r="C24" s="37" t="s">
        <v>16</v>
      </c>
      <c r="D24" s="37" t="s">
        <v>14</v>
      </c>
      <c r="E24" s="37">
        <v>3</v>
      </c>
      <c r="F24" s="37" t="s">
        <v>2</v>
      </c>
    </row>
    <row r="25" spans="1:6">
      <c r="A25" s="37">
        <v>15</v>
      </c>
      <c r="B25" s="37" t="s">
        <v>6</v>
      </c>
      <c r="C25" s="37" t="s">
        <v>7</v>
      </c>
      <c r="D25" s="37" t="s">
        <v>10</v>
      </c>
      <c r="E25" s="37">
        <v>1</v>
      </c>
      <c r="F25" s="37" t="s">
        <v>2</v>
      </c>
    </row>
    <row r="26" spans="1:6">
      <c r="A26" s="37">
        <v>16</v>
      </c>
      <c r="B26" s="37" t="s">
        <v>8</v>
      </c>
      <c r="C26" s="37" t="s">
        <v>16</v>
      </c>
      <c r="D26" s="37" t="s">
        <v>22</v>
      </c>
      <c r="E26" s="37">
        <v>2</v>
      </c>
      <c r="F26" s="37" t="s">
        <v>3</v>
      </c>
    </row>
    <row r="27" spans="1:6">
      <c r="A27" s="37">
        <v>17</v>
      </c>
      <c r="B27" s="37" t="s">
        <v>6</v>
      </c>
      <c r="C27" s="37" t="s">
        <v>17</v>
      </c>
      <c r="D27" s="37" t="s">
        <v>10</v>
      </c>
      <c r="E27" s="37">
        <v>2</v>
      </c>
      <c r="F27" s="37" t="s">
        <v>2</v>
      </c>
    </row>
    <row r="28" spans="1:6">
      <c r="A28" s="37">
        <v>18</v>
      </c>
      <c r="B28" s="37" t="s">
        <v>4</v>
      </c>
      <c r="C28" s="37" t="s">
        <v>7</v>
      </c>
      <c r="D28" s="37" t="s">
        <v>11</v>
      </c>
      <c r="E28" s="37">
        <v>1</v>
      </c>
      <c r="F28" s="37" t="s">
        <v>2</v>
      </c>
    </row>
    <row r="29" spans="1:6">
      <c r="A29" s="37">
        <v>19</v>
      </c>
      <c r="B29" s="37" t="s">
        <v>1</v>
      </c>
      <c r="C29" s="37" t="s">
        <v>5</v>
      </c>
      <c r="D29" s="37" t="s">
        <v>14</v>
      </c>
      <c r="E29" s="37">
        <v>3</v>
      </c>
      <c r="F29" s="37" t="s">
        <v>3</v>
      </c>
    </row>
    <row r="30" spans="1:6">
      <c r="A30" s="37">
        <v>20</v>
      </c>
      <c r="B30" s="37" t="s">
        <v>4</v>
      </c>
      <c r="C30" s="37" t="s">
        <v>16</v>
      </c>
      <c r="D30" s="37" t="s">
        <v>12</v>
      </c>
      <c r="E30" s="37">
        <v>8</v>
      </c>
      <c r="F30" s="37" t="s">
        <v>2</v>
      </c>
    </row>
    <row r="31" spans="1:6">
      <c r="A31" s="37">
        <v>21</v>
      </c>
      <c r="B31" s="37" t="s">
        <v>6</v>
      </c>
      <c r="C31" s="37" t="s">
        <v>5</v>
      </c>
      <c r="D31" s="37" t="s">
        <v>14</v>
      </c>
      <c r="E31" s="37">
        <v>15</v>
      </c>
      <c r="F31" s="37" t="s">
        <v>3</v>
      </c>
    </row>
    <row r="32" spans="1:6">
      <c r="A32" s="37">
        <v>22</v>
      </c>
      <c r="B32" s="37" t="s">
        <v>8</v>
      </c>
      <c r="C32" s="37" t="s">
        <v>16</v>
      </c>
      <c r="D32" s="37" t="s">
        <v>11</v>
      </c>
      <c r="E32" s="37">
        <v>2</v>
      </c>
      <c r="F32" s="37" t="s">
        <v>3</v>
      </c>
    </row>
    <row r="33" spans="1:6">
      <c r="A33" s="37">
        <v>23</v>
      </c>
      <c r="B33" s="37" t="s">
        <v>6</v>
      </c>
      <c r="C33" s="37" t="s">
        <v>16</v>
      </c>
      <c r="D33" s="37" t="s">
        <v>13</v>
      </c>
      <c r="E33" s="37">
        <v>13</v>
      </c>
      <c r="F33" s="37" t="s">
        <v>3</v>
      </c>
    </row>
    <row r="34" spans="1:6">
      <c r="A34" s="37">
        <v>24</v>
      </c>
      <c r="B34" s="37" t="s">
        <v>8</v>
      </c>
      <c r="C34" s="37" t="s">
        <v>7</v>
      </c>
      <c r="D34" s="37" t="s">
        <v>10</v>
      </c>
      <c r="E34" s="37">
        <v>6</v>
      </c>
      <c r="F34" s="37" t="s">
        <v>3</v>
      </c>
    </row>
    <row r="35" spans="1:6">
      <c r="A35" s="37">
        <v>25</v>
      </c>
      <c r="B35" s="37" t="s">
        <v>6</v>
      </c>
      <c r="C35" s="37" t="s">
        <v>7</v>
      </c>
      <c r="D35" s="37" t="s">
        <v>22</v>
      </c>
      <c r="E35" s="37">
        <v>14</v>
      </c>
      <c r="F35" s="37" t="s">
        <v>2</v>
      </c>
    </row>
    <row r="36" spans="1:6">
      <c r="A36" s="37">
        <v>26</v>
      </c>
      <c r="B36" s="37" t="s">
        <v>1</v>
      </c>
      <c r="C36" s="37" t="s">
        <v>15</v>
      </c>
      <c r="D36" s="37" t="s">
        <v>11</v>
      </c>
      <c r="E36" s="37">
        <v>3</v>
      </c>
      <c r="F36" s="37" t="s">
        <v>2</v>
      </c>
    </row>
    <row r="37" spans="1:6">
      <c r="A37" s="37">
        <v>27</v>
      </c>
      <c r="B37" s="37" t="s">
        <v>4</v>
      </c>
      <c r="C37" s="37" t="s">
        <v>16</v>
      </c>
      <c r="D37" s="37" t="s">
        <v>11</v>
      </c>
      <c r="E37" s="37">
        <v>8</v>
      </c>
      <c r="F37" s="37" t="s">
        <v>3</v>
      </c>
    </row>
    <row r="38" spans="1:6">
      <c r="A38" s="37">
        <v>28</v>
      </c>
      <c r="B38" s="37" t="s">
        <v>1</v>
      </c>
      <c r="C38" s="37" t="s">
        <v>17</v>
      </c>
      <c r="D38" s="37" t="s">
        <v>10</v>
      </c>
      <c r="E38" s="37">
        <v>4</v>
      </c>
      <c r="F38" s="37" t="s">
        <v>3</v>
      </c>
    </row>
    <row r="39" spans="1:6">
      <c r="A39" s="37">
        <v>29</v>
      </c>
      <c r="B39" s="37" t="s">
        <v>1</v>
      </c>
      <c r="C39" s="37" t="s">
        <v>16</v>
      </c>
      <c r="D39" s="37" t="s">
        <v>14</v>
      </c>
      <c r="E39" s="37">
        <v>13</v>
      </c>
      <c r="F39" s="37" t="s">
        <v>2</v>
      </c>
    </row>
    <row r="40" spans="1:6">
      <c r="A40" s="37">
        <v>30</v>
      </c>
      <c r="B40" s="37" t="s">
        <v>6</v>
      </c>
      <c r="C40" s="37" t="s">
        <v>7</v>
      </c>
      <c r="D40" s="37" t="s">
        <v>22</v>
      </c>
      <c r="E40" s="37">
        <v>1</v>
      </c>
      <c r="F40" s="37" t="s">
        <v>2</v>
      </c>
    </row>
    <row r="41" spans="1:6">
      <c r="A41" s="37">
        <v>31</v>
      </c>
      <c r="B41" s="37" t="s">
        <v>1</v>
      </c>
      <c r="C41" s="37" t="s">
        <v>15</v>
      </c>
      <c r="D41" s="37" t="s">
        <v>12</v>
      </c>
      <c r="E41" s="37">
        <v>4</v>
      </c>
      <c r="F41" s="37" t="s">
        <v>3</v>
      </c>
    </row>
    <row r="42" spans="1:6">
      <c r="A42" s="37">
        <v>32</v>
      </c>
      <c r="B42" s="37" t="s">
        <v>1</v>
      </c>
      <c r="C42" s="37" t="s">
        <v>7</v>
      </c>
      <c r="D42" s="37" t="s">
        <v>10</v>
      </c>
      <c r="E42" s="37">
        <v>4</v>
      </c>
      <c r="F42" s="37" t="s">
        <v>3</v>
      </c>
    </row>
    <row r="43" spans="1:6">
      <c r="A43" s="37">
        <v>33</v>
      </c>
      <c r="B43" s="37" t="s">
        <v>1</v>
      </c>
      <c r="C43" s="37" t="s">
        <v>5</v>
      </c>
      <c r="D43" s="37" t="s">
        <v>22</v>
      </c>
      <c r="E43" s="37">
        <v>6</v>
      </c>
      <c r="F43" s="37" t="s">
        <v>2</v>
      </c>
    </row>
    <row r="44" spans="1:6">
      <c r="A44" s="37">
        <v>34</v>
      </c>
      <c r="B44" s="37" t="s">
        <v>8</v>
      </c>
      <c r="C44" s="37" t="s">
        <v>5</v>
      </c>
      <c r="D44" s="37" t="s">
        <v>12</v>
      </c>
      <c r="E44" s="37">
        <v>4</v>
      </c>
      <c r="F44" s="37" t="s">
        <v>3</v>
      </c>
    </row>
    <row r="45" spans="1:6">
      <c r="A45" s="37">
        <v>35</v>
      </c>
      <c r="B45" s="37" t="s">
        <v>6</v>
      </c>
      <c r="C45" s="37" t="s">
        <v>7</v>
      </c>
      <c r="D45" s="37" t="s">
        <v>11</v>
      </c>
      <c r="E45" s="37">
        <v>4</v>
      </c>
      <c r="F45" s="37" t="s">
        <v>3</v>
      </c>
    </row>
    <row r="46" spans="1:6">
      <c r="A46" s="37">
        <v>36</v>
      </c>
      <c r="B46" s="37" t="s">
        <v>6</v>
      </c>
      <c r="C46" s="37" t="s">
        <v>5</v>
      </c>
      <c r="D46" s="37" t="s">
        <v>11</v>
      </c>
      <c r="E46" s="37">
        <v>4</v>
      </c>
      <c r="F46" s="37" t="s">
        <v>2</v>
      </c>
    </row>
    <row r="47" spans="1:6">
      <c r="A47" s="37">
        <v>37</v>
      </c>
      <c r="B47" s="37" t="s">
        <v>6</v>
      </c>
      <c r="C47" s="37" t="s">
        <v>15</v>
      </c>
      <c r="D47" s="37" t="s">
        <v>10</v>
      </c>
      <c r="E47" s="37">
        <v>4</v>
      </c>
      <c r="F47" s="37" t="s">
        <v>2</v>
      </c>
    </row>
    <row r="48" spans="1:6">
      <c r="A48" s="37">
        <v>38</v>
      </c>
      <c r="B48" s="37" t="s">
        <v>6</v>
      </c>
      <c r="C48" s="37" t="s">
        <v>15</v>
      </c>
      <c r="D48" s="37" t="s">
        <v>13</v>
      </c>
      <c r="E48" s="37">
        <v>4</v>
      </c>
      <c r="F48" s="37" t="s">
        <v>3</v>
      </c>
    </row>
    <row r="49" spans="1:6">
      <c r="A49" s="37">
        <v>39</v>
      </c>
      <c r="B49" s="37" t="s">
        <v>4</v>
      </c>
      <c r="C49" s="37" t="s">
        <v>15</v>
      </c>
      <c r="D49" s="37" t="s">
        <v>10</v>
      </c>
      <c r="E49" s="37">
        <v>4</v>
      </c>
      <c r="F49" s="37" t="s">
        <v>2</v>
      </c>
    </row>
    <row r="50" spans="1:6">
      <c r="A50" s="37">
        <v>40</v>
      </c>
      <c r="B50" s="37" t="s">
        <v>6</v>
      </c>
      <c r="C50" s="37" t="s">
        <v>15</v>
      </c>
      <c r="D50" s="37" t="s">
        <v>12</v>
      </c>
      <c r="E50" s="37">
        <v>5</v>
      </c>
      <c r="F50" s="37" t="s">
        <v>2</v>
      </c>
    </row>
    <row r="51" spans="1:6">
      <c r="A51" s="37">
        <v>41</v>
      </c>
      <c r="B51" s="37" t="s">
        <v>6</v>
      </c>
      <c r="C51" s="37" t="s">
        <v>15</v>
      </c>
      <c r="D51" s="37" t="s">
        <v>11</v>
      </c>
      <c r="E51" s="37">
        <v>8</v>
      </c>
      <c r="F51" s="37" t="s">
        <v>2</v>
      </c>
    </row>
    <row r="52" spans="1:6">
      <c r="A52" s="37">
        <v>42</v>
      </c>
      <c r="B52" s="37" t="s">
        <v>6</v>
      </c>
      <c r="C52" s="37" t="s">
        <v>15</v>
      </c>
      <c r="D52" s="37" t="s">
        <v>11</v>
      </c>
      <c r="E52" s="37">
        <v>8</v>
      </c>
      <c r="F52" s="37" t="s">
        <v>2</v>
      </c>
    </row>
    <row r="53" spans="1:6">
      <c r="A53" s="37">
        <v>43</v>
      </c>
      <c r="B53" s="37" t="s">
        <v>6</v>
      </c>
      <c r="C53" s="37" t="s">
        <v>15</v>
      </c>
      <c r="D53" s="37" t="s">
        <v>12</v>
      </c>
      <c r="E53" s="37">
        <v>10</v>
      </c>
      <c r="F53" s="37" t="s">
        <v>2</v>
      </c>
    </row>
    <row r="54" spans="1:6">
      <c r="A54" s="37">
        <v>44</v>
      </c>
      <c r="B54" s="37" t="s">
        <v>8</v>
      </c>
      <c r="C54" s="37" t="s">
        <v>15</v>
      </c>
      <c r="D54" s="37" t="s">
        <v>12</v>
      </c>
      <c r="E54" s="37">
        <v>10</v>
      </c>
      <c r="F54" s="37" t="s">
        <v>3</v>
      </c>
    </row>
    <row r="55" spans="1:6">
      <c r="A55" s="37">
        <v>45</v>
      </c>
      <c r="B55" s="37" t="s">
        <v>8</v>
      </c>
      <c r="C55" s="37" t="s">
        <v>15</v>
      </c>
      <c r="D55" s="37" t="s">
        <v>12</v>
      </c>
      <c r="E55" s="37">
        <v>10</v>
      </c>
      <c r="F55" s="37" t="s">
        <v>3</v>
      </c>
    </row>
    <row r="56" spans="1:6">
      <c r="A56" s="37">
        <v>46</v>
      </c>
      <c r="B56" s="37" t="s">
        <v>8</v>
      </c>
      <c r="C56" s="37" t="s">
        <v>17</v>
      </c>
      <c r="D56" s="37" t="s">
        <v>14</v>
      </c>
      <c r="E56" s="37">
        <v>12</v>
      </c>
      <c r="F56" s="37" t="s">
        <v>2</v>
      </c>
    </row>
    <row r="57" spans="1:6">
      <c r="A57" s="37">
        <v>47</v>
      </c>
      <c r="B57" s="37" t="s">
        <v>4</v>
      </c>
      <c r="C57" s="37" t="s">
        <v>7</v>
      </c>
      <c r="D57" s="37" t="s">
        <v>14</v>
      </c>
      <c r="E57" s="37">
        <v>7</v>
      </c>
      <c r="F57" s="37" t="s">
        <v>3</v>
      </c>
    </row>
    <row r="58" spans="1:6">
      <c r="A58" s="37">
        <v>48</v>
      </c>
      <c r="B58" s="37" t="s">
        <v>6</v>
      </c>
      <c r="C58" s="37" t="s">
        <v>17</v>
      </c>
      <c r="D58" s="37" t="s">
        <v>13</v>
      </c>
      <c r="E58" s="37">
        <v>11</v>
      </c>
      <c r="F58" s="37" t="s">
        <v>2</v>
      </c>
    </row>
    <row r="59" spans="1:6">
      <c r="A59" s="37">
        <v>49</v>
      </c>
      <c r="B59" s="37" t="s">
        <v>6</v>
      </c>
      <c r="C59" s="37" t="s">
        <v>7</v>
      </c>
      <c r="D59" s="37" t="s">
        <v>14</v>
      </c>
      <c r="E59" s="37">
        <v>14</v>
      </c>
      <c r="F59" s="37" t="s">
        <v>2</v>
      </c>
    </row>
    <row r="60" spans="1:6">
      <c r="A60" s="37">
        <v>50</v>
      </c>
      <c r="B60" s="37" t="s">
        <v>4</v>
      </c>
      <c r="C60" s="37" t="s">
        <v>15</v>
      </c>
      <c r="D60" s="37" t="s">
        <v>14</v>
      </c>
      <c r="E60" s="37">
        <v>6</v>
      </c>
      <c r="F60" s="37" t="s">
        <v>3</v>
      </c>
    </row>
    <row r="61" spans="1:6">
      <c r="A61" s="37">
        <v>51</v>
      </c>
      <c r="B61" s="37" t="s">
        <v>4</v>
      </c>
      <c r="C61" s="37" t="s">
        <v>5</v>
      </c>
      <c r="D61" s="37" t="s">
        <v>14</v>
      </c>
      <c r="E61" s="37">
        <v>11</v>
      </c>
      <c r="F61" s="37" t="s">
        <v>2</v>
      </c>
    </row>
    <row r="62" spans="1:6">
      <c r="A62" s="37">
        <v>52</v>
      </c>
      <c r="B62" s="37" t="s">
        <v>8</v>
      </c>
      <c r="C62" s="37" t="s">
        <v>18</v>
      </c>
      <c r="D62" s="37" t="s">
        <v>10</v>
      </c>
      <c r="E62" s="37">
        <v>1</v>
      </c>
      <c r="F62" s="37" t="s">
        <v>3</v>
      </c>
    </row>
    <row r="63" spans="1:6">
      <c r="A63" s="37">
        <v>53</v>
      </c>
      <c r="B63" s="37" t="s">
        <v>1</v>
      </c>
      <c r="C63" s="37" t="s">
        <v>5</v>
      </c>
      <c r="D63" s="37" t="s">
        <v>14</v>
      </c>
      <c r="E63" s="37">
        <v>15</v>
      </c>
      <c r="F63" s="37" t="s">
        <v>2</v>
      </c>
    </row>
    <row r="64" spans="1:6">
      <c r="A64" s="37">
        <v>54</v>
      </c>
      <c r="B64" s="37" t="s">
        <v>6</v>
      </c>
      <c r="C64" s="37" t="s">
        <v>5</v>
      </c>
      <c r="D64" s="37" t="s">
        <v>14</v>
      </c>
      <c r="E64" s="37">
        <v>15</v>
      </c>
      <c r="F64" s="37" t="s">
        <v>2</v>
      </c>
    </row>
    <row r="65" spans="1:6">
      <c r="A65" s="37">
        <v>55</v>
      </c>
      <c r="B65" s="37" t="s">
        <v>4</v>
      </c>
      <c r="C65" s="37" t="s">
        <v>16</v>
      </c>
      <c r="D65" s="37" t="s">
        <v>14</v>
      </c>
      <c r="E65" s="37">
        <v>13</v>
      </c>
      <c r="F65" s="37" t="s">
        <v>2</v>
      </c>
    </row>
    <row r="66" spans="1:6">
      <c r="A66" s="37">
        <v>56</v>
      </c>
      <c r="B66" s="37" t="s">
        <v>8</v>
      </c>
      <c r="C66" s="37" t="s">
        <v>18</v>
      </c>
      <c r="D66" s="37" t="s">
        <v>14</v>
      </c>
      <c r="E66" s="37">
        <v>11</v>
      </c>
      <c r="F66" s="37" t="s">
        <v>3</v>
      </c>
    </row>
    <row r="67" spans="1:6">
      <c r="A67" s="37">
        <v>57</v>
      </c>
      <c r="B67" s="37" t="s">
        <v>1</v>
      </c>
      <c r="C67" s="37" t="s">
        <v>16</v>
      </c>
      <c r="D67" s="37" t="s">
        <v>14</v>
      </c>
      <c r="E67" s="37">
        <v>8</v>
      </c>
      <c r="F67" s="37" t="s">
        <v>3</v>
      </c>
    </row>
    <row r="68" spans="1:6">
      <c r="A68" s="37">
        <v>58</v>
      </c>
      <c r="B68" s="37" t="s">
        <v>1</v>
      </c>
      <c r="C68" s="37" t="s">
        <v>18</v>
      </c>
      <c r="D68" s="37" t="s">
        <v>14</v>
      </c>
      <c r="E68" s="37">
        <v>12</v>
      </c>
      <c r="F68" s="37" t="s">
        <v>2</v>
      </c>
    </row>
    <row r="69" spans="1:6">
      <c r="A69" s="37">
        <v>59</v>
      </c>
      <c r="B69" s="37" t="s">
        <v>4</v>
      </c>
      <c r="C69" s="37" t="s">
        <v>18</v>
      </c>
      <c r="D69" s="37" t="s">
        <v>14</v>
      </c>
      <c r="E69" s="37">
        <v>13</v>
      </c>
      <c r="F69" s="37" t="s">
        <v>2</v>
      </c>
    </row>
    <row r="70" spans="1:6">
      <c r="A70" s="37">
        <v>60</v>
      </c>
      <c r="B70" s="37" t="s">
        <v>8</v>
      </c>
      <c r="C70" s="37" t="s">
        <v>16</v>
      </c>
      <c r="D70" s="37" t="s">
        <v>12</v>
      </c>
      <c r="E70" s="37">
        <v>8</v>
      </c>
      <c r="F70" s="37" t="s">
        <v>3</v>
      </c>
    </row>
    <row r="71" spans="1:6">
      <c r="A71" s="37">
        <v>61</v>
      </c>
      <c r="B71" s="37" t="s">
        <v>4</v>
      </c>
      <c r="C71" s="37" t="s">
        <v>5</v>
      </c>
      <c r="D71" s="37" t="s">
        <v>22</v>
      </c>
      <c r="E71" s="37">
        <v>8</v>
      </c>
      <c r="F71" s="37" t="s">
        <v>3</v>
      </c>
    </row>
    <row r="72" spans="1:6">
      <c r="A72" s="37">
        <v>62</v>
      </c>
      <c r="B72" s="37" t="s">
        <v>8</v>
      </c>
      <c r="C72" s="37" t="s">
        <v>16</v>
      </c>
      <c r="D72" s="37" t="s">
        <v>10</v>
      </c>
      <c r="E72" s="37">
        <v>5</v>
      </c>
      <c r="F72" s="37" t="s">
        <v>2</v>
      </c>
    </row>
    <row r="73" spans="1:6">
      <c r="A73" s="37">
        <v>63</v>
      </c>
      <c r="B73" s="37" t="s">
        <v>8</v>
      </c>
      <c r="C73" s="37" t="s">
        <v>5</v>
      </c>
      <c r="D73" s="37" t="s">
        <v>10</v>
      </c>
      <c r="E73" s="37">
        <v>1</v>
      </c>
      <c r="F73" s="37" t="s">
        <v>3</v>
      </c>
    </row>
    <row r="74" spans="1:6">
      <c r="A74" s="37">
        <v>64</v>
      </c>
      <c r="B74" s="37" t="s">
        <v>4</v>
      </c>
      <c r="C74" s="37" t="s">
        <v>18</v>
      </c>
      <c r="D74" s="37" t="s">
        <v>14</v>
      </c>
      <c r="E74" s="37">
        <v>11</v>
      </c>
      <c r="F74" s="37" t="s">
        <v>2</v>
      </c>
    </row>
    <row r="75" spans="1:6">
      <c r="A75" s="37">
        <v>65</v>
      </c>
      <c r="B75" s="37" t="s">
        <v>1</v>
      </c>
      <c r="C75" s="37" t="s">
        <v>7</v>
      </c>
      <c r="D75" s="37" t="s">
        <v>13</v>
      </c>
      <c r="E75" s="37">
        <v>10</v>
      </c>
      <c r="F75" s="37" t="s">
        <v>3</v>
      </c>
    </row>
    <row r="76" spans="1:6">
      <c r="A76" s="37">
        <v>66</v>
      </c>
      <c r="B76" s="37" t="s">
        <v>1</v>
      </c>
      <c r="C76" s="37" t="s">
        <v>5</v>
      </c>
      <c r="D76" s="37" t="s">
        <v>11</v>
      </c>
      <c r="E76" s="37">
        <v>3</v>
      </c>
      <c r="F76" s="37" t="s">
        <v>2</v>
      </c>
    </row>
    <row r="77" spans="1:6">
      <c r="A77" s="37">
        <v>67</v>
      </c>
      <c r="B77" s="37" t="s">
        <v>1</v>
      </c>
      <c r="C77" s="37" t="s">
        <v>16</v>
      </c>
      <c r="D77" s="37" t="s">
        <v>12</v>
      </c>
      <c r="E77" s="37">
        <v>7</v>
      </c>
      <c r="F77" s="37" t="s">
        <v>2</v>
      </c>
    </row>
    <row r="78" spans="1:6">
      <c r="A78" s="37">
        <v>68</v>
      </c>
      <c r="B78" s="37" t="s">
        <v>6</v>
      </c>
      <c r="C78" s="37" t="s">
        <v>5</v>
      </c>
      <c r="D78" s="37" t="s">
        <v>12</v>
      </c>
      <c r="E78" s="37">
        <v>6</v>
      </c>
      <c r="F78" s="37" t="s">
        <v>2</v>
      </c>
    </row>
    <row r="79" spans="1:6">
      <c r="A79" s="37">
        <v>69</v>
      </c>
      <c r="B79" s="37" t="s">
        <v>4</v>
      </c>
      <c r="C79" s="37" t="s">
        <v>18</v>
      </c>
      <c r="D79" s="37" t="s">
        <v>14</v>
      </c>
      <c r="E79" s="37">
        <v>9</v>
      </c>
      <c r="F79" s="37" t="s">
        <v>3</v>
      </c>
    </row>
    <row r="80" spans="1:6">
      <c r="A80" s="37">
        <v>70</v>
      </c>
      <c r="B80" s="37" t="s">
        <v>4</v>
      </c>
      <c r="C80" s="37" t="s">
        <v>15</v>
      </c>
      <c r="D80" s="37" t="s">
        <v>22</v>
      </c>
      <c r="E80" s="37">
        <v>2</v>
      </c>
      <c r="F80" s="37" t="s">
        <v>3</v>
      </c>
    </row>
    <row r="81" spans="1:6">
      <c r="A81" s="37">
        <v>71</v>
      </c>
      <c r="B81" s="37" t="s">
        <v>4</v>
      </c>
      <c r="C81" s="37" t="s">
        <v>16</v>
      </c>
      <c r="D81" s="37" t="s">
        <v>12</v>
      </c>
      <c r="E81" s="37">
        <v>1</v>
      </c>
      <c r="F81" s="37" t="s">
        <v>3</v>
      </c>
    </row>
    <row r="82" spans="1:6">
      <c r="A82" s="37">
        <v>72</v>
      </c>
      <c r="B82" s="37" t="s">
        <v>4</v>
      </c>
      <c r="C82" s="37" t="s">
        <v>5</v>
      </c>
      <c r="D82" s="37" t="s">
        <v>12</v>
      </c>
      <c r="E82" s="37">
        <v>9</v>
      </c>
      <c r="F82" s="37" t="s">
        <v>3</v>
      </c>
    </row>
    <row r="83" spans="1:6">
      <c r="A83" s="37">
        <v>73</v>
      </c>
      <c r="B83" s="37" t="s">
        <v>1</v>
      </c>
      <c r="C83" s="37" t="s">
        <v>5</v>
      </c>
      <c r="D83" s="37" t="s">
        <v>13</v>
      </c>
      <c r="E83" s="37">
        <v>6</v>
      </c>
      <c r="F83" s="37" t="s">
        <v>3</v>
      </c>
    </row>
    <row r="84" spans="1:6">
      <c r="A84" s="37">
        <v>74</v>
      </c>
      <c r="B84" s="37" t="s">
        <v>6</v>
      </c>
      <c r="C84" s="37" t="s">
        <v>7</v>
      </c>
      <c r="D84" s="37" t="s">
        <v>14</v>
      </c>
      <c r="E84" s="37">
        <v>4</v>
      </c>
      <c r="F84" s="37" t="s">
        <v>3</v>
      </c>
    </row>
    <row r="85" spans="1:6">
      <c r="A85" s="37">
        <v>75</v>
      </c>
      <c r="B85" s="37" t="s">
        <v>4</v>
      </c>
      <c r="C85" s="37" t="s">
        <v>5</v>
      </c>
      <c r="D85" s="37" t="s">
        <v>22</v>
      </c>
      <c r="E85" s="37">
        <v>4</v>
      </c>
      <c r="F85" s="37" t="s">
        <v>3</v>
      </c>
    </row>
    <row r="86" spans="1:6">
      <c r="A86" s="37">
        <v>76</v>
      </c>
      <c r="B86" s="37" t="s">
        <v>8</v>
      </c>
      <c r="C86" s="37" t="s">
        <v>16</v>
      </c>
      <c r="D86" s="37" t="s">
        <v>13</v>
      </c>
      <c r="E86" s="37">
        <v>4</v>
      </c>
      <c r="F86" s="37" t="s">
        <v>2</v>
      </c>
    </row>
    <row r="87" spans="1:6">
      <c r="A87" s="37">
        <v>77</v>
      </c>
      <c r="B87" s="37" t="s">
        <v>6</v>
      </c>
      <c r="C87" s="37" t="s">
        <v>7</v>
      </c>
      <c r="D87" s="37" t="s">
        <v>12</v>
      </c>
      <c r="E87" s="37">
        <v>14</v>
      </c>
      <c r="F87" s="37" t="s">
        <v>2</v>
      </c>
    </row>
    <row r="88" spans="1:6">
      <c r="A88" s="37">
        <v>78</v>
      </c>
      <c r="B88" s="37" t="s">
        <v>4</v>
      </c>
      <c r="C88" s="37" t="s">
        <v>16</v>
      </c>
      <c r="D88" s="37" t="s">
        <v>22</v>
      </c>
      <c r="E88" s="37">
        <v>3</v>
      </c>
      <c r="F88" s="37" t="s">
        <v>2</v>
      </c>
    </row>
    <row r="89" spans="1:6">
      <c r="A89" s="37">
        <v>79</v>
      </c>
      <c r="B89" s="37" t="s">
        <v>8</v>
      </c>
      <c r="C89" s="37" t="s">
        <v>15</v>
      </c>
      <c r="D89" s="37" t="s">
        <v>13</v>
      </c>
      <c r="E89" s="37">
        <v>7</v>
      </c>
      <c r="F89" s="37" t="s">
        <v>2</v>
      </c>
    </row>
    <row r="90" spans="1:6">
      <c r="A90" s="37">
        <v>80</v>
      </c>
      <c r="B90" s="37" t="s">
        <v>8</v>
      </c>
      <c r="C90" s="37" t="s">
        <v>17</v>
      </c>
      <c r="D90" s="37" t="s">
        <v>10</v>
      </c>
      <c r="E90" s="37">
        <v>13</v>
      </c>
      <c r="F90" s="37" t="s">
        <v>2</v>
      </c>
    </row>
    <row r="91" spans="1:6">
      <c r="A91" s="37">
        <v>81</v>
      </c>
      <c r="B91" s="37" t="s">
        <v>4</v>
      </c>
      <c r="C91" s="37" t="s">
        <v>5</v>
      </c>
      <c r="D91" s="37" t="s">
        <v>10</v>
      </c>
      <c r="E91" s="37">
        <v>2</v>
      </c>
      <c r="F91" s="37" t="s">
        <v>2</v>
      </c>
    </row>
    <row r="92" spans="1:6">
      <c r="A92" s="37">
        <v>82</v>
      </c>
      <c r="B92" s="37" t="s">
        <v>8</v>
      </c>
      <c r="C92" s="37" t="s">
        <v>18</v>
      </c>
      <c r="D92" s="37" t="s">
        <v>13</v>
      </c>
      <c r="E92" s="37">
        <v>2</v>
      </c>
      <c r="F92" s="37" t="s">
        <v>3</v>
      </c>
    </row>
    <row r="93" spans="1:6">
      <c r="A93" s="37">
        <v>83</v>
      </c>
      <c r="B93" s="37" t="s">
        <v>1</v>
      </c>
      <c r="C93" s="37" t="s">
        <v>15</v>
      </c>
      <c r="D93" s="37" t="s">
        <v>13</v>
      </c>
      <c r="E93" s="37">
        <v>5</v>
      </c>
      <c r="F93" s="37" t="s">
        <v>3</v>
      </c>
    </row>
    <row r="94" spans="1:6">
      <c r="A94" s="37">
        <v>84</v>
      </c>
      <c r="B94" s="37" t="s">
        <v>1</v>
      </c>
      <c r="C94" s="37" t="s">
        <v>15</v>
      </c>
      <c r="D94" s="37" t="s">
        <v>11</v>
      </c>
      <c r="E94" s="37">
        <v>1</v>
      </c>
      <c r="F94" s="37" t="s">
        <v>2</v>
      </c>
    </row>
    <row r="95" spans="1:6">
      <c r="A95" s="37">
        <v>85</v>
      </c>
      <c r="B95" s="37" t="s">
        <v>4</v>
      </c>
      <c r="C95" s="37" t="s">
        <v>15</v>
      </c>
      <c r="D95" s="37" t="s">
        <v>11</v>
      </c>
      <c r="E95" s="37">
        <v>7</v>
      </c>
      <c r="F95" s="37" t="s">
        <v>2</v>
      </c>
    </row>
    <row r="96" spans="1:6">
      <c r="A96" s="37">
        <v>86</v>
      </c>
      <c r="B96" s="37" t="s">
        <v>4</v>
      </c>
      <c r="C96" s="37" t="s">
        <v>17</v>
      </c>
      <c r="D96" s="37" t="s">
        <v>10</v>
      </c>
      <c r="E96" s="37">
        <v>7</v>
      </c>
      <c r="F96" s="37" t="s">
        <v>2</v>
      </c>
    </row>
    <row r="97" spans="1:6">
      <c r="A97" s="37">
        <v>87</v>
      </c>
      <c r="B97" s="37" t="s">
        <v>8</v>
      </c>
      <c r="C97" s="37" t="s">
        <v>18</v>
      </c>
      <c r="D97" s="37" t="s">
        <v>12</v>
      </c>
      <c r="E97" s="37">
        <v>8</v>
      </c>
      <c r="F97" s="37" t="s">
        <v>3</v>
      </c>
    </row>
    <row r="98" spans="1:6">
      <c r="A98" s="37">
        <v>88</v>
      </c>
      <c r="B98" s="37" t="s">
        <v>4</v>
      </c>
      <c r="C98" s="37" t="s">
        <v>7</v>
      </c>
      <c r="D98" s="37" t="s">
        <v>11</v>
      </c>
      <c r="E98" s="37">
        <v>3</v>
      </c>
      <c r="F98" s="37" t="s">
        <v>2</v>
      </c>
    </row>
    <row r="99" spans="1:6">
      <c r="A99" s="37">
        <v>89</v>
      </c>
      <c r="B99" s="37" t="s">
        <v>6</v>
      </c>
      <c r="C99" s="37" t="s">
        <v>7</v>
      </c>
      <c r="D99" s="37" t="s">
        <v>12</v>
      </c>
      <c r="E99" s="37">
        <v>11</v>
      </c>
      <c r="F99" s="37" t="s">
        <v>2</v>
      </c>
    </row>
    <row r="100" spans="1:6">
      <c r="A100" s="37">
        <v>90</v>
      </c>
      <c r="B100" s="37" t="s">
        <v>6</v>
      </c>
      <c r="C100" s="37" t="s">
        <v>16</v>
      </c>
      <c r="D100" s="37" t="s">
        <v>10</v>
      </c>
      <c r="E100" s="37">
        <v>5</v>
      </c>
      <c r="F100" s="37" t="s">
        <v>2</v>
      </c>
    </row>
    <row r="101" spans="1:6">
      <c r="A101" s="37">
        <v>91</v>
      </c>
      <c r="B101" s="37" t="s">
        <v>1</v>
      </c>
      <c r="C101" s="37" t="s">
        <v>16</v>
      </c>
      <c r="D101" s="37" t="s">
        <v>22</v>
      </c>
      <c r="E101" s="37">
        <v>2</v>
      </c>
      <c r="F101" s="37" t="s">
        <v>3</v>
      </c>
    </row>
    <row r="102" spans="1:6">
      <c r="A102" s="37">
        <v>92</v>
      </c>
      <c r="B102" s="37" t="s">
        <v>1</v>
      </c>
      <c r="C102" s="37" t="s">
        <v>7</v>
      </c>
      <c r="D102" s="37" t="s">
        <v>13</v>
      </c>
      <c r="E102" s="37">
        <v>5</v>
      </c>
      <c r="F102" s="37" t="s">
        <v>2</v>
      </c>
    </row>
    <row r="103" spans="1:6">
      <c r="A103" s="37">
        <v>93</v>
      </c>
      <c r="B103" s="37" t="s">
        <v>4</v>
      </c>
      <c r="C103" s="37" t="s">
        <v>15</v>
      </c>
      <c r="D103" s="37" t="s">
        <v>10</v>
      </c>
      <c r="E103" s="37">
        <v>2</v>
      </c>
      <c r="F103" s="37" t="s">
        <v>2</v>
      </c>
    </row>
    <row r="104" spans="1:6">
      <c r="A104" s="37">
        <v>94</v>
      </c>
      <c r="B104" s="37" t="s">
        <v>1</v>
      </c>
      <c r="C104" s="37" t="s">
        <v>15</v>
      </c>
      <c r="D104" s="37" t="s">
        <v>12</v>
      </c>
      <c r="E104" s="37">
        <v>7</v>
      </c>
      <c r="F104" s="37" t="s">
        <v>3</v>
      </c>
    </row>
    <row r="105" spans="1:6">
      <c r="A105" s="37">
        <v>95</v>
      </c>
      <c r="B105" s="37" t="s">
        <v>1</v>
      </c>
      <c r="C105" s="37" t="s">
        <v>7</v>
      </c>
      <c r="D105" s="37" t="s">
        <v>12</v>
      </c>
      <c r="E105" s="37">
        <v>4</v>
      </c>
      <c r="F105" s="37" t="s">
        <v>2</v>
      </c>
    </row>
    <row r="106" spans="1:6">
      <c r="A106" s="37">
        <v>96</v>
      </c>
      <c r="B106" s="37" t="s">
        <v>1</v>
      </c>
      <c r="C106" s="37" t="s">
        <v>16</v>
      </c>
      <c r="D106" s="37" t="s">
        <v>12</v>
      </c>
      <c r="E106" s="37">
        <v>4</v>
      </c>
      <c r="F106" s="37" t="s">
        <v>3</v>
      </c>
    </row>
    <row r="107" spans="1:6">
      <c r="A107" s="37">
        <v>97</v>
      </c>
      <c r="B107" s="37" t="s">
        <v>6</v>
      </c>
      <c r="C107" s="37" t="s">
        <v>7</v>
      </c>
      <c r="D107" s="37" t="s">
        <v>22</v>
      </c>
      <c r="E107" s="37">
        <v>9</v>
      </c>
      <c r="F107" s="37" t="s">
        <v>2</v>
      </c>
    </row>
    <row r="108" spans="1:6">
      <c r="A108" s="37">
        <v>98</v>
      </c>
      <c r="B108" s="37" t="s">
        <v>1</v>
      </c>
      <c r="C108" s="37" t="s">
        <v>16</v>
      </c>
      <c r="D108" s="37" t="s">
        <v>13</v>
      </c>
      <c r="E108" s="37">
        <v>9</v>
      </c>
      <c r="F108" s="37" t="s">
        <v>2</v>
      </c>
    </row>
    <row r="109" spans="1:6">
      <c r="A109" s="37">
        <v>99</v>
      </c>
      <c r="B109" s="37" t="s">
        <v>6</v>
      </c>
      <c r="C109" s="37" t="s">
        <v>18</v>
      </c>
      <c r="D109" s="37" t="s">
        <v>22</v>
      </c>
      <c r="E109" s="37">
        <v>2</v>
      </c>
      <c r="F109" s="37" t="s">
        <v>2</v>
      </c>
    </row>
    <row r="110" spans="1:6">
      <c r="A110" s="37">
        <v>100</v>
      </c>
      <c r="B110" s="37" t="s">
        <v>6</v>
      </c>
      <c r="C110" s="37" t="s">
        <v>16</v>
      </c>
      <c r="D110" s="37" t="s">
        <v>11</v>
      </c>
      <c r="E110" s="37">
        <v>3</v>
      </c>
      <c r="F110" s="37" t="s">
        <v>3</v>
      </c>
    </row>
    <row r="111" spans="1:6">
      <c r="A111" s="37">
        <v>101</v>
      </c>
      <c r="B111" s="37" t="s">
        <v>6</v>
      </c>
      <c r="C111" s="37" t="s">
        <v>17</v>
      </c>
      <c r="D111" s="37" t="s">
        <v>12</v>
      </c>
      <c r="E111" s="37">
        <v>6</v>
      </c>
      <c r="F111" s="37" t="s">
        <v>2</v>
      </c>
    </row>
    <row r="112" spans="1:6">
      <c r="A112" s="37">
        <v>102</v>
      </c>
      <c r="B112" s="37" t="s">
        <v>6</v>
      </c>
      <c r="C112" s="37" t="s">
        <v>18</v>
      </c>
      <c r="D112" s="37" t="s">
        <v>22</v>
      </c>
      <c r="E112" s="37">
        <v>10</v>
      </c>
      <c r="F112" s="37" t="s">
        <v>3</v>
      </c>
    </row>
    <row r="113" spans="1:6">
      <c r="A113" s="37">
        <v>103</v>
      </c>
      <c r="B113" s="37" t="s">
        <v>8</v>
      </c>
      <c r="C113" s="37" t="s">
        <v>7</v>
      </c>
      <c r="D113" s="37" t="s">
        <v>11</v>
      </c>
      <c r="E113" s="37">
        <v>7</v>
      </c>
      <c r="F113" s="37" t="s">
        <v>2</v>
      </c>
    </row>
    <row r="114" spans="1:6">
      <c r="A114" s="37">
        <v>104</v>
      </c>
      <c r="B114" s="37" t="s">
        <v>6</v>
      </c>
      <c r="C114" s="37" t="s">
        <v>17</v>
      </c>
      <c r="D114" s="37" t="s">
        <v>10</v>
      </c>
      <c r="E114" s="37">
        <v>6</v>
      </c>
      <c r="F114" s="37" t="s">
        <v>2</v>
      </c>
    </row>
    <row r="115" spans="1:6">
      <c r="A115" s="37">
        <v>105</v>
      </c>
      <c r="B115" s="37" t="s">
        <v>8</v>
      </c>
      <c r="C115" s="37" t="s">
        <v>15</v>
      </c>
      <c r="D115" s="37" t="s">
        <v>22</v>
      </c>
      <c r="E115" s="37">
        <v>5</v>
      </c>
      <c r="F115" s="37" t="s">
        <v>2</v>
      </c>
    </row>
    <row r="116" spans="1:6">
      <c r="A116" s="37">
        <v>106</v>
      </c>
      <c r="B116" s="37" t="s">
        <v>1</v>
      </c>
      <c r="C116" s="37" t="s">
        <v>17</v>
      </c>
      <c r="D116" s="37" t="s">
        <v>22</v>
      </c>
      <c r="E116" s="37">
        <v>3</v>
      </c>
      <c r="F116" s="37" t="s">
        <v>2</v>
      </c>
    </row>
    <row r="117" spans="1:6">
      <c r="A117" s="37">
        <v>107</v>
      </c>
      <c r="B117" s="37" t="s">
        <v>8</v>
      </c>
      <c r="C117" s="37" t="s">
        <v>18</v>
      </c>
      <c r="D117" s="37" t="s">
        <v>11</v>
      </c>
      <c r="E117" s="37">
        <v>2</v>
      </c>
      <c r="F117" s="37" t="s">
        <v>3</v>
      </c>
    </row>
    <row r="118" spans="1:6">
      <c r="A118" s="37">
        <v>108</v>
      </c>
      <c r="B118" s="37" t="s">
        <v>6</v>
      </c>
      <c r="C118" s="37" t="s">
        <v>17</v>
      </c>
      <c r="D118" s="37" t="s">
        <v>11</v>
      </c>
      <c r="E118" s="37">
        <v>12</v>
      </c>
      <c r="F118" s="37" t="s">
        <v>2</v>
      </c>
    </row>
    <row r="119" spans="1:6">
      <c r="A119" s="37">
        <v>109</v>
      </c>
      <c r="B119" s="37" t="s">
        <v>4</v>
      </c>
      <c r="C119" s="37" t="s">
        <v>17</v>
      </c>
      <c r="D119" s="37" t="s">
        <v>13</v>
      </c>
      <c r="E119" s="37">
        <v>3</v>
      </c>
      <c r="F119" s="37" t="s">
        <v>2</v>
      </c>
    </row>
    <row r="120" spans="1:6">
      <c r="A120" s="37">
        <v>110</v>
      </c>
      <c r="B120" s="37" t="s">
        <v>4</v>
      </c>
      <c r="C120" s="37" t="s">
        <v>7</v>
      </c>
      <c r="D120" s="37" t="s">
        <v>13</v>
      </c>
      <c r="E120" s="37">
        <v>2</v>
      </c>
      <c r="F120" s="37" t="s">
        <v>2</v>
      </c>
    </row>
    <row r="121" spans="1:6">
      <c r="A121" s="37">
        <v>111</v>
      </c>
      <c r="B121" s="37" t="s">
        <v>6</v>
      </c>
      <c r="C121" s="37" t="s">
        <v>16</v>
      </c>
      <c r="D121" s="37" t="s">
        <v>10</v>
      </c>
      <c r="E121" s="37">
        <v>4</v>
      </c>
      <c r="F121" s="37" t="s">
        <v>3</v>
      </c>
    </row>
    <row r="122" spans="1:6">
      <c r="A122" s="37">
        <v>112</v>
      </c>
      <c r="B122" s="37" t="s">
        <v>6</v>
      </c>
      <c r="C122" s="37" t="s">
        <v>17</v>
      </c>
      <c r="D122" s="37" t="s">
        <v>10</v>
      </c>
      <c r="E122" s="37">
        <v>1</v>
      </c>
      <c r="F122" s="37" t="s">
        <v>2</v>
      </c>
    </row>
    <row r="123" spans="1:6">
      <c r="A123" s="37">
        <v>113</v>
      </c>
      <c r="B123" s="37" t="s">
        <v>6</v>
      </c>
      <c r="C123" s="37" t="s">
        <v>7</v>
      </c>
      <c r="D123" s="37" t="s">
        <v>11</v>
      </c>
      <c r="E123" s="37">
        <v>12</v>
      </c>
      <c r="F123" s="37" t="s">
        <v>3</v>
      </c>
    </row>
    <row r="124" spans="1:6">
      <c r="A124" s="37">
        <v>114</v>
      </c>
      <c r="B124" s="37" t="s">
        <v>4</v>
      </c>
      <c r="C124" s="37" t="s">
        <v>16</v>
      </c>
      <c r="D124" s="37" t="s">
        <v>12</v>
      </c>
      <c r="E124" s="37">
        <v>9</v>
      </c>
      <c r="F124" s="37" t="s">
        <v>2</v>
      </c>
    </row>
    <row r="125" spans="1:6">
      <c r="A125" s="37">
        <v>115</v>
      </c>
      <c r="B125" s="37" t="s">
        <v>8</v>
      </c>
      <c r="C125" s="37" t="s">
        <v>7</v>
      </c>
      <c r="D125" s="37" t="s">
        <v>11</v>
      </c>
      <c r="E125" s="37">
        <v>7</v>
      </c>
      <c r="F125" s="37" t="s">
        <v>3</v>
      </c>
    </row>
    <row r="126" spans="1:6">
      <c r="A126" s="37">
        <v>116</v>
      </c>
      <c r="B126" s="37" t="s">
        <v>4</v>
      </c>
      <c r="C126" s="37" t="s">
        <v>16</v>
      </c>
      <c r="D126" s="37" t="s">
        <v>11</v>
      </c>
      <c r="E126" s="37">
        <v>1</v>
      </c>
      <c r="F126" s="37" t="s">
        <v>3</v>
      </c>
    </row>
    <row r="127" spans="1:6">
      <c r="A127" s="37">
        <v>117</v>
      </c>
      <c r="B127" s="37" t="s">
        <v>8</v>
      </c>
      <c r="C127" s="37" t="s">
        <v>5</v>
      </c>
      <c r="D127" s="37" t="s">
        <v>22</v>
      </c>
      <c r="E127" s="37">
        <v>6</v>
      </c>
      <c r="F127" s="37" t="s">
        <v>2</v>
      </c>
    </row>
    <row r="128" spans="1:6">
      <c r="A128" s="37">
        <v>118</v>
      </c>
      <c r="B128" s="37" t="s">
        <v>8</v>
      </c>
      <c r="C128" s="37" t="s">
        <v>7</v>
      </c>
      <c r="D128" s="37" t="s">
        <v>12</v>
      </c>
      <c r="E128" s="37">
        <v>12</v>
      </c>
      <c r="F128" s="37" t="s">
        <v>3</v>
      </c>
    </row>
    <row r="129" spans="1:6">
      <c r="A129" s="37">
        <v>119</v>
      </c>
      <c r="B129" s="37" t="s">
        <v>1</v>
      </c>
      <c r="C129" s="37" t="s">
        <v>16</v>
      </c>
      <c r="D129" s="37" t="s">
        <v>22</v>
      </c>
      <c r="E129" s="37">
        <v>3</v>
      </c>
      <c r="F129" s="37" t="s">
        <v>3</v>
      </c>
    </row>
    <row r="130" spans="1:6">
      <c r="A130" s="37">
        <v>120</v>
      </c>
      <c r="B130" s="37" t="s">
        <v>4</v>
      </c>
      <c r="C130" s="37" t="s">
        <v>17</v>
      </c>
      <c r="D130" s="37" t="s">
        <v>11</v>
      </c>
      <c r="E130" s="37">
        <v>3</v>
      </c>
      <c r="F130" s="37" t="s">
        <v>3</v>
      </c>
    </row>
    <row r="131" spans="1:6">
      <c r="A131" s="37">
        <v>121</v>
      </c>
      <c r="B131" s="37" t="s">
        <v>4</v>
      </c>
      <c r="C131" s="37" t="s">
        <v>15</v>
      </c>
      <c r="D131" s="37" t="s">
        <v>10</v>
      </c>
      <c r="E131" s="37">
        <v>13</v>
      </c>
      <c r="F131" s="37" t="s">
        <v>3</v>
      </c>
    </row>
    <row r="132" spans="1:6">
      <c r="A132" s="37">
        <v>122</v>
      </c>
      <c r="B132" s="37" t="s">
        <v>1</v>
      </c>
      <c r="C132" s="37" t="s">
        <v>17</v>
      </c>
      <c r="D132" s="37" t="s">
        <v>22</v>
      </c>
      <c r="E132" s="37">
        <v>2</v>
      </c>
      <c r="F132" s="37" t="s">
        <v>2</v>
      </c>
    </row>
    <row r="133" spans="1:6">
      <c r="A133" s="37">
        <v>123</v>
      </c>
      <c r="B133" s="37" t="s">
        <v>6</v>
      </c>
      <c r="C133" s="37" t="s">
        <v>17</v>
      </c>
      <c r="D133" s="37" t="s">
        <v>11</v>
      </c>
      <c r="E133" s="37">
        <v>5</v>
      </c>
      <c r="F133" s="37" t="s">
        <v>3</v>
      </c>
    </row>
    <row r="134" spans="1:6">
      <c r="A134" s="37">
        <v>124</v>
      </c>
      <c r="B134" s="37" t="s">
        <v>4</v>
      </c>
      <c r="C134" s="37" t="s">
        <v>18</v>
      </c>
      <c r="D134" s="37" t="s">
        <v>22</v>
      </c>
      <c r="E134" s="37">
        <v>14</v>
      </c>
      <c r="F134" s="37" t="s">
        <v>2</v>
      </c>
    </row>
    <row r="135" spans="1:6">
      <c r="A135" s="37">
        <v>125</v>
      </c>
      <c r="B135" s="37" t="s">
        <v>4</v>
      </c>
      <c r="C135" s="37" t="s">
        <v>18</v>
      </c>
      <c r="D135" s="37" t="s">
        <v>22</v>
      </c>
      <c r="E135" s="37">
        <v>5</v>
      </c>
      <c r="F135" s="37" t="s">
        <v>2</v>
      </c>
    </row>
    <row r="136" spans="1:6">
      <c r="A136" s="37">
        <v>126</v>
      </c>
      <c r="B136" s="37" t="s">
        <v>4</v>
      </c>
      <c r="C136" s="37" t="s">
        <v>7</v>
      </c>
      <c r="D136" s="37" t="s">
        <v>13</v>
      </c>
      <c r="E136" s="37">
        <v>15</v>
      </c>
      <c r="F136" s="37" t="s">
        <v>2</v>
      </c>
    </row>
    <row r="137" spans="1:6">
      <c r="A137" s="37">
        <v>127</v>
      </c>
      <c r="B137" s="37" t="s">
        <v>6</v>
      </c>
      <c r="C137" s="37" t="s">
        <v>17</v>
      </c>
      <c r="D137" s="37" t="s">
        <v>10</v>
      </c>
      <c r="E137" s="37">
        <v>3</v>
      </c>
      <c r="F137" s="37" t="s">
        <v>2</v>
      </c>
    </row>
    <row r="138" spans="1:6">
      <c r="A138" s="37">
        <v>128</v>
      </c>
      <c r="B138" s="37" t="s">
        <v>1</v>
      </c>
      <c r="C138" s="37" t="s">
        <v>7</v>
      </c>
      <c r="D138" s="37" t="s">
        <v>10</v>
      </c>
      <c r="E138" s="37">
        <v>8</v>
      </c>
      <c r="F138" s="37" t="s">
        <v>2</v>
      </c>
    </row>
    <row r="139" spans="1:6">
      <c r="A139" s="37">
        <v>129</v>
      </c>
      <c r="B139" s="37" t="s">
        <v>8</v>
      </c>
      <c r="C139" s="37" t="s">
        <v>16</v>
      </c>
      <c r="D139" s="37" t="s">
        <v>14</v>
      </c>
      <c r="E139" s="37">
        <v>6</v>
      </c>
      <c r="F139" s="37" t="s">
        <v>2</v>
      </c>
    </row>
    <row r="140" spans="1:6">
      <c r="A140" s="37">
        <v>130</v>
      </c>
      <c r="B140" s="37" t="s">
        <v>6</v>
      </c>
      <c r="C140" s="37" t="s">
        <v>16</v>
      </c>
      <c r="D140" s="37" t="s">
        <v>11</v>
      </c>
      <c r="E140" s="37">
        <v>10</v>
      </c>
      <c r="F140" s="37" t="s">
        <v>2</v>
      </c>
    </row>
    <row r="141" spans="1:6">
      <c r="A141" s="37">
        <v>131</v>
      </c>
      <c r="B141" s="37" t="s">
        <v>4</v>
      </c>
      <c r="C141" s="37" t="s">
        <v>17</v>
      </c>
      <c r="D141" s="37" t="s">
        <v>14</v>
      </c>
      <c r="E141" s="37">
        <v>1</v>
      </c>
      <c r="F141" s="37" t="s">
        <v>2</v>
      </c>
    </row>
    <row r="142" spans="1:6">
      <c r="A142" s="37">
        <v>132</v>
      </c>
      <c r="B142" s="37" t="s">
        <v>6</v>
      </c>
      <c r="C142" s="37" t="s">
        <v>5</v>
      </c>
      <c r="D142" s="37" t="s">
        <v>13</v>
      </c>
      <c r="E142" s="37">
        <v>3</v>
      </c>
      <c r="F142" s="37" t="s">
        <v>2</v>
      </c>
    </row>
    <row r="143" spans="1:6">
      <c r="A143" s="37">
        <v>133</v>
      </c>
      <c r="B143" s="37" t="s">
        <v>4</v>
      </c>
      <c r="C143" s="37" t="s">
        <v>5</v>
      </c>
      <c r="D143" s="37" t="s">
        <v>13</v>
      </c>
      <c r="E143" s="37">
        <v>10</v>
      </c>
      <c r="F143" s="37" t="s">
        <v>2</v>
      </c>
    </row>
    <row r="144" spans="1:6">
      <c r="A144" s="37">
        <v>134</v>
      </c>
      <c r="B144" s="37" t="s">
        <v>1</v>
      </c>
      <c r="C144" s="37" t="s">
        <v>15</v>
      </c>
      <c r="D144" s="37" t="s">
        <v>12</v>
      </c>
      <c r="E144" s="37">
        <v>1</v>
      </c>
      <c r="F144" s="37" t="s">
        <v>3</v>
      </c>
    </row>
    <row r="145" spans="1:6">
      <c r="A145" s="37">
        <v>135</v>
      </c>
      <c r="B145" s="37" t="s">
        <v>1</v>
      </c>
      <c r="C145" s="37" t="s">
        <v>5</v>
      </c>
      <c r="D145" s="37" t="s">
        <v>12</v>
      </c>
      <c r="E145" s="37">
        <v>10</v>
      </c>
      <c r="F145" s="37" t="s">
        <v>3</v>
      </c>
    </row>
    <row r="146" spans="1:6">
      <c r="A146" s="37">
        <v>136</v>
      </c>
      <c r="B146" s="37" t="s">
        <v>6</v>
      </c>
      <c r="C146" s="37" t="s">
        <v>15</v>
      </c>
      <c r="D146" s="37" t="s">
        <v>13</v>
      </c>
      <c r="E146" s="37">
        <v>12</v>
      </c>
      <c r="F146" s="37" t="s">
        <v>3</v>
      </c>
    </row>
    <row r="147" spans="1:6">
      <c r="A147" s="37">
        <v>137</v>
      </c>
      <c r="B147" s="37" t="s">
        <v>6</v>
      </c>
      <c r="C147" s="37" t="s">
        <v>18</v>
      </c>
      <c r="D147" s="37" t="s">
        <v>13</v>
      </c>
      <c r="E147" s="37">
        <v>6</v>
      </c>
      <c r="F147" s="37" t="s">
        <v>2</v>
      </c>
    </row>
    <row r="148" spans="1:6">
      <c r="A148" s="37">
        <v>138</v>
      </c>
      <c r="B148" s="37" t="s">
        <v>1</v>
      </c>
      <c r="C148" s="37" t="s">
        <v>18</v>
      </c>
      <c r="D148" s="37" t="s">
        <v>13</v>
      </c>
      <c r="E148" s="37">
        <v>9</v>
      </c>
      <c r="F148" s="37" t="s">
        <v>3</v>
      </c>
    </row>
    <row r="149" spans="1:6">
      <c r="A149" s="37">
        <v>139</v>
      </c>
      <c r="B149" s="37" t="s">
        <v>6</v>
      </c>
      <c r="C149" s="37" t="s">
        <v>7</v>
      </c>
      <c r="D149" s="37" t="s">
        <v>14</v>
      </c>
      <c r="E149" s="37">
        <v>5</v>
      </c>
      <c r="F149" s="37" t="s">
        <v>2</v>
      </c>
    </row>
    <row r="150" spans="1:6">
      <c r="A150" s="37">
        <v>140</v>
      </c>
      <c r="B150" s="37" t="s">
        <v>6</v>
      </c>
      <c r="C150" s="37" t="s">
        <v>7</v>
      </c>
      <c r="D150" s="37" t="s">
        <v>12</v>
      </c>
      <c r="E150" s="37">
        <v>1</v>
      </c>
      <c r="F150" s="37" t="s">
        <v>2</v>
      </c>
    </row>
    <row r="151" spans="1:6">
      <c r="A151" s="37">
        <v>141</v>
      </c>
      <c r="B151" s="37" t="s">
        <v>1</v>
      </c>
      <c r="C151" s="37" t="s">
        <v>17</v>
      </c>
      <c r="D151" s="37" t="s">
        <v>12</v>
      </c>
      <c r="E151" s="37">
        <v>9</v>
      </c>
      <c r="F151" s="37" t="s">
        <v>2</v>
      </c>
    </row>
    <row r="152" spans="1:6">
      <c r="A152" s="37">
        <v>142</v>
      </c>
      <c r="B152" s="37" t="s">
        <v>8</v>
      </c>
      <c r="C152" s="37" t="s">
        <v>7</v>
      </c>
      <c r="D152" s="37" t="s">
        <v>13</v>
      </c>
      <c r="E152" s="37">
        <v>5</v>
      </c>
      <c r="F152" s="37" t="s">
        <v>2</v>
      </c>
    </row>
    <row r="153" spans="1:6">
      <c r="A153" s="37">
        <v>143</v>
      </c>
      <c r="B153" s="37" t="s">
        <v>4</v>
      </c>
      <c r="C153" s="37" t="s">
        <v>5</v>
      </c>
      <c r="D153" s="37" t="s">
        <v>10</v>
      </c>
      <c r="E153" s="37">
        <v>3</v>
      </c>
      <c r="F153" s="37" t="s">
        <v>2</v>
      </c>
    </row>
    <row r="154" spans="1:6">
      <c r="A154" s="37">
        <v>144</v>
      </c>
      <c r="B154" s="37" t="s">
        <v>4</v>
      </c>
      <c r="C154" s="37" t="s">
        <v>5</v>
      </c>
      <c r="D154" s="37" t="s">
        <v>13</v>
      </c>
      <c r="E154" s="37">
        <v>5</v>
      </c>
      <c r="F154" s="37" t="s">
        <v>2</v>
      </c>
    </row>
    <row r="155" spans="1:6">
      <c r="A155" s="37">
        <v>145</v>
      </c>
      <c r="B155" s="37" t="s">
        <v>8</v>
      </c>
      <c r="C155" s="37" t="s">
        <v>18</v>
      </c>
      <c r="D155" s="37" t="s">
        <v>22</v>
      </c>
      <c r="E155" s="37">
        <v>7</v>
      </c>
      <c r="F155" s="37" t="s">
        <v>2</v>
      </c>
    </row>
    <row r="156" spans="1:6">
      <c r="A156" s="37">
        <v>146</v>
      </c>
      <c r="B156" s="37" t="s">
        <v>8</v>
      </c>
      <c r="C156" s="37" t="s">
        <v>17</v>
      </c>
      <c r="D156" s="37" t="s">
        <v>22</v>
      </c>
      <c r="E156" s="37">
        <v>11</v>
      </c>
      <c r="F156" s="37" t="s">
        <v>3</v>
      </c>
    </row>
    <row r="157" spans="1:6">
      <c r="A157" s="37">
        <v>147</v>
      </c>
      <c r="B157" s="37" t="s">
        <v>6</v>
      </c>
      <c r="C157" s="37" t="s">
        <v>16</v>
      </c>
      <c r="D157" s="37" t="s">
        <v>13</v>
      </c>
      <c r="E157" s="37">
        <v>5</v>
      </c>
      <c r="F157" s="37" t="s">
        <v>3</v>
      </c>
    </row>
    <row r="158" spans="1:6">
      <c r="A158" s="37">
        <v>148</v>
      </c>
      <c r="B158" s="37" t="s">
        <v>4</v>
      </c>
      <c r="C158" s="37" t="s">
        <v>17</v>
      </c>
      <c r="D158" s="37" t="s">
        <v>12</v>
      </c>
      <c r="E158" s="37">
        <v>9</v>
      </c>
      <c r="F158" s="37" t="s">
        <v>2</v>
      </c>
    </row>
    <row r="159" spans="1:6">
      <c r="A159" s="37">
        <v>149</v>
      </c>
      <c r="B159" s="37" t="s">
        <v>6</v>
      </c>
      <c r="C159" s="37" t="s">
        <v>16</v>
      </c>
      <c r="D159" s="37" t="s">
        <v>14</v>
      </c>
      <c r="E159" s="37">
        <v>7</v>
      </c>
      <c r="F159" s="37" t="s">
        <v>2</v>
      </c>
    </row>
    <row r="160" spans="1:6">
      <c r="A160" s="37">
        <v>150</v>
      </c>
      <c r="B160" s="37" t="s">
        <v>4</v>
      </c>
      <c r="C160" s="37" t="s">
        <v>16</v>
      </c>
      <c r="D160" s="37" t="s">
        <v>13</v>
      </c>
      <c r="E160" s="37">
        <v>8</v>
      </c>
      <c r="F160" s="37" t="s">
        <v>2</v>
      </c>
    </row>
    <row r="161" spans="1:6">
      <c r="A161" s="37">
        <v>151</v>
      </c>
      <c r="B161" s="37" t="s">
        <v>8</v>
      </c>
      <c r="C161" s="37" t="s">
        <v>18</v>
      </c>
      <c r="D161" s="37" t="s">
        <v>22</v>
      </c>
      <c r="E161" s="37">
        <v>6</v>
      </c>
      <c r="F161" s="37" t="s">
        <v>3</v>
      </c>
    </row>
    <row r="162" spans="1:6">
      <c r="A162" s="37">
        <v>152</v>
      </c>
      <c r="B162" s="37" t="s">
        <v>8</v>
      </c>
      <c r="C162" s="37" t="s">
        <v>17</v>
      </c>
      <c r="D162" s="37" t="s">
        <v>13</v>
      </c>
      <c r="E162" s="37">
        <v>9</v>
      </c>
      <c r="F162" s="37" t="s">
        <v>2</v>
      </c>
    </row>
    <row r="163" spans="1:6">
      <c r="A163" s="37">
        <v>153</v>
      </c>
      <c r="B163" s="37" t="s">
        <v>1</v>
      </c>
      <c r="C163" s="37" t="s">
        <v>15</v>
      </c>
      <c r="D163" s="37" t="s">
        <v>14</v>
      </c>
      <c r="E163" s="37">
        <v>4</v>
      </c>
      <c r="F163" s="37" t="s">
        <v>3</v>
      </c>
    </row>
    <row r="164" spans="1:6">
      <c r="A164" s="37">
        <v>154</v>
      </c>
      <c r="B164" s="37" t="s">
        <v>4</v>
      </c>
      <c r="C164" s="37" t="s">
        <v>15</v>
      </c>
      <c r="D164" s="37" t="s">
        <v>14</v>
      </c>
      <c r="E164" s="37">
        <v>14</v>
      </c>
      <c r="F164" s="37" t="s">
        <v>3</v>
      </c>
    </row>
    <row r="165" spans="1:6">
      <c r="A165" s="37">
        <v>155</v>
      </c>
      <c r="B165" s="37" t="s">
        <v>8</v>
      </c>
      <c r="C165" s="37" t="s">
        <v>5</v>
      </c>
      <c r="D165" s="37" t="s">
        <v>22</v>
      </c>
      <c r="E165" s="37">
        <v>10</v>
      </c>
      <c r="F165" s="37" t="s">
        <v>3</v>
      </c>
    </row>
    <row r="166" spans="1:6">
      <c r="A166" s="37">
        <v>156</v>
      </c>
      <c r="B166" s="37" t="s">
        <v>8</v>
      </c>
      <c r="C166" s="37" t="s">
        <v>7</v>
      </c>
      <c r="D166" s="37" t="s">
        <v>10</v>
      </c>
      <c r="E166" s="37">
        <v>10</v>
      </c>
      <c r="F166" s="37" t="s">
        <v>3</v>
      </c>
    </row>
    <row r="167" spans="1:6">
      <c r="A167" s="37">
        <v>157</v>
      </c>
      <c r="B167" s="37" t="s">
        <v>1</v>
      </c>
      <c r="C167" s="37" t="s">
        <v>18</v>
      </c>
      <c r="D167" s="37" t="s">
        <v>13</v>
      </c>
      <c r="E167" s="37">
        <v>6</v>
      </c>
      <c r="F167" s="37" t="s">
        <v>2</v>
      </c>
    </row>
    <row r="168" spans="1:6">
      <c r="A168" s="37">
        <v>158</v>
      </c>
      <c r="B168" s="37" t="s">
        <v>8</v>
      </c>
      <c r="C168" s="37" t="s">
        <v>5</v>
      </c>
      <c r="D168" s="37" t="s">
        <v>22</v>
      </c>
      <c r="E168" s="37">
        <v>5</v>
      </c>
      <c r="F168" s="37" t="s">
        <v>3</v>
      </c>
    </row>
    <row r="169" spans="1:6">
      <c r="A169" s="37">
        <v>159</v>
      </c>
      <c r="B169" s="37" t="s">
        <v>1</v>
      </c>
      <c r="C169" s="37" t="s">
        <v>5</v>
      </c>
      <c r="D169" s="37" t="s">
        <v>14</v>
      </c>
      <c r="E169" s="37">
        <v>15</v>
      </c>
      <c r="F169" s="37" t="s">
        <v>3</v>
      </c>
    </row>
    <row r="170" spans="1:6">
      <c r="A170" s="37">
        <v>160</v>
      </c>
      <c r="B170" s="37" t="s">
        <v>8</v>
      </c>
      <c r="C170" s="37" t="s">
        <v>5</v>
      </c>
      <c r="D170" s="37" t="s">
        <v>11</v>
      </c>
      <c r="E170" s="37">
        <v>1</v>
      </c>
      <c r="F170" s="37" t="s">
        <v>2</v>
      </c>
    </row>
  </sheetData>
  <mergeCells count="1">
    <mergeCell ref="A1:F8"/>
  </mergeCell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1"/>
  <sheetViews>
    <sheetView topLeftCell="A13" zoomScale="90" zoomScaleNormal="90" workbookViewId="0">
      <selection activeCell="A30" sqref="A30"/>
    </sheetView>
  </sheetViews>
  <sheetFormatPr baseColWidth="10" defaultColWidth="10.33203125" defaultRowHeight="13.8"/>
  <cols>
    <col min="1" max="1" width="9.109375" style="1" customWidth="1"/>
    <col min="2" max="2" width="21.88671875" style="1" customWidth="1"/>
    <col min="3" max="3" width="1.44140625" style="1" customWidth="1"/>
    <col min="4" max="4" width="10" style="1" customWidth="1"/>
    <col min="5" max="6" width="13.44140625" style="1" customWidth="1"/>
    <col min="7" max="8" width="15.6640625" style="1" customWidth="1"/>
    <col min="9" max="10" width="10.33203125" style="1"/>
    <col min="11" max="11" width="21" style="1" bestFit="1" customWidth="1"/>
    <col min="12" max="12" width="18.77734375" style="1" customWidth="1"/>
    <col min="13" max="13" width="27.6640625" style="1" bestFit="1" customWidth="1"/>
    <col min="14" max="14" width="31.6640625" style="1" bestFit="1" customWidth="1"/>
    <col min="15" max="15" width="25" style="1" bestFit="1" customWidth="1"/>
    <col min="16" max="16384" width="10.33203125" style="1"/>
  </cols>
  <sheetData>
    <row r="1" spans="1:15" ht="35.1" customHeight="1">
      <c r="A1" s="58" t="s">
        <v>24</v>
      </c>
      <c r="B1" s="58"/>
      <c r="C1" s="58"/>
      <c r="D1" s="58"/>
      <c r="E1" s="58"/>
      <c r="F1" s="58"/>
      <c r="G1" s="58"/>
      <c r="H1" s="58"/>
      <c r="I1" s="58"/>
      <c r="K1" s="21" t="s">
        <v>37</v>
      </c>
    </row>
    <row r="2" spans="1:15" ht="20.100000000000001" customHeight="1">
      <c r="A2" s="58"/>
      <c r="B2" s="58"/>
      <c r="C2" s="58"/>
      <c r="D2" s="58"/>
      <c r="E2" s="58"/>
      <c r="F2" s="58"/>
      <c r="G2" s="58"/>
      <c r="H2" s="58"/>
      <c r="I2" s="58"/>
      <c r="K2" s="42" t="s">
        <v>63</v>
      </c>
      <c r="L2" t="s">
        <v>65</v>
      </c>
      <c r="M2" t="s">
        <v>66</v>
      </c>
      <c r="N2" t="s">
        <v>73</v>
      </c>
      <c r="O2" t="s">
        <v>74</v>
      </c>
    </row>
    <row r="3" spans="1:15" ht="20.100000000000001" customHeight="1">
      <c r="K3" s="43" t="s">
        <v>10</v>
      </c>
      <c r="L3" s="44">
        <v>25</v>
      </c>
      <c r="M3" s="45">
        <v>0.15625</v>
      </c>
      <c r="N3" s="45">
        <v>0.15625</v>
      </c>
      <c r="O3" s="44">
        <v>25</v>
      </c>
    </row>
    <row r="4" spans="1:15" ht="20.100000000000001" customHeight="1">
      <c r="A4" s="59" t="s">
        <v>54</v>
      </c>
      <c r="B4" s="59"/>
      <c r="C4" s="59"/>
      <c r="D4" s="59"/>
      <c r="E4" s="59"/>
      <c r="F4" s="59"/>
      <c r="G4" s="59"/>
      <c r="H4" s="59"/>
      <c r="I4" s="59"/>
      <c r="K4" s="43" t="s">
        <v>11</v>
      </c>
      <c r="L4" s="44">
        <v>27</v>
      </c>
      <c r="M4" s="45">
        <v>0.16875000000000001</v>
      </c>
      <c r="N4" s="45">
        <v>0.32500000000000001</v>
      </c>
      <c r="O4" s="44">
        <v>52</v>
      </c>
    </row>
    <row r="5" spans="1:15" ht="20.100000000000001" customHeight="1">
      <c r="A5" s="59"/>
      <c r="B5" s="59"/>
      <c r="C5" s="59"/>
      <c r="D5" s="59"/>
      <c r="E5" s="59"/>
      <c r="F5" s="59"/>
      <c r="G5" s="59"/>
      <c r="H5" s="59"/>
      <c r="I5" s="59"/>
      <c r="K5" s="43" t="s">
        <v>12</v>
      </c>
      <c r="L5" s="44">
        <v>29</v>
      </c>
      <c r="M5" s="45">
        <v>0.18124999999999999</v>
      </c>
      <c r="N5" s="45">
        <v>0.50624999999999998</v>
      </c>
      <c r="O5" s="44">
        <v>81</v>
      </c>
    </row>
    <row r="6" spans="1:15" ht="20.100000000000001" customHeight="1">
      <c r="A6" s="59" t="s">
        <v>36</v>
      </c>
      <c r="B6" s="59"/>
      <c r="C6" s="59"/>
      <c r="D6" s="59"/>
      <c r="E6" s="59"/>
      <c r="F6" s="59"/>
      <c r="G6" s="59"/>
      <c r="H6" s="59"/>
      <c r="I6" s="59"/>
      <c r="K6" s="43" t="s">
        <v>13</v>
      </c>
      <c r="L6" s="44">
        <v>27</v>
      </c>
      <c r="M6" s="45">
        <v>0.16875000000000001</v>
      </c>
      <c r="N6" s="45">
        <v>0.67500000000000004</v>
      </c>
      <c r="O6" s="44">
        <v>108</v>
      </c>
    </row>
    <row r="7" spans="1:15" ht="20.100000000000001" customHeight="1">
      <c r="A7" s="59"/>
      <c r="B7" s="59"/>
      <c r="C7" s="59"/>
      <c r="D7" s="59"/>
      <c r="E7" s="59"/>
      <c r="F7" s="59"/>
      <c r="G7" s="59"/>
      <c r="H7" s="59"/>
      <c r="I7" s="59"/>
      <c r="K7" s="43" t="s">
        <v>14</v>
      </c>
      <c r="L7" s="44">
        <v>27</v>
      </c>
      <c r="M7" s="45">
        <v>0.16875000000000001</v>
      </c>
      <c r="N7" s="45">
        <v>0.84375</v>
      </c>
      <c r="O7" s="44">
        <v>135</v>
      </c>
    </row>
    <row r="8" spans="1:15" ht="20.100000000000001" customHeight="1">
      <c r="A8" s="59"/>
      <c r="B8" s="59"/>
      <c r="C8" s="59"/>
      <c r="D8" s="59"/>
      <c r="E8" s="59"/>
      <c r="F8" s="59"/>
      <c r="G8" s="59"/>
      <c r="H8" s="59"/>
      <c r="I8" s="59"/>
      <c r="K8" s="43" t="s">
        <v>22</v>
      </c>
      <c r="L8" s="44">
        <v>25</v>
      </c>
      <c r="M8" s="45">
        <v>0.15625</v>
      </c>
      <c r="N8" s="45">
        <v>1</v>
      </c>
      <c r="O8" s="44">
        <v>160</v>
      </c>
    </row>
    <row r="9" spans="1:15" ht="20.100000000000001" customHeight="1">
      <c r="A9" s="2"/>
      <c r="B9" s="2"/>
      <c r="C9" s="2"/>
      <c r="D9" s="2"/>
      <c r="E9" s="2"/>
      <c r="F9" s="2"/>
      <c r="G9" s="2"/>
      <c r="H9" s="2"/>
      <c r="I9" s="2"/>
      <c r="K9" s="43" t="s">
        <v>64</v>
      </c>
      <c r="L9" s="44">
        <v>160</v>
      </c>
      <c r="M9" s="45">
        <v>1</v>
      </c>
      <c r="N9" s="45"/>
      <c r="O9" s="44"/>
    </row>
    <row r="10" spans="1:15" ht="24.9" customHeight="1">
      <c r="A10" s="74" t="s">
        <v>25</v>
      </c>
      <c r="B10" s="76" t="s">
        <v>33</v>
      </c>
      <c r="C10" s="3"/>
      <c r="D10" s="66" t="s">
        <v>26</v>
      </c>
      <c r="E10" s="66" t="s">
        <v>27</v>
      </c>
      <c r="F10" s="66" t="s">
        <v>28</v>
      </c>
      <c r="G10" s="66" t="s">
        <v>34</v>
      </c>
      <c r="H10" s="66" t="s">
        <v>35</v>
      </c>
      <c r="K10"/>
      <c r="L10"/>
      <c r="M10"/>
    </row>
    <row r="11" spans="1:15" ht="24.9" customHeight="1">
      <c r="A11" s="75"/>
      <c r="B11" s="77"/>
      <c r="C11" s="4"/>
      <c r="D11" s="67"/>
      <c r="E11" s="67"/>
      <c r="F11" s="67" t="s">
        <v>29</v>
      </c>
      <c r="G11" s="67" t="s">
        <v>30</v>
      </c>
      <c r="H11" s="67" t="s">
        <v>30</v>
      </c>
      <c r="K11"/>
      <c r="L11"/>
      <c r="M11"/>
    </row>
    <row r="12" spans="1:15" ht="20.100000000000001" customHeight="1">
      <c r="A12" s="5">
        <v>1</v>
      </c>
      <c r="B12" s="20" t="s">
        <v>67</v>
      </c>
      <c r="C12" s="6"/>
      <c r="D12" s="1">
        <f>(250+500)/2</f>
        <v>375</v>
      </c>
      <c r="E12" s="1">
        <f>GETPIVOTDATA("Frecuencia Absoluta",$K$2,"ingreso mensual","1. Más de 250 a 500")</f>
        <v>25</v>
      </c>
      <c r="F12" s="17">
        <f>GETPIVOTDATA("Frecuencia relativa porcentual",$K$2,"ingreso mensual","1. Más de 250 a 500")</f>
        <v>0.15625</v>
      </c>
      <c r="G12" s="17">
        <f>GETPIVOTDATA("Frencuencia porcentual acumulada",$K$2,"ingreso mensual","1. Más de 250 a 500")</f>
        <v>0.15625</v>
      </c>
      <c r="H12" s="17">
        <f t="shared" ref="H12:H14" si="0">H13+F12</f>
        <v>1</v>
      </c>
      <c r="K12"/>
      <c r="L12"/>
      <c r="M12"/>
    </row>
    <row r="13" spans="1:15" ht="20.100000000000001" customHeight="1">
      <c r="A13" s="5">
        <v>2</v>
      </c>
      <c r="B13" s="6" t="s">
        <v>68</v>
      </c>
      <c r="C13" s="6"/>
      <c r="D13" s="1">
        <f>(500+750)/2</f>
        <v>625</v>
      </c>
      <c r="E13" s="18">
        <f>GETPIVOTDATA("Frecuencia Absoluta",$K$2,"ingreso mensual","2. Más de 500 a 750")</f>
        <v>27</v>
      </c>
      <c r="F13" s="17">
        <f>GETPIVOTDATA("Frecuencia relativa porcentual",$K$2,"ingreso mensual","2. Más de 500 a 750")</f>
        <v>0.16875000000000001</v>
      </c>
      <c r="G13" s="17">
        <f>GETPIVOTDATA("Frencuencia porcentual acumulada",$K$2,"ingreso mensual","2. Más de 500 a 750")</f>
        <v>0.32500000000000001</v>
      </c>
      <c r="H13" s="17">
        <f t="shared" si="0"/>
        <v>0.84375</v>
      </c>
      <c r="K13"/>
      <c r="L13"/>
      <c r="M13"/>
    </row>
    <row r="14" spans="1:15" ht="20.100000000000001" customHeight="1">
      <c r="A14" s="5">
        <v>3</v>
      </c>
      <c r="B14" s="6" t="s">
        <v>69</v>
      </c>
      <c r="C14" s="6"/>
      <c r="D14" s="1">
        <f>(750+1000)/2</f>
        <v>875</v>
      </c>
      <c r="E14" s="1">
        <f>GETPIVOTDATA("Frecuencia Absoluta",$K$2,"ingreso mensual","3. Más de 750 a 1000")</f>
        <v>29</v>
      </c>
      <c r="F14" s="17">
        <f>GETPIVOTDATA("Frecuencia relativa porcentual",$K$2,"ingreso mensual","3. Más de 750 a 1000")</f>
        <v>0.18124999999999999</v>
      </c>
      <c r="G14" s="17">
        <f>GETPIVOTDATA("Frencuencia porcentual acumulada",$K$2,"ingreso mensual","3. Más de 750 a 1000")</f>
        <v>0.50624999999999998</v>
      </c>
      <c r="H14" s="17">
        <f t="shared" si="0"/>
        <v>0.67500000000000004</v>
      </c>
      <c r="I14" s="6"/>
      <c r="K14"/>
      <c r="L14"/>
      <c r="M14"/>
    </row>
    <row r="15" spans="1:15" ht="20.100000000000001" customHeight="1">
      <c r="A15" s="5">
        <v>4</v>
      </c>
      <c r="B15" s="6" t="s">
        <v>70</v>
      </c>
      <c r="C15" s="6"/>
      <c r="D15" s="1">
        <f>(1000+1500)/2</f>
        <v>1250</v>
      </c>
      <c r="E15" s="1">
        <f>GETPIVOTDATA("Frecuencia Absoluta",$K$2,"ingreso mensual","4. Más de 1000 a 1500")</f>
        <v>27</v>
      </c>
      <c r="F15" s="17">
        <f>GETPIVOTDATA("Frecuencia relativa porcentual",$K$2,"ingreso mensual","4. Más de 1000 a 1500")</f>
        <v>0.16875000000000001</v>
      </c>
      <c r="G15" s="19">
        <f>GETPIVOTDATA("Frencuencia porcentual acumulada",$K$2,"ingreso mensual","4. Más de 1000 a 1500")</f>
        <v>0.67500000000000004</v>
      </c>
      <c r="H15" s="17">
        <f>H16+F15</f>
        <v>0.49375000000000002</v>
      </c>
      <c r="I15" s="46"/>
      <c r="K15"/>
      <c r="L15"/>
      <c r="M15"/>
    </row>
    <row r="16" spans="1:15" ht="20.100000000000001" customHeight="1">
      <c r="A16" s="7">
        <v>5</v>
      </c>
      <c r="B16" s="6" t="s">
        <v>71</v>
      </c>
      <c r="C16" s="6"/>
      <c r="D16" s="1">
        <f>(1500+2000)/2</f>
        <v>1750</v>
      </c>
      <c r="E16" s="1">
        <f>GETPIVOTDATA("Frecuencia Absoluta",$K$2,"ingreso mensual","5. Más de 1500 a 2000")</f>
        <v>27</v>
      </c>
      <c r="F16" s="17">
        <f>GETPIVOTDATA("Frecuencia relativa porcentual",$K$2,"ingreso mensual","5. Más de 1500 a 2000")</f>
        <v>0.16875000000000001</v>
      </c>
      <c r="G16" s="17">
        <f>GETPIVOTDATA("Frencuencia porcentual acumulada",$K$2,"ingreso mensual","5. Más de 1500 a 2000")</f>
        <v>0.84375</v>
      </c>
      <c r="H16" s="19">
        <f>H17+F16</f>
        <v>0.32500000000000001</v>
      </c>
      <c r="I16" s="6"/>
      <c r="K16"/>
      <c r="L16"/>
      <c r="M16"/>
    </row>
    <row r="17" spans="1:13" ht="20.100000000000001" customHeight="1">
      <c r="A17" s="8">
        <v>6</v>
      </c>
      <c r="B17" s="9" t="s">
        <v>72</v>
      </c>
      <c r="C17" s="9"/>
      <c r="D17" s="1">
        <f>(2000+2500)/2</f>
        <v>2250</v>
      </c>
      <c r="E17" s="1">
        <f>GETPIVOTDATA("Frecuencia Absoluta",$K$2,"ingreso mensual","6. Más de 2000 a 2500")</f>
        <v>25</v>
      </c>
      <c r="F17" s="17">
        <f>GETPIVOTDATA("Frecuencia relativa porcentual",$K$2,"ingreso mensual","6. Más de 2000 a 2500")</f>
        <v>0.15625</v>
      </c>
      <c r="G17" s="17">
        <f>GETPIVOTDATA("Frencuencia porcentual acumulada",$K$2,"ingreso mensual","6. Más de 2000 a 2500")</f>
        <v>1</v>
      </c>
      <c r="H17" s="17">
        <f>F17</f>
        <v>0.15625</v>
      </c>
      <c r="I17" s="6"/>
      <c r="K17"/>
      <c r="L17"/>
      <c r="M17"/>
    </row>
    <row r="18" spans="1:13" ht="20.100000000000001" customHeight="1">
      <c r="A18" s="10"/>
      <c r="B18" s="12" t="s">
        <v>31</v>
      </c>
      <c r="C18" s="11"/>
      <c r="D18" s="13"/>
      <c r="E18" s="13">
        <f>GETPIVOTDATA("Frecuencia Absoluta",$K$2)</f>
        <v>160</v>
      </c>
      <c r="F18" s="14">
        <f>GETPIVOTDATA("Frecuencia relativa porcentual",$K$2)</f>
        <v>1</v>
      </c>
      <c r="G18" s="10"/>
      <c r="H18" s="10"/>
      <c r="K18"/>
      <c r="L18"/>
      <c r="M18"/>
    </row>
    <row r="19" spans="1:13" ht="20.100000000000001" customHeight="1">
      <c r="K19"/>
      <c r="L19"/>
      <c r="M19"/>
    </row>
    <row r="20" spans="1:13" ht="28.5" customHeight="1">
      <c r="A20" s="59" t="s">
        <v>32</v>
      </c>
      <c r="B20" s="59"/>
      <c r="C20" s="59"/>
      <c r="D20" s="59"/>
      <c r="E20" s="59"/>
      <c r="F20" s="59"/>
      <c r="G20" s="59"/>
      <c r="H20" s="59"/>
      <c r="I20" s="59"/>
    </row>
    <row r="21" spans="1:13" ht="20.100000000000001" customHeight="1"/>
    <row r="22" spans="1:13" ht="24.9" customHeight="1">
      <c r="A22" s="68" t="s">
        <v>102</v>
      </c>
      <c r="B22" s="69"/>
      <c r="C22" s="69"/>
      <c r="D22" s="69"/>
      <c r="E22" s="69"/>
      <c r="F22" s="69"/>
      <c r="G22" s="69"/>
      <c r="H22" s="69"/>
      <c r="I22" s="70"/>
    </row>
    <row r="23" spans="1:13" ht="24.9" customHeight="1">
      <c r="A23" s="71"/>
      <c r="B23" s="72"/>
      <c r="C23" s="72"/>
      <c r="D23" s="72"/>
      <c r="E23" s="72"/>
      <c r="F23" s="72"/>
      <c r="G23" s="72"/>
      <c r="H23" s="72"/>
      <c r="I23" s="73"/>
    </row>
    <row r="24" spans="1:13" ht="24.9" customHeight="1">
      <c r="A24" s="60" t="s">
        <v>104</v>
      </c>
      <c r="B24" s="61"/>
      <c r="C24" s="61"/>
      <c r="D24" s="61"/>
      <c r="E24" s="61"/>
      <c r="F24" s="61"/>
      <c r="G24" s="61"/>
      <c r="H24" s="61"/>
      <c r="I24" s="62"/>
    </row>
    <row r="25" spans="1:13" ht="24.9" customHeight="1">
      <c r="A25" s="60"/>
      <c r="B25" s="61"/>
      <c r="C25" s="61"/>
      <c r="D25" s="61"/>
      <c r="E25" s="61"/>
      <c r="F25" s="61"/>
      <c r="G25" s="61"/>
      <c r="H25" s="61"/>
      <c r="I25" s="62"/>
    </row>
    <row r="26" spans="1:13" ht="24.9" customHeight="1">
      <c r="A26" s="60" t="s">
        <v>105</v>
      </c>
      <c r="B26" s="61"/>
      <c r="C26" s="61"/>
      <c r="D26" s="61"/>
      <c r="E26" s="61"/>
      <c r="F26" s="61"/>
      <c r="G26" s="61"/>
      <c r="H26" s="61"/>
      <c r="I26" s="62"/>
    </row>
    <row r="27" spans="1:13" ht="24.9" customHeight="1">
      <c r="A27" s="60"/>
      <c r="B27" s="61"/>
      <c r="C27" s="61"/>
      <c r="D27" s="61"/>
      <c r="E27" s="61"/>
      <c r="F27" s="61"/>
      <c r="G27" s="61"/>
      <c r="H27" s="61"/>
      <c r="I27" s="62"/>
    </row>
    <row r="28" spans="1:13" ht="24.9" customHeight="1">
      <c r="A28" s="60" t="s">
        <v>103</v>
      </c>
      <c r="B28" s="61"/>
      <c r="C28" s="61"/>
      <c r="D28" s="61"/>
      <c r="E28" s="61"/>
      <c r="F28" s="61"/>
      <c r="G28" s="61"/>
      <c r="H28" s="61"/>
      <c r="I28" s="62"/>
    </row>
    <row r="29" spans="1:13" ht="24.9" customHeight="1">
      <c r="A29" s="63"/>
      <c r="B29" s="64"/>
      <c r="C29" s="64"/>
      <c r="D29" s="64"/>
      <c r="E29" s="64"/>
      <c r="F29" s="64"/>
      <c r="G29" s="64"/>
      <c r="H29" s="64"/>
      <c r="I29" s="65"/>
    </row>
    <row r="30" spans="1:13" ht="20.100000000000001" customHeight="1">
      <c r="A30" s="15"/>
      <c r="B30" s="16"/>
      <c r="C30" s="16"/>
      <c r="D30" s="16"/>
      <c r="E30" s="16"/>
      <c r="F30" s="16"/>
      <c r="G30" s="16"/>
      <c r="H30" s="16"/>
      <c r="I30" s="16"/>
    </row>
    <row r="31" spans="1:13" ht="20.100000000000001" customHeight="1">
      <c r="A31" s="15"/>
      <c r="B31" s="16"/>
      <c r="C31" s="16"/>
      <c r="D31" s="16"/>
      <c r="E31" s="16"/>
      <c r="F31" s="16"/>
      <c r="G31" s="16"/>
      <c r="H31" s="16"/>
      <c r="I31" s="16"/>
    </row>
  </sheetData>
  <mergeCells count="15">
    <mergeCell ref="A1:I2"/>
    <mergeCell ref="A4:I5"/>
    <mergeCell ref="A6:I8"/>
    <mergeCell ref="A26:I27"/>
    <mergeCell ref="A28:I29"/>
    <mergeCell ref="F10:F11"/>
    <mergeCell ref="G10:G11"/>
    <mergeCell ref="A20:I20"/>
    <mergeCell ref="A22:I23"/>
    <mergeCell ref="A24:I25"/>
    <mergeCell ref="A10:A11"/>
    <mergeCell ref="B10:B11"/>
    <mergeCell ref="D10:D11"/>
    <mergeCell ref="E10:E11"/>
    <mergeCell ref="H10:H11"/>
  </mergeCell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2"/>
  <sheetViews>
    <sheetView topLeftCell="A30" zoomScale="80" zoomScaleNormal="80" workbookViewId="0">
      <selection activeCell="A54" sqref="A54"/>
    </sheetView>
  </sheetViews>
  <sheetFormatPr baseColWidth="10" defaultColWidth="10.33203125" defaultRowHeight="13.8"/>
  <cols>
    <col min="1" max="2" width="11" style="1" customWidth="1"/>
    <col min="3" max="3" width="20.44140625" style="1" customWidth="1"/>
    <col min="4" max="4" width="13.44140625" style="1" customWidth="1"/>
    <col min="5" max="6" width="12.33203125" style="1" customWidth="1"/>
    <col min="7" max="14" width="10.33203125" style="1"/>
    <col min="15" max="15" width="17.6640625" style="1" bestFit="1" customWidth="1"/>
    <col min="16" max="16" width="26.109375" style="1" bestFit="1" customWidth="1"/>
    <col min="17" max="17" width="27.109375" style="1" bestFit="1" customWidth="1"/>
    <col min="18" max="16384" width="10.33203125" style="1"/>
  </cols>
  <sheetData>
    <row r="1" spans="1:17" ht="20.100000000000001" customHeight="1" thickBot="1">
      <c r="A1" s="58" t="s">
        <v>24</v>
      </c>
      <c r="B1" s="58"/>
      <c r="C1" s="58"/>
      <c r="D1" s="58"/>
      <c r="E1" s="58"/>
      <c r="F1" s="58"/>
      <c r="G1" s="58"/>
      <c r="H1" s="58"/>
      <c r="I1" s="58"/>
      <c r="J1" s="58"/>
      <c r="L1" s="21" t="s">
        <v>37</v>
      </c>
    </row>
    <row r="2" spans="1:17" ht="20.100000000000001" customHeight="1">
      <c r="A2" s="58"/>
      <c r="B2" s="58"/>
      <c r="C2" s="58"/>
      <c r="D2" s="58"/>
      <c r="E2" s="58"/>
      <c r="F2" s="58"/>
      <c r="G2" s="58"/>
      <c r="H2" s="58"/>
      <c r="I2" s="58"/>
      <c r="J2" s="58"/>
      <c r="L2" s="50" t="s">
        <v>75</v>
      </c>
      <c r="M2" s="50"/>
      <c r="O2" s="42" t="s">
        <v>63</v>
      </c>
      <c r="P2" t="s">
        <v>86</v>
      </c>
      <c r="Q2" t="s">
        <v>87</v>
      </c>
    </row>
    <row r="3" spans="1:17" ht="20.100000000000001" customHeight="1">
      <c r="A3" s="58"/>
      <c r="B3" s="58"/>
      <c r="C3" s="58"/>
      <c r="D3" s="58"/>
      <c r="E3" s="58"/>
      <c r="F3" s="58"/>
      <c r="G3" s="58"/>
      <c r="H3" s="58"/>
      <c r="I3" s="58"/>
      <c r="J3" s="58"/>
      <c r="L3" s="48"/>
      <c r="M3" s="48"/>
      <c r="O3" s="43">
        <v>1</v>
      </c>
      <c r="P3" s="44">
        <v>15</v>
      </c>
      <c r="Q3" s="45">
        <v>9.375E-2</v>
      </c>
    </row>
    <row r="4" spans="1:17" ht="20.100000000000001" customHeight="1">
      <c r="L4" s="48" t="s">
        <v>40</v>
      </c>
      <c r="M4" s="48">
        <v>6.4625000000000004</v>
      </c>
      <c r="O4" s="43">
        <v>2</v>
      </c>
      <c r="P4" s="47">
        <v>17</v>
      </c>
      <c r="Q4" s="45">
        <v>0.2</v>
      </c>
    </row>
    <row r="5" spans="1:17" ht="20.100000000000001" customHeight="1">
      <c r="A5" s="59" t="s">
        <v>106</v>
      </c>
      <c r="B5" s="59"/>
      <c r="C5" s="59"/>
      <c r="D5" s="59"/>
      <c r="E5" s="59"/>
      <c r="F5" s="59"/>
      <c r="G5" s="59"/>
      <c r="H5" s="59"/>
      <c r="I5" s="59"/>
      <c r="J5" s="59"/>
      <c r="L5" s="48" t="s">
        <v>76</v>
      </c>
      <c r="M5" s="48">
        <v>0.32041240867859677</v>
      </c>
      <c r="O5" s="43">
        <v>3</v>
      </c>
      <c r="P5" s="44">
        <v>15</v>
      </c>
      <c r="Q5" s="45">
        <v>0.29375000000000001</v>
      </c>
    </row>
    <row r="6" spans="1:17" ht="20.100000000000001" customHeight="1">
      <c r="A6" s="59"/>
      <c r="B6" s="59"/>
      <c r="C6" s="59"/>
      <c r="D6" s="59"/>
      <c r="E6" s="59"/>
      <c r="F6" s="59"/>
      <c r="G6" s="59"/>
      <c r="H6" s="59"/>
      <c r="I6" s="59"/>
      <c r="J6" s="59"/>
      <c r="L6" s="48" t="s">
        <v>41</v>
      </c>
      <c r="M6" s="48">
        <v>6</v>
      </c>
      <c r="O6" s="43">
        <v>4</v>
      </c>
      <c r="P6" s="44">
        <v>16</v>
      </c>
      <c r="Q6" s="45">
        <v>0.39374999999999999</v>
      </c>
    </row>
    <row r="7" spans="1:17" ht="20.100000000000001" customHeight="1">
      <c r="L7" s="48" t="s">
        <v>42</v>
      </c>
      <c r="M7" s="48">
        <v>2</v>
      </c>
      <c r="O7" s="43">
        <v>5</v>
      </c>
      <c r="P7" s="44">
        <v>14</v>
      </c>
      <c r="Q7" s="45">
        <v>0.48125000000000001</v>
      </c>
    </row>
    <row r="8" spans="1:17" ht="30.75" customHeight="1">
      <c r="A8" s="59" t="s">
        <v>38</v>
      </c>
      <c r="B8" s="59"/>
      <c r="C8" s="59"/>
      <c r="D8" s="59"/>
      <c r="E8" s="59"/>
      <c r="F8" s="59"/>
      <c r="G8" s="59"/>
      <c r="H8" s="59"/>
      <c r="I8" s="59"/>
      <c r="J8" s="59"/>
      <c r="L8" s="48" t="s">
        <v>59</v>
      </c>
      <c r="M8" s="48">
        <v>4.05293200802027</v>
      </c>
      <c r="O8" s="43">
        <v>6</v>
      </c>
      <c r="P8" s="44">
        <v>13</v>
      </c>
      <c r="Q8" s="45">
        <v>0.5625</v>
      </c>
    </row>
    <row r="9" spans="1:17" ht="20.100000000000001" customHeight="1">
      <c r="A9" s="2"/>
      <c r="B9" s="2"/>
      <c r="C9" s="2"/>
      <c r="D9" s="2"/>
      <c r="E9" s="2"/>
      <c r="F9" s="2"/>
      <c r="G9" s="2"/>
      <c r="H9" s="2"/>
      <c r="I9" s="2"/>
      <c r="J9" s="2"/>
      <c r="L9" s="48" t="s">
        <v>77</v>
      </c>
      <c r="M9" s="48">
        <v>16.426257861635218</v>
      </c>
      <c r="O9" s="43">
        <v>7</v>
      </c>
      <c r="P9" s="44">
        <v>10</v>
      </c>
      <c r="Q9" s="45">
        <v>0.625</v>
      </c>
    </row>
    <row r="10" spans="1:17" ht="20.100000000000001" customHeight="1">
      <c r="A10" s="2"/>
      <c r="B10" s="2"/>
      <c r="C10" s="86" t="s">
        <v>50</v>
      </c>
      <c r="D10" s="86"/>
      <c r="E10" s="30"/>
      <c r="F10" s="30"/>
      <c r="G10" s="30"/>
      <c r="H10" s="30"/>
      <c r="I10" s="30"/>
      <c r="J10" s="2"/>
      <c r="L10" s="48" t="s">
        <v>78</v>
      </c>
      <c r="M10" s="48">
        <v>-0.88038978551078451</v>
      </c>
      <c r="O10" s="43">
        <v>8</v>
      </c>
      <c r="P10" s="44">
        <v>10</v>
      </c>
      <c r="Q10" s="45">
        <v>0.6875</v>
      </c>
    </row>
    <row r="11" spans="1:17" ht="20.100000000000001" customHeight="1">
      <c r="A11" s="2"/>
      <c r="B11" s="2"/>
      <c r="C11" s="22" t="s">
        <v>39</v>
      </c>
      <c r="D11" s="5"/>
      <c r="E11" s="30"/>
      <c r="F11" s="30"/>
      <c r="G11" s="30"/>
      <c r="H11" s="30"/>
      <c r="I11" s="30"/>
      <c r="J11" s="2"/>
      <c r="L11" s="48" t="s">
        <v>79</v>
      </c>
      <c r="M11" s="48">
        <v>0.46075953860164409</v>
      </c>
      <c r="O11" s="43">
        <v>9</v>
      </c>
      <c r="P11" s="44">
        <v>9</v>
      </c>
      <c r="Q11" s="45">
        <v>0.74375000000000002</v>
      </c>
    </row>
    <row r="12" spans="1:17" ht="20.100000000000001" customHeight="1">
      <c r="A12" s="2"/>
      <c r="B12" s="2"/>
      <c r="C12" s="1" t="s">
        <v>40</v>
      </c>
      <c r="D12" s="23">
        <f>M4</f>
        <v>6.4625000000000004</v>
      </c>
      <c r="E12" s="2"/>
      <c r="F12" s="2"/>
      <c r="G12" s="2"/>
      <c r="H12" s="2"/>
      <c r="I12" s="2"/>
      <c r="J12" s="2"/>
      <c r="L12" s="48" t="s">
        <v>58</v>
      </c>
      <c r="M12" s="48">
        <v>14</v>
      </c>
      <c r="O12" s="43">
        <v>10</v>
      </c>
      <c r="P12" s="44">
        <v>10</v>
      </c>
      <c r="Q12" s="45">
        <v>0.80625000000000002</v>
      </c>
    </row>
    <row r="13" spans="1:17" ht="20.100000000000001" customHeight="1">
      <c r="A13" s="2"/>
      <c r="B13" s="2"/>
      <c r="C13" s="1" t="s">
        <v>41</v>
      </c>
      <c r="D13" s="23">
        <f>M6</f>
        <v>6</v>
      </c>
      <c r="E13" s="2"/>
      <c r="F13" s="2"/>
      <c r="G13" s="2"/>
      <c r="H13" s="2"/>
      <c r="I13" s="2"/>
      <c r="J13" s="2"/>
      <c r="L13" s="48" t="s">
        <v>44</v>
      </c>
      <c r="M13" s="48">
        <v>1</v>
      </c>
      <c r="O13" s="43">
        <v>11</v>
      </c>
      <c r="P13" s="44">
        <v>7</v>
      </c>
      <c r="Q13" s="45">
        <v>0.85</v>
      </c>
    </row>
    <row r="14" spans="1:17" ht="20.100000000000001" customHeight="1">
      <c r="A14" s="2"/>
      <c r="B14" s="2"/>
      <c r="C14" s="1" t="s">
        <v>42</v>
      </c>
      <c r="D14" s="23">
        <f>M7</f>
        <v>2</v>
      </c>
      <c r="E14" s="2"/>
      <c r="F14" s="2"/>
      <c r="G14" s="2"/>
      <c r="H14" s="2"/>
      <c r="I14" s="2"/>
      <c r="J14" s="2"/>
      <c r="L14" s="48" t="s">
        <v>46</v>
      </c>
      <c r="M14" s="48">
        <v>15</v>
      </c>
      <c r="O14" s="43">
        <v>12</v>
      </c>
      <c r="P14" s="44">
        <v>7</v>
      </c>
      <c r="Q14" s="45">
        <v>0.89375000000000004</v>
      </c>
    </row>
    <row r="15" spans="1:17" ht="20.100000000000001" customHeight="1">
      <c r="A15" s="2"/>
      <c r="B15" s="2"/>
      <c r="D15" s="23"/>
      <c r="E15" s="2"/>
      <c r="F15" s="2"/>
      <c r="G15" s="2"/>
      <c r="H15" s="2"/>
      <c r="I15" s="2"/>
      <c r="J15" s="2"/>
      <c r="L15" s="48" t="s">
        <v>80</v>
      </c>
      <c r="M15" s="48">
        <v>1034</v>
      </c>
      <c r="O15" s="43">
        <v>13</v>
      </c>
      <c r="P15" s="44">
        <v>7</v>
      </c>
      <c r="Q15" s="45">
        <v>0.9375</v>
      </c>
    </row>
    <row r="16" spans="1:17" ht="20.100000000000001" customHeight="1" thickBot="1">
      <c r="A16" s="2"/>
      <c r="B16" s="2"/>
      <c r="C16" s="22" t="s">
        <v>43</v>
      </c>
      <c r="E16" s="2"/>
      <c r="F16" s="2"/>
      <c r="G16" s="2"/>
      <c r="H16" s="2"/>
      <c r="I16" s="2"/>
      <c r="J16" s="2"/>
      <c r="L16" s="49" t="s">
        <v>81</v>
      </c>
      <c r="M16" s="49">
        <v>160</v>
      </c>
      <c r="O16" s="43">
        <v>14</v>
      </c>
      <c r="P16" s="44">
        <v>5</v>
      </c>
      <c r="Q16" s="45">
        <v>0.96875</v>
      </c>
    </row>
    <row r="17" spans="1:17" ht="20.100000000000001" customHeight="1">
      <c r="A17" s="2"/>
      <c r="B17" s="2"/>
      <c r="C17" s="1" t="s">
        <v>44</v>
      </c>
      <c r="D17" s="51">
        <f>M13</f>
        <v>1</v>
      </c>
      <c r="E17" s="2"/>
      <c r="F17" s="2"/>
      <c r="G17" s="2"/>
      <c r="H17" s="2"/>
      <c r="I17" s="2"/>
      <c r="J17" s="2"/>
      <c r="O17" s="43">
        <v>15</v>
      </c>
      <c r="P17" s="44">
        <v>5</v>
      </c>
      <c r="Q17" s="45">
        <v>1</v>
      </c>
    </row>
    <row r="18" spans="1:17" ht="20.100000000000001" customHeight="1">
      <c r="A18" s="2"/>
      <c r="B18" s="2"/>
      <c r="C18" s="1" t="s">
        <v>45</v>
      </c>
      <c r="D18" s="23">
        <f>_xlfn.PERCENTILE.EXC(ServiAutos[años como cliente],0.1)</f>
        <v>2</v>
      </c>
      <c r="E18" s="2"/>
      <c r="F18" s="2"/>
      <c r="G18" s="2"/>
      <c r="H18" s="2"/>
      <c r="I18" s="2"/>
      <c r="J18" s="2"/>
      <c r="O18" s="43" t="s">
        <v>64</v>
      </c>
      <c r="P18" s="44">
        <v>160</v>
      </c>
      <c r="Q18" s="45"/>
    </row>
    <row r="19" spans="1:17" ht="20.100000000000001" customHeight="1">
      <c r="A19" s="2"/>
      <c r="B19" s="2"/>
      <c r="C19" s="1" t="s">
        <v>47</v>
      </c>
      <c r="D19" s="23">
        <f>_xlfn.PERCENTILE.EXC(ServiAutos[años como cliente],0.25)</f>
        <v>3</v>
      </c>
      <c r="E19" s="2"/>
      <c r="F19" s="2"/>
      <c r="G19" s="2"/>
      <c r="H19" s="2"/>
      <c r="I19" s="2"/>
      <c r="J19" s="2"/>
      <c r="O19"/>
      <c r="P19"/>
      <c r="Q19"/>
    </row>
    <row r="20" spans="1:17" ht="20.100000000000001" customHeight="1">
      <c r="A20" s="24"/>
      <c r="C20" s="1" t="s">
        <v>48</v>
      </c>
      <c r="D20" s="23">
        <f>_xlfn.PERCENTILE.EXC(ServiAutos[años como cliente],0.75)</f>
        <v>10</v>
      </c>
    </row>
    <row r="21" spans="1:17" ht="20.100000000000001" customHeight="1">
      <c r="A21" s="24"/>
      <c r="C21" s="1" t="s">
        <v>49</v>
      </c>
      <c r="D21" s="23">
        <f>_xlfn.PERCENTILE.EXC(ServiAutos[años como cliente],0.9)</f>
        <v>13</v>
      </c>
    </row>
    <row r="22" spans="1:17" ht="20.100000000000001" customHeight="1" thickBot="1">
      <c r="C22" s="25" t="s">
        <v>46</v>
      </c>
      <c r="D22" s="26">
        <f>MAX(ServiAutos[[#All],[años como cliente]])</f>
        <v>15</v>
      </c>
    </row>
    <row r="23" spans="1:17" ht="20.100000000000001" customHeight="1">
      <c r="C23" s="5"/>
      <c r="D23" s="27"/>
    </row>
    <row r="24" spans="1:17" ht="20.100000000000001" customHeight="1">
      <c r="A24" s="87" t="s">
        <v>56</v>
      </c>
      <c r="B24" s="87"/>
      <c r="C24" s="87"/>
      <c r="D24" s="87"/>
      <c r="E24" s="87"/>
      <c r="F24" s="87"/>
      <c r="G24" s="87"/>
      <c r="H24" s="87"/>
      <c r="I24" s="87"/>
      <c r="J24" s="87"/>
    </row>
    <row r="25" spans="1:17" ht="20.100000000000001" customHeight="1">
      <c r="A25" s="87"/>
      <c r="B25" s="87"/>
      <c r="C25" s="87"/>
      <c r="D25" s="87"/>
      <c r="E25" s="87"/>
      <c r="F25" s="87"/>
      <c r="G25" s="87"/>
      <c r="H25" s="87"/>
      <c r="I25" s="87"/>
      <c r="J25" s="87"/>
    </row>
    <row r="26" spans="1:17" ht="20.100000000000001" customHeight="1">
      <c r="C26" s="5"/>
      <c r="D26" s="27"/>
    </row>
    <row r="27" spans="1:17" ht="20.100000000000001" customHeight="1">
      <c r="A27" s="84" t="s">
        <v>107</v>
      </c>
      <c r="B27" s="84"/>
      <c r="C27" s="84"/>
      <c r="D27" s="84"/>
      <c r="E27" s="84"/>
      <c r="F27" s="84"/>
      <c r="G27" s="84"/>
      <c r="H27" s="84"/>
      <c r="I27" s="84"/>
      <c r="J27" s="84"/>
    </row>
    <row r="28" spans="1:17" ht="20.100000000000001" customHeight="1">
      <c r="A28" s="84"/>
      <c r="B28" s="84"/>
      <c r="C28" s="84"/>
      <c r="D28" s="84"/>
      <c r="E28" s="84"/>
      <c r="F28" s="84"/>
      <c r="G28" s="84"/>
      <c r="H28" s="84"/>
      <c r="I28" s="84"/>
      <c r="J28" s="84"/>
    </row>
    <row r="29" spans="1:17" ht="20.100000000000001" customHeight="1">
      <c r="C29" s="5"/>
      <c r="D29" s="27"/>
    </row>
    <row r="30" spans="1:17" ht="20.100000000000001" customHeight="1"/>
    <row r="31" spans="1:17" ht="20.100000000000001" customHeight="1">
      <c r="A31" s="59" t="s">
        <v>60</v>
      </c>
      <c r="B31" s="59"/>
      <c r="C31" s="59"/>
      <c r="D31" s="59"/>
      <c r="E31" s="59"/>
      <c r="F31" s="59"/>
      <c r="G31" s="59"/>
      <c r="H31" s="59"/>
      <c r="I31" s="59"/>
      <c r="J31" s="59"/>
    </row>
    <row r="32" spans="1:17" ht="20.100000000000001" customHeight="1">
      <c r="A32" s="59"/>
      <c r="B32" s="59"/>
      <c r="C32" s="59"/>
      <c r="D32" s="59"/>
      <c r="E32" s="59"/>
      <c r="F32" s="59"/>
      <c r="G32" s="59"/>
      <c r="H32" s="59"/>
      <c r="I32" s="59"/>
      <c r="J32" s="59"/>
    </row>
    <row r="33" spans="1:16" ht="20.100000000000001" customHeight="1">
      <c r="A33" s="29"/>
      <c r="B33" s="29"/>
      <c r="C33" s="29"/>
      <c r="D33" s="29"/>
    </row>
    <row r="34" spans="1:16" ht="20.100000000000001" customHeight="1">
      <c r="A34" s="85" t="s">
        <v>52</v>
      </c>
      <c r="B34" s="85"/>
      <c r="C34" s="85"/>
      <c r="D34" s="85"/>
      <c r="E34" s="85"/>
      <c r="F34" s="85"/>
      <c r="G34" s="85"/>
      <c r="H34" s="85"/>
      <c r="I34" s="85"/>
      <c r="J34" s="85"/>
    </row>
    <row r="35" spans="1:16" ht="20.100000000000001" customHeight="1">
      <c r="A35" s="52" t="s">
        <v>82</v>
      </c>
    </row>
    <row r="36" spans="1:16" ht="20.100000000000001" customHeight="1">
      <c r="A36" s="84" t="s">
        <v>108</v>
      </c>
      <c r="B36" s="84"/>
      <c r="C36" s="84"/>
      <c r="D36" s="84"/>
      <c r="E36" s="84"/>
      <c r="F36" s="84"/>
      <c r="G36" s="84"/>
      <c r="H36" s="84"/>
      <c r="I36" s="84"/>
      <c r="J36" s="84"/>
    </row>
    <row r="37" spans="1:16" ht="20.100000000000001" customHeight="1">
      <c r="A37" s="84"/>
      <c r="B37" s="84"/>
      <c r="C37" s="84"/>
      <c r="D37" s="84"/>
      <c r="E37" s="84"/>
      <c r="F37" s="84"/>
      <c r="G37" s="84"/>
      <c r="H37" s="84"/>
      <c r="I37" s="84"/>
      <c r="J37" s="84"/>
    </row>
    <row r="38" spans="1:16" ht="20.100000000000001" customHeight="1">
      <c r="A38" s="28"/>
      <c r="B38" s="28"/>
      <c r="C38" s="28"/>
      <c r="D38" s="28"/>
      <c r="E38" s="28"/>
      <c r="F38" s="28"/>
      <c r="G38" s="28"/>
      <c r="H38" s="28"/>
      <c r="I38" s="28"/>
      <c r="J38" s="28"/>
    </row>
    <row r="39" spans="1:16" ht="20.100000000000001" customHeight="1">
      <c r="A39" s="59" t="s">
        <v>61</v>
      </c>
      <c r="B39" s="59"/>
      <c r="C39" s="59"/>
      <c r="D39" s="59"/>
      <c r="E39" s="59"/>
      <c r="F39" s="59"/>
      <c r="G39" s="59"/>
      <c r="H39" s="59"/>
      <c r="I39" s="59"/>
      <c r="J39" s="59"/>
    </row>
    <row r="40" spans="1:16" ht="20.100000000000001" customHeight="1">
      <c r="A40" s="59"/>
      <c r="B40" s="59"/>
      <c r="C40" s="59"/>
      <c r="D40" s="59"/>
      <c r="E40" s="59"/>
      <c r="F40" s="59"/>
      <c r="G40" s="59"/>
      <c r="H40" s="59"/>
      <c r="I40" s="59"/>
      <c r="J40" s="59"/>
    </row>
    <row r="41" spans="1:16" ht="20.100000000000001" customHeight="1" thickBot="1">
      <c r="A41" s="59"/>
      <c r="B41" s="59"/>
      <c r="C41" s="59"/>
      <c r="D41" s="59"/>
      <c r="E41" s="59"/>
      <c r="F41" s="59"/>
      <c r="G41" s="59"/>
      <c r="H41" s="59"/>
      <c r="I41" s="59"/>
      <c r="J41" s="59"/>
    </row>
    <row r="42" spans="1:16" ht="20.100000000000001" customHeight="1">
      <c r="A42" s="2"/>
      <c r="B42" s="2"/>
      <c r="C42" s="80" t="s">
        <v>55</v>
      </c>
      <c r="D42" s="82" t="s">
        <v>51</v>
      </c>
      <c r="E42" s="78" t="s">
        <v>50</v>
      </c>
      <c r="F42" s="79"/>
      <c r="G42" s="2"/>
      <c r="H42" s="2"/>
      <c r="I42" s="2"/>
      <c r="J42" s="2"/>
      <c r="L42" s="50" t="s">
        <v>83</v>
      </c>
      <c r="M42" s="50"/>
      <c r="O42" s="50" t="s">
        <v>84</v>
      </c>
      <c r="P42" s="50"/>
    </row>
    <row r="43" spans="1:16" ht="20.100000000000001" customHeight="1">
      <c r="C43" s="81"/>
      <c r="D43" s="83"/>
      <c r="E43" s="32" t="s">
        <v>57</v>
      </c>
      <c r="F43" s="38" t="s">
        <v>41</v>
      </c>
      <c r="L43" s="48"/>
      <c r="M43" s="48"/>
      <c r="O43" s="48"/>
      <c r="P43" s="48"/>
    </row>
    <row r="44" spans="1:16" ht="20.100000000000001" customHeight="1">
      <c r="C44" s="16" t="s">
        <v>2</v>
      </c>
      <c r="D44" s="33">
        <v>93</v>
      </c>
      <c r="E44" s="34">
        <f>P44</f>
        <v>6.4623655913978499</v>
      </c>
      <c r="F44" s="39">
        <f>P46</f>
        <v>6</v>
      </c>
      <c r="L44" s="48" t="s">
        <v>40</v>
      </c>
      <c r="M44" s="48">
        <v>6.4626865671641802</v>
      </c>
      <c r="O44" s="48" t="s">
        <v>40</v>
      </c>
      <c r="P44" s="48">
        <v>6.4623655913978499</v>
      </c>
    </row>
    <row r="45" spans="1:16" ht="20.100000000000001" customHeight="1">
      <c r="C45" s="31" t="s">
        <v>3</v>
      </c>
      <c r="D45" s="53">
        <v>67</v>
      </c>
      <c r="E45" s="35">
        <f>M44</f>
        <v>6.4626865671641802</v>
      </c>
      <c r="F45" s="40">
        <f>M46</f>
        <v>6</v>
      </c>
      <c r="L45" s="48" t="s">
        <v>76</v>
      </c>
      <c r="M45" s="48">
        <v>0.48418141329566111</v>
      </c>
      <c r="O45" s="48" t="s">
        <v>76</v>
      </c>
      <c r="P45" s="48">
        <v>0.42906313124086587</v>
      </c>
    </row>
    <row r="46" spans="1:16" ht="20.100000000000001" customHeight="1">
      <c r="D46" s="1" t="s">
        <v>85</v>
      </c>
      <c r="L46" s="48" t="s">
        <v>41</v>
      </c>
      <c r="M46" s="48">
        <v>6</v>
      </c>
      <c r="O46" s="48" t="s">
        <v>41</v>
      </c>
      <c r="P46" s="48">
        <v>6</v>
      </c>
    </row>
    <row r="47" spans="1:16" ht="20.100000000000001" customHeight="1">
      <c r="A47" s="84" t="s">
        <v>109</v>
      </c>
      <c r="B47" s="84"/>
      <c r="C47" s="84"/>
      <c r="D47" s="84"/>
      <c r="E47" s="84"/>
      <c r="F47" s="84"/>
      <c r="G47" s="84"/>
      <c r="H47" s="84"/>
      <c r="I47" s="84"/>
      <c r="J47" s="84"/>
      <c r="L47" s="48" t="s">
        <v>42</v>
      </c>
      <c r="M47" s="48">
        <v>4</v>
      </c>
      <c r="O47" s="48" t="s">
        <v>42</v>
      </c>
      <c r="P47" s="48">
        <v>1</v>
      </c>
    </row>
    <row r="48" spans="1:16" ht="20.100000000000001" customHeight="1">
      <c r="A48" s="84"/>
      <c r="B48" s="84"/>
      <c r="C48" s="84"/>
      <c r="D48" s="84"/>
      <c r="E48" s="84"/>
      <c r="F48" s="84"/>
      <c r="G48" s="84"/>
      <c r="H48" s="84"/>
      <c r="I48" s="84"/>
      <c r="J48" s="84"/>
      <c r="L48" s="48" t="s">
        <v>59</v>
      </c>
      <c r="M48" s="48">
        <v>3.9631956734087601</v>
      </c>
      <c r="O48" s="48" t="s">
        <v>59</v>
      </c>
      <c r="P48" s="48">
        <v>4.1377349921049964</v>
      </c>
    </row>
    <row r="49" spans="12:16" ht="20.100000000000001" customHeight="1">
      <c r="L49" s="48" t="s">
        <v>77</v>
      </c>
      <c r="M49" s="48">
        <v>15.706919945725916</v>
      </c>
      <c r="O49" s="48" t="s">
        <v>77</v>
      </c>
      <c r="P49" s="48">
        <v>17.120850864890134</v>
      </c>
    </row>
    <row r="50" spans="12:16" ht="20.100000000000001" customHeight="1">
      <c r="L50" s="48" t="s">
        <v>78</v>
      </c>
      <c r="M50" s="48">
        <v>-0.95179990028501615</v>
      </c>
      <c r="O50" s="48" t="s">
        <v>78</v>
      </c>
      <c r="P50" s="48">
        <v>-0.8288845725766345</v>
      </c>
    </row>
    <row r="51" spans="12:16" ht="20.100000000000001" customHeight="1">
      <c r="L51" s="48" t="s">
        <v>79</v>
      </c>
      <c r="M51" s="48">
        <v>0.41582835655670242</v>
      </c>
      <c r="O51" s="48" t="s">
        <v>79</v>
      </c>
      <c r="P51" s="48">
        <v>0.49534826851406971</v>
      </c>
    </row>
    <row r="52" spans="12:16" ht="20.100000000000001" customHeight="1">
      <c r="L52" s="48" t="s">
        <v>58</v>
      </c>
      <c r="M52" s="48">
        <v>14</v>
      </c>
      <c r="O52" s="48" t="s">
        <v>58</v>
      </c>
      <c r="P52" s="48">
        <v>14</v>
      </c>
    </row>
    <row r="53" spans="12:16" ht="20.100000000000001" customHeight="1">
      <c r="L53" s="48" t="s">
        <v>44</v>
      </c>
      <c r="M53" s="48">
        <v>1</v>
      </c>
      <c r="O53" s="48" t="s">
        <v>44</v>
      </c>
      <c r="P53" s="48">
        <v>1</v>
      </c>
    </row>
    <row r="54" spans="12:16" ht="20.100000000000001" customHeight="1">
      <c r="L54" s="48" t="s">
        <v>46</v>
      </c>
      <c r="M54" s="48">
        <v>15</v>
      </c>
      <c r="O54" s="48" t="s">
        <v>46</v>
      </c>
      <c r="P54" s="48">
        <v>15</v>
      </c>
    </row>
    <row r="55" spans="12:16" ht="20.100000000000001" customHeight="1">
      <c r="L55" s="48" t="s">
        <v>80</v>
      </c>
      <c r="M55" s="48">
        <v>433</v>
      </c>
      <c r="O55" s="48" t="s">
        <v>80</v>
      </c>
      <c r="P55" s="48">
        <v>601</v>
      </c>
    </row>
    <row r="56" spans="12:16" ht="20.100000000000001" customHeight="1" thickBot="1">
      <c r="L56" s="49" t="s">
        <v>81</v>
      </c>
      <c r="M56" s="49">
        <v>67</v>
      </c>
      <c r="O56" s="49" t="s">
        <v>81</v>
      </c>
      <c r="P56" s="49">
        <v>93</v>
      </c>
    </row>
    <row r="57" spans="12:16" ht="20.100000000000001" customHeight="1"/>
    <row r="58" spans="12:16" ht="20.100000000000001" customHeight="1"/>
    <row r="59" spans="12:16" ht="20.100000000000001" customHeight="1"/>
    <row r="60" spans="12:16" ht="20.100000000000001" customHeight="1"/>
    <row r="61" spans="12:16" ht="20.100000000000001" customHeight="1"/>
    <row r="62" spans="12:16" ht="20.100000000000001" customHeight="1"/>
    <row r="63" spans="12:16" ht="20.100000000000001" customHeight="1"/>
    <row r="64" spans="12:16" ht="20.100000000000001" customHeight="1"/>
    <row r="65" ht="20.100000000000001" customHeight="1"/>
    <row r="66" ht="20.100000000000001" customHeight="1"/>
    <row r="67" ht="20.100000000000001" customHeight="1"/>
    <row r="68" ht="20.100000000000001" customHeight="1"/>
    <row r="69" ht="20.100000000000001" customHeight="1"/>
    <row r="70" ht="20.100000000000001" customHeight="1"/>
    <row r="71" ht="20.100000000000001" customHeight="1"/>
    <row r="72" ht="20.100000000000001" customHeight="1"/>
    <row r="73" ht="20.100000000000001" customHeight="1"/>
    <row r="74" ht="20.100000000000001" customHeight="1"/>
    <row r="75" ht="20.100000000000001" customHeight="1"/>
    <row r="76" ht="20.100000000000001" customHeight="1"/>
    <row r="77" ht="20.100000000000001" customHeight="1"/>
    <row r="78" ht="20.100000000000001" customHeight="1"/>
    <row r="79" ht="20.100000000000001" customHeight="1"/>
    <row r="80" ht="20.100000000000001" customHeight="1"/>
    <row r="81" ht="20.100000000000001" customHeight="1"/>
    <row r="82" ht="20.100000000000001" customHeight="1"/>
    <row r="83" ht="20.100000000000001" customHeight="1"/>
    <row r="84" ht="20.100000000000001" customHeight="1"/>
    <row r="85" ht="20.100000000000001" customHeight="1"/>
    <row r="86" ht="20.100000000000001" customHeight="1"/>
    <row r="87" ht="20.100000000000001" customHeight="1"/>
    <row r="88" ht="20.100000000000001" customHeight="1"/>
    <row r="89" ht="20.100000000000001" customHeight="1"/>
    <row r="90" ht="20.100000000000001" customHeight="1"/>
    <row r="91" ht="20.100000000000001" customHeight="1"/>
    <row r="92" ht="20.100000000000001" customHeight="1"/>
  </sheetData>
  <mergeCells count="14">
    <mergeCell ref="A1:J3"/>
    <mergeCell ref="A27:J28"/>
    <mergeCell ref="A31:J32"/>
    <mergeCell ref="A34:J34"/>
    <mergeCell ref="A36:J37"/>
    <mergeCell ref="A5:J6"/>
    <mergeCell ref="C10:D10"/>
    <mergeCell ref="A8:J8"/>
    <mergeCell ref="A24:J25"/>
    <mergeCell ref="A39:J41"/>
    <mergeCell ref="E42:F42"/>
    <mergeCell ref="C42:C43"/>
    <mergeCell ref="D42:D43"/>
    <mergeCell ref="A47:J48"/>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6"/>
  <sheetViews>
    <sheetView tabSelected="1" zoomScale="80" zoomScaleNormal="80" workbookViewId="0">
      <selection activeCell="G11" sqref="G11"/>
    </sheetView>
  </sheetViews>
  <sheetFormatPr baseColWidth="10" defaultColWidth="10.33203125" defaultRowHeight="13.8"/>
  <cols>
    <col min="1" max="2" width="11" style="1" customWidth="1"/>
    <col min="3" max="3" width="31" style="1" customWidth="1"/>
    <col min="4" max="4" width="13.44140625" style="1" customWidth="1"/>
    <col min="5" max="6" width="12.33203125" style="1" customWidth="1"/>
    <col min="7" max="14" width="10.33203125" style="1"/>
    <col min="15" max="15" width="17.6640625" style="1" bestFit="1" customWidth="1"/>
    <col min="16" max="17" width="30.44140625" style="1" bestFit="1" customWidth="1"/>
    <col min="18" max="16384" width="10.33203125" style="1"/>
  </cols>
  <sheetData>
    <row r="1" spans="1:19" ht="20.100000000000001" customHeight="1" thickBot="1">
      <c r="A1" s="58" t="s">
        <v>24</v>
      </c>
      <c r="B1" s="58"/>
      <c r="C1" s="58"/>
      <c r="D1" s="58"/>
      <c r="E1" s="58"/>
      <c r="F1" s="58"/>
      <c r="G1" s="58"/>
      <c r="H1" s="58"/>
      <c r="I1" s="58"/>
      <c r="J1" s="58"/>
      <c r="L1" s="21" t="s">
        <v>37</v>
      </c>
    </row>
    <row r="2" spans="1:19" ht="20.100000000000001" customHeight="1">
      <c r="A2" s="58"/>
      <c r="B2" s="58"/>
      <c r="C2" s="58"/>
      <c r="D2" s="58"/>
      <c r="E2" s="58"/>
      <c r="F2" s="58"/>
      <c r="G2" s="58"/>
      <c r="H2" s="58"/>
      <c r="I2" s="58"/>
      <c r="J2" s="58"/>
      <c r="L2" s="50" t="s">
        <v>93</v>
      </c>
      <c r="M2" s="50"/>
      <c r="O2" s="42" t="s">
        <v>63</v>
      </c>
      <c r="P2" t="s">
        <v>87</v>
      </c>
      <c r="Q2"/>
      <c r="R2" s="50" t="s">
        <v>100</v>
      </c>
      <c r="S2" s="50"/>
    </row>
    <row r="3" spans="1:19" ht="20.100000000000001" customHeight="1">
      <c r="A3" s="58"/>
      <c r="B3" s="58"/>
      <c r="C3" s="58"/>
      <c r="D3" s="58"/>
      <c r="E3" s="58"/>
      <c r="F3" s="58"/>
      <c r="G3" s="58"/>
      <c r="H3" s="58"/>
      <c r="I3" s="58"/>
      <c r="J3" s="58"/>
      <c r="L3" s="48"/>
      <c r="M3" s="48"/>
      <c r="O3" s="43">
        <v>1</v>
      </c>
      <c r="P3" s="45">
        <v>9.375E-2</v>
      </c>
      <c r="Q3"/>
      <c r="R3" s="48"/>
      <c r="S3" s="48"/>
    </row>
    <row r="4" spans="1:19" ht="20.100000000000001" customHeight="1">
      <c r="L4" s="48" t="s">
        <v>40</v>
      </c>
      <c r="M4" s="48">
        <v>6.4625000000000004</v>
      </c>
      <c r="O4" s="43">
        <v>2</v>
      </c>
      <c r="P4" s="45">
        <v>0.2</v>
      </c>
      <c r="Q4"/>
      <c r="R4" s="48" t="s">
        <v>40</v>
      </c>
      <c r="S4" s="48">
        <v>0.58125000000000004</v>
      </c>
    </row>
    <row r="5" spans="1:19" ht="20.100000000000001" customHeight="1">
      <c r="A5" s="59" t="s">
        <v>88</v>
      </c>
      <c r="B5" s="59"/>
      <c r="C5" s="59"/>
      <c r="D5" s="59"/>
      <c r="E5" s="59"/>
      <c r="F5" s="59"/>
      <c r="G5" s="59"/>
      <c r="H5" s="59"/>
      <c r="I5" s="59"/>
      <c r="J5" s="59"/>
      <c r="L5" s="48" t="s">
        <v>76</v>
      </c>
      <c r="M5" s="48">
        <v>0.32041240867859677</v>
      </c>
      <c r="O5" s="43">
        <v>3</v>
      </c>
      <c r="P5" s="45">
        <v>0.29375000000000001</v>
      </c>
      <c r="Q5"/>
      <c r="R5" s="48" t="s">
        <v>76</v>
      </c>
      <c r="S5" s="48">
        <v>3.9125538756915129E-2</v>
      </c>
    </row>
    <row r="6" spans="1:19" ht="20.100000000000001" customHeight="1">
      <c r="A6" s="59"/>
      <c r="B6" s="59"/>
      <c r="C6" s="59"/>
      <c r="D6" s="59"/>
      <c r="E6" s="59"/>
      <c r="F6" s="59"/>
      <c r="G6" s="59"/>
      <c r="H6" s="59"/>
      <c r="I6" s="59"/>
      <c r="J6" s="59"/>
      <c r="L6" s="48" t="s">
        <v>41</v>
      </c>
      <c r="M6" s="48">
        <v>6</v>
      </c>
      <c r="O6" s="43">
        <v>4</v>
      </c>
      <c r="P6" s="45">
        <v>0.39374999999999999</v>
      </c>
      <c r="Q6"/>
      <c r="R6" s="48" t="s">
        <v>41</v>
      </c>
      <c r="S6" s="48">
        <v>1</v>
      </c>
    </row>
    <row r="7" spans="1:19" ht="20.100000000000001" customHeight="1">
      <c r="L7" s="48" t="s">
        <v>42</v>
      </c>
      <c r="M7" s="48">
        <v>2</v>
      </c>
      <c r="O7" s="43">
        <v>5</v>
      </c>
      <c r="P7" s="45">
        <v>0.48125000000000001</v>
      </c>
      <c r="Q7"/>
      <c r="R7" s="48" t="s">
        <v>42</v>
      </c>
      <c r="S7" s="48">
        <v>1</v>
      </c>
    </row>
    <row r="8" spans="1:19" ht="30.75" customHeight="1">
      <c r="A8" s="59" t="s">
        <v>89</v>
      </c>
      <c r="B8" s="59"/>
      <c r="C8" s="59"/>
      <c r="D8" s="59"/>
      <c r="E8" s="59"/>
      <c r="F8" s="59"/>
      <c r="G8" s="59"/>
      <c r="H8" s="59"/>
      <c r="I8" s="59"/>
      <c r="J8" s="59"/>
      <c r="L8" s="48" t="s">
        <v>59</v>
      </c>
      <c r="M8" s="48">
        <v>4.05293200802027</v>
      </c>
      <c r="O8" s="43">
        <v>6</v>
      </c>
      <c r="P8" s="45">
        <v>0.5625</v>
      </c>
      <c r="Q8"/>
      <c r="R8" s="48" t="s">
        <v>59</v>
      </c>
      <c r="S8" s="48">
        <v>0.49490326861217926</v>
      </c>
    </row>
    <row r="9" spans="1:19" ht="20.100000000000001" customHeight="1">
      <c r="A9" s="41"/>
      <c r="B9" s="41"/>
      <c r="C9" s="41"/>
      <c r="D9" s="41"/>
      <c r="E9" s="41"/>
      <c r="F9" s="41"/>
      <c r="G9" s="41"/>
      <c r="H9" s="41"/>
      <c r="I9" s="41"/>
      <c r="J9" s="41"/>
      <c r="L9" s="48" t="s">
        <v>77</v>
      </c>
      <c r="M9" s="48">
        <v>16.426257861635218</v>
      </c>
      <c r="O9" s="43">
        <v>7</v>
      </c>
      <c r="P9" s="45">
        <v>0.625</v>
      </c>
      <c r="Q9"/>
      <c r="R9" s="48" t="s">
        <v>77</v>
      </c>
      <c r="S9" s="48">
        <v>0.24492924528301888</v>
      </c>
    </row>
    <row r="10" spans="1:19" ht="20.100000000000001" customHeight="1">
      <c r="A10" s="41"/>
      <c r="B10" s="41"/>
      <c r="C10" s="86" t="s">
        <v>50</v>
      </c>
      <c r="D10" s="86"/>
      <c r="E10" s="30"/>
      <c r="F10" s="1" t="s">
        <v>47</v>
      </c>
      <c r="G10" s="23">
        <f>_xlfn.PERCENTILE.EXC(ServiAutos[años como cliente],0.25)</f>
        <v>3</v>
      </c>
      <c r="H10" s="30"/>
      <c r="I10" s="30"/>
      <c r="J10" s="41"/>
      <c r="L10" s="48" t="s">
        <v>78</v>
      </c>
      <c r="M10" s="48">
        <v>-0.88038978551078451</v>
      </c>
      <c r="O10" s="43">
        <v>8</v>
      </c>
      <c r="P10" s="45">
        <v>0.6875</v>
      </c>
      <c r="Q10"/>
      <c r="R10" s="48" t="s">
        <v>78</v>
      </c>
      <c r="S10" s="48">
        <v>-1.9135196879348497</v>
      </c>
    </row>
    <row r="11" spans="1:19" ht="20.100000000000001" customHeight="1">
      <c r="A11" s="41"/>
      <c r="B11" s="41"/>
      <c r="C11" s="1" t="s">
        <v>58</v>
      </c>
      <c r="D11" s="23">
        <f>M12</f>
        <v>14</v>
      </c>
      <c r="E11" s="41"/>
      <c r="F11" s="1" t="s">
        <v>48</v>
      </c>
      <c r="G11" s="23">
        <f>_xlfn.PERCENTILE.EXC(ServiAutos[años como cliente],0.75)</f>
        <v>10</v>
      </c>
      <c r="H11" s="41"/>
      <c r="I11" s="41"/>
      <c r="J11" s="41"/>
      <c r="L11" s="48" t="s">
        <v>79</v>
      </c>
      <c r="M11" s="48">
        <v>0.46075953860164409</v>
      </c>
      <c r="O11" s="43">
        <v>9</v>
      </c>
      <c r="P11" s="45">
        <v>0.74375000000000002</v>
      </c>
      <c r="Q11"/>
      <c r="R11" s="48" t="s">
        <v>79</v>
      </c>
      <c r="S11" s="48">
        <v>-0.33250328389782463</v>
      </c>
    </row>
    <row r="12" spans="1:19" ht="20.100000000000001" customHeight="1">
      <c r="A12" s="41"/>
      <c r="B12" s="41"/>
      <c r="C12" s="1" t="s">
        <v>90</v>
      </c>
      <c r="D12" s="23">
        <f>G11-G10</f>
        <v>7</v>
      </c>
      <c r="E12" s="41"/>
      <c r="F12" s="41"/>
      <c r="G12" s="41"/>
      <c r="H12" s="41"/>
      <c r="I12" s="41"/>
      <c r="J12" s="41"/>
      <c r="L12" s="48" t="s">
        <v>58</v>
      </c>
      <c r="M12" s="48">
        <v>14</v>
      </c>
      <c r="O12" s="43">
        <v>10</v>
      </c>
      <c r="P12" s="45">
        <v>0.80625000000000002</v>
      </c>
      <c r="Q12"/>
      <c r="R12" s="48" t="s">
        <v>58</v>
      </c>
      <c r="S12" s="48">
        <v>1</v>
      </c>
    </row>
    <row r="13" spans="1:19" ht="20.100000000000001" customHeight="1">
      <c r="A13" s="41"/>
      <c r="B13" s="41"/>
      <c r="C13" s="1" t="s">
        <v>59</v>
      </c>
      <c r="D13" s="23">
        <f>_xlfn.STDEV.S(ServiAutos[[#All],[años como cliente]])</f>
        <v>4.05293200802027</v>
      </c>
      <c r="E13" s="41"/>
      <c r="F13" s="41"/>
      <c r="G13" s="41"/>
      <c r="H13" s="41"/>
      <c r="I13" s="41"/>
      <c r="J13" s="41"/>
      <c r="L13" s="48" t="s">
        <v>44</v>
      </c>
      <c r="M13" s="48">
        <v>1</v>
      </c>
      <c r="O13" s="43">
        <v>11</v>
      </c>
      <c r="P13" s="45">
        <v>0.85</v>
      </c>
      <c r="Q13"/>
      <c r="R13" s="48" t="s">
        <v>44</v>
      </c>
      <c r="S13" s="48">
        <v>0</v>
      </c>
    </row>
    <row r="14" spans="1:19" ht="20.100000000000001" customHeight="1">
      <c r="C14" s="54" t="s">
        <v>91</v>
      </c>
      <c r="D14" s="55">
        <f>D13/AVERAGE(ServiAutos[[#All],[años como cliente]])</f>
        <v>0.62714615211145375</v>
      </c>
      <c r="L14" s="48" t="s">
        <v>46</v>
      </c>
      <c r="M14" s="48">
        <v>15</v>
      </c>
      <c r="O14" s="43">
        <v>12</v>
      </c>
      <c r="P14" s="45">
        <v>0.89375000000000004</v>
      </c>
      <c r="Q14"/>
      <c r="R14" s="48" t="s">
        <v>46</v>
      </c>
      <c r="S14" s="48">
        <v>1</v>
      </c>
    </row>
    <row r="15" spans="1:19" ht="20.100000000000001" customHeight="1">
      <c r="D15" s="23"/>
      <c r="L15" s="48" t="s">
        <v>80</v>
      </c>
      <c r="M15" s="48">
        <v>1034</v>
      </c>
      <c r="O15" s="43">
        <v>13</v>
      </c>
      <c r="P15" s="45">
        <v>0.9375</v>
      </c>
      <c r="Q15"/>
      <c r="R15" s="48" t="s">
        <v>80</v>
      </c>
      <c r="S15" s="48">
        <v>93</v>
      </c>
    </row>
    <row r="16" spans="1:19" s="36" customFormat="1" ht="35.4" customHeight="1" thickBot="1">
      <c r="A16" s="91" t="s">
        <v>92</v>
      </c>
      <c r="B16" s="91"/>
      <c r="C16" s="91"/>
      <c r="D16" s="91"/>
      <c r="E16" s="91"/>
      <c r="F16" s="91"/>
      <c r="G16" s="91"/>
      <c r="H16" s="91"/>
      <c r="I16" s="91"/>
      <c r="J16" s="91"/>
      <c r="K16" s="56"/>
      <c r="L16" s="49" t="s">
        <v>81</v>
      </c>
      <c r="M16" s="49">
        <v>160</v>
      </c>
      <c r="O16" s="43">
        <v>14</v>
      </c>
      <c r="P16" s="45">
        <v>0.96875</v>
      </c>
      <c r="Q16"/>
      <c r="R16" s="49" t="s">
        <v>81</v>
      </c>
      <c r="S16" s="49">
        <v>160</v>
      </c>
    </row>
    <row r="17" spans="1:17" s="36" customFormat="1" ht="20.100000000000001" customHeight="1">
      <c r="O17" s="43">
        <v>15</v>
      </c>
      <c r="P17" s="45">
        <v>1</v>
      </c>
      <c r="Q17"/>
    </row>
    <row r="18" spans="1:17" s="36" customFormat="1" ht="20.100000000000001" customHeight="1">
      <c r="A18" s="88" t="s">
        <v>110</v>
      </c>
      <c r="B18" s="89"/>
      <c r="C18" s="89"/>
      <c r="D18" s="89"/>
      <c r="E18" s="89"/>
      <c r="F18" s="89"/>
      <c r="G18" s="89"/>
      <c r="H18" s="89"/>
      <c r="I18" s="89"/>
      <c r="J18" s="89"/>
      <c r="K18" s="89"/>
      <c r="L18" s="89"/>
      <c r="M18" s="90"/>
      <c r="O18" s="43" t="s">
        <v>64</v>
      </c>
      <c r="P18" s="45"/>
      <c r="Q18"/>
    </row>
    <row r="19" spans="1:17" s="36" customFormat="1" ht="32.4" customHeight="1">
      <c r="A19" s="88"/>
      <c r="B19" s="89"/>
      <c r="C19" s="89"/>
      <c r="D19" s="89"/>
      <c r="E19" s="89"/>
      <c r="F19" s="89"/>
      <c r="G19" s="89"/>
      <c r="H19" s="89"/>
      <c r="I19" s="89"/>
      <c r="J19" s="89"/>
      <c r="K19" s="89"/>
      <c r="L19" s="89"/>
      <c r="M19" s="90"/>
    </row>
    <row r="20" spans="1:17" s="36" customFormat="1" ht="20.100000000000001" customHeight="1">
      <c r="A20" s="88" t="s">
        <v>111</v>
      </c>
      <c r="B20" s="89"/>
      <c r="C20" s="89"/>
      <c r="D20" s="89"/>
      <c r="E20" s="89"/>
      <c r="F20" s="89"/>
      <c r="G20" s="89"/>
      <c r="H20" s="89"/>
      <c r="I20" s="89"/>
      <c r="J20" s="89"/>
      <c r="K20" s="89"/>
      <c r="L20" s="89"/>
      <c r="M20" s="90"/>
    </row>
    <row r="21" spans="1:17" s="36" customFormat="1" ht="40.200000000000003" customHeight="1">
      <c r="A21" s="88"/>
      <c r="B21" s="89"/>
      <c r="C21" s="89"/>
      <c r="D21" s="89"/>
      <c r="E21" s="89"/>
      <c r="F21" s="89"/>
      <c r="G21" s="89"/>
      <c r="H21" s="89"/>
      <c r="I21" s="89"/>
      <c r="J21" s="89"/>
      <c r="K21" s="89"/>
      <c r="L21" s="89"/>
      <c r="M21" s="90"/>
    </row>
    <row r="22" spans="1:17" ht="20.100000000000001" customHeight="1"/>
    <row r="23" spans="1:17" ht="20.100000000000001" customHeight="1">
      <c r="A23" s="87" t="s">
        <v>62</v>
      </c>
      <c r="B23" s="87"/>
      <c r="C23" s="87"/>
      <c r="D23" s="87"/>
      <c r="E23" s="87"/>
      <c r="F23" s="87"/>
      <c r="G23" s="87"/>
      <c r="H23" s="87"/>
      <c r="I23" s="87"/>
      <c r="J23" s="87"/>
      <c r="K23" s="87"/>
      <c r="L23" s="87"/>
      <c r="M23" s="87"/>
      <c r="N23" s="87"/>
    </row>
    <row r="24" spans="1:17" ht="20.100000000000001" customHeight="1">
      <c r="A24" s="1" t="s">
        <v>94</v>
      </c>
      <c r="D24" s="1" t="s">
        <v>97</v>
      </c>
    </row>
    <row r="25" spans="1:17" ht="20.100000000000001" customHeight="1">
      <c r="A25" s="1" t="s">
        <v>95</v>
      </c>
      <c r="B25" s="1">
        <f>M9</f>
        <v>16.426257861635218</v>
      </c>
      <c r="D25" s="1" t="s">
        <v>98</v>
      </c>
      <c r="E25" s="1">
        <f>S9</f>
        <v>0.24492924528301888</v>
      </c>
    </row>
    <row r="26" spans="1:17" ht="20.100000000000001" customHeight="1">
      <c r="A26" s="1" t="s">
        <v>96</v>
      </c>
      <c r="D26" s="1" t="s">
        <v>99</v>
      </c>
    </row>
    <row r="27" spans="1:17" ht="20.100000000000001" customHeight="1">
      <c r="D27" s="1" t="s">
        <v>101</v>
      </c>
    </row>
    <row r="28" spans="1:17" ht="20.100000000000001" customHeight="1"/>
    <row r="29" spans="1:17" ht="20.100000000000001" customHeight="1">
      <c r="A29" s="1" t="s">
        <v>115</v>
      </c>
    </row>
    <row r="30" spans="1:17" ht="20.100000000000001" customHeight="1">
      <c r="A30" s="1" t="s">
        <v>112</v>
      </c>
    </row>
    <row r="31" spans="1:17" ht="20.100000000000001" customHeight="1">
      <c r="A31" s="1" t="s">
        <v>113</v>
      </c>
    </row>
    <row r="32" spans="1:17" ht="20.100000000000001" customHeight="1">
      <c r="A32" s="1" t="s">
        <v>114</v>
      </c>
    </row>
    <row r="33" ht="20.100000000000001" customHeight="1"/>
    <row r="34" ht="20.100000000000001" customHeight="1"/>
    <row r="35" ht="20.100000000000001" customHeight="1"/>
    <row r="36" ht="20.100000000000001" customHeight="1"/>
    <row r="37" ht="20.100000000000001" customHeight="1"/>
    <row r="38" ht="20.100000000000001" customHeight="1"/>
    <row r="39" ht="20.100000000000001" customHeight="1"/>
    <row r="40" ht="20.100000000000001" customHeight="1"/>
    <row r="41" ht="20.100000000000001" customHeight="1"/>
    <row r="42" ht="20.100000000000001" customHeight="1"/>
    <row r="43" ht="20.100000000000001" customHeight="1"/>
    <row r="44" ht="20.100000000000001" customHeight="1"/>
    <row r="45" ht="20.100000000000001" customHeight="1"/>
    <row r="46" ht="20.100000000000001" customHeight="1"/>
  </sheetData>
  <mergeCells count="8">
    <mergeCell ref="A20:M21"/>
    <mergeCell ref="A23:N23"/>
    <mergeCell ref="A1:J3"/>
    <mergeCell ref="A5:J6"/>
    <mergeCell ref="A8:J8"/>
    <mergeCell ref="C10:D10"/>
    <mergeCell ref="A18:M19"/>
    <mergeCell ref="A16:J16"/>
  </mergeCells>
  <pageMargins left="0.7" right="0.7" top="0.75" bottom="0.75" header="0.3" footer="0.3"/>
  <pageSetup paperSize="9" orientation="portrait" horizontalDpi="0" verticalDpi="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Datos</vt:lpstr>
      <vt:lpstr>Ejercicio1</vt:lpstr>
      <vt:lpstr>Ejercicio2</vt:lpstr>
      <vt:lpstr>Ejercicio3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 Collado</dc:creator>
  <cp:lastModifiedBy>pablo valenciano</cp:lastModifiedBy>
  <dcterms:created xsi:type="dcterms:W3CDTF">2022-09-12T21:12:35Z</dcterms:created>
  <dcterms:modified xsi:type="dcterms:W3CDTF">2022-11-13T00:39:45Z</dcterms:modified>
</cp:coreProperties>
</file>