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50" windowWidth="27795" windowHeight="11970"/>
  </bookViews>
  <sheets>
    <sheet name="ML" sheetId="6" r:id="rId1"/>
    <sheet name="knn" sheetId="4" r:id="rId2"/>
    <sheet name="decision_tree" sheetId="8" r:id="rId3"/>
    <sheet name="naive_bayes" sheetId="11" r:id="rId4"/>
    <sheet name="svm" sheetId="18" r:id="rId5"/>
    <sheet name="Linear" sheetId="15" r:id="rId6"/>
    <sheet name="Logistic" sheetId="17" r:id="rId7"/>
  </sheets>
  <calcPr calcId="145621"/>
</workbook>
</file>

<file path=xl/calcChain.xml><?xml version="1.0" encoding="utf-8"?>
<calcChain xmlns="http://schemas.openxmlformats.org/spreadsheetml/2006/main">
  <c r="C49" i="17" l="1"/>
  <c r="D49" i="17"/>
  <c r="AC8" i="11"/>
  <c r="AC7" i="11"/>
  <c r="AB7" i="11"/>
  <c r="S7" i="11"/>
  <c r="Q7" i="11"/>
  <c r="N7" i="11"/>
  <c r="C15" i="15"/>
  <c r="D20" i="15" l="1"/>
  <c r="D19" i="15"/>
  <c r="B16" i="15"/>
  <c r="F14" i="15"/>
  <c r="F3" i="15"/>
  <c r="F4" i="15"/>
  <c r="F5" i="15"/>
  <c r="F6" i="15"/>
  <c r="F7" i="15"/>
  <c r="F8" i="15"/>
  <c r="F9" i="15"/>
  <c r="F10" i="15"/>
  <c r="F11" i="15"/>
  <c r="F12" i="15"/>
  <c r="F13" i="15"/>
  <c r="F2" i="15"/>
  <c r="E2" i="15"/>
  <c r="E3" i="15"/>
  <c r="E4" i="15"/>
  <c r="E5" i="15"/>
  <c r="E6" i="15"/>
  <c r="E7" i="15"/>
  <c r="E8" i="15"/>
  <c r="E9" i="15"/>
  <c r="E10" i="15"/>
  <c r="E11" i="15"/>
  <c r="E12" i="15"/>
  <c r="E13" i="15"/>
  <c r="C14" i="15"/>
  <c r="D14" i="15"/>
  <c r="B14" i="15"/>
  <c r="D3" i="15"/>
  <c r="D4" i="15"/>
  <c r="D5" i="15"/>
  <c r="D6" i="15"/>
  <c r="D7" i="15"/>
  <c r="D8" i="15"/>
  <c r="D9" i="15"/>
  <c r="D10" i="15"/>
  <c r="D11" i="15"/>
  <c r="D12" i="15"/>
  <c r="D13" i="15"/>
  <c r="D2" i="15"/>
  <c r="E14" i="15" l="1"/>
  <c r="B20" i="15"/>
  <c r="B19" i="15"/>
  <c r="E49" i="18"/>
  <c r="E40" i="18"/>
  <c r="E39" i="18"/>
  <c r="E38" i="18"/>
  <c r="E37" i="18"/>
  <c r="E36" i="18"/>
  <c r="E35" i="18"/>
  <c r="E34" i="18"/>
  <c r="E33" i="18"/>
  <c r="E32" i="18"/>
  <c r="E31" i="18"/>
  <c r="E30" i="18"/>
  <c r="E29" i="18"/>
  <c r="E28" i="18"/>
  <c r="E27" i="18"/>
  <c r="E26" i="18"/>
  <c r="E25" i="18"/>
  <c r="E24" i="18"/>
  <c r="E23" i="18"/>
  <c r="E22" i="18"/>
  <c r="E21" i="18"/>
  <c r="K20" i="18"/>
  <c r="L20" i="18" s="1"/>
  <c r="M20" i="18" s="1"/>
  <c r="H20" i="18"/>
  <c r="E20" i="18"/>
  <c r="Q119" i="17"/>
  <c r="I20" i="17"/>
  <c r="J20" i="17" l="1"/>
  <c r="F21" i="17" s="1"/>
  <c r="J20" i="18"/>
  <c r="G21" i="18" s="1"/>
  <c r="I20" i="18"/>
  <c r="F21" i="18" s="1"/>
  <c r="K20" i="17"/>
  <c r="G21" i="17" s="1"/>
  <c r="L20" i="17"/>
  <c r="H21" i="17" s="1"/>
  <c r="M20" i="17"/>
  <c r="N20" i="17" s="1"/>
  <c r="I21" i="17" l="1"/>
  <c r="M21" i="17" s="1"/>
  <c r="N21" i="17" s="1"/>
  <c r="H21" i="18"/>
  <c r="K21" i="18"/>
  <c r="L21" i="18" s="1"/>
  <c r="M21" i="18" s="1"/>
  <c r="L21" i="17" l="1"/>
  <c r="H22" i="17" s="1"/>
  <c r="J21" i="17"/>
  <c r="F22" i="17" s="1"/>
  <c r="K21" i="17"/>
  <c r="G22" i="17" s="1"/>
  <c r="I21" i="18"/>
  <c r="F22" i="18" s="1"/>
  <c r="J21" i="18"/>
  <c r="G22" i="18" s="1"/>
  <c r="I22" i="17" l="1"/>
  <c r="M22" i="17" s="1"/>
  <c r="N22" i="17" s="1"/>
  <c r="L22" i="17"/>
  <c r="H23" i="17" s="1"/>
  <c r="H22" i="18"/>
  <c r="K22" i="18"/>
  <c r="L22" i="18" s="1"/>
  <c r="M22" i="18" s="1"/>
  <c r="K22" i="17" l="1"/>
  <c r="G23" i="17" s="1"/>
  <c r="J22" i="17"/>
  <c r="F23" i="17" s="1"/>
  <c r="I23" i="17" s="1"/>
  <c r="M23" i="17" s="1"/>
  <c r="N23" i="17" s="1"/>
  <c r="J22" i="18"/>
  <c r="G23" i="18" s="1"/>
  <c r="I22" i="18"/>
  <c r="F23" i="18" s="1"/>
  <c r="J23" i="17" l="1"/>
  <c r="F24" i="17" s="1"/>
  <c r="L23" i="17"/>
  <c r="H24" i="17" s="1"/>
  <c r="K23" i="17"/>
  <c r="G24" i="17" s="1"/>
  <c r="I24" i="17" s="1"/>
  <c r="K23" i="18"/>
  <c r="L23" i="18" s="1"/>
  <c r="M23" i="18" s="1"/>
  <c r="H23" i="18"/>
  <c r="J23" i="18" l="1"/>
  <c r="G24" i="18" s="1"/>
  <c r="I23" i="18"/>
  <c r="F24" i="18" s="1"/>
  <c r="M24" i="17"/>
  <c r="N24" i="17" s="1"/>
  <c r="L24" i="17"/>
  <c r="H25" i="17" s="1"/>
  <c r="K24" i="17"/>
  <c r="G25" i="17" s="1"/>
  <c r="J24" i="17"/>
  <c r="F25" i="17" s="1"/>
  <c r="H24" i="18" l="1"/>
  <c r="K24" i="18"/>
  <c r="L24" i="18" s="1"/>
  <c r="M24" i="18" s="1"/>
  <c r="I25" i="17"/>
  <c r="M25" i="17" s="1"/>
  <c r="N25" i="17" s="1"/>
  <c r="J24" i="18" l="1"/>
  <c r="G25" i="18" s="1"/>
  <c r="I24" i="18"/>
  <c r="F25" i="18" s="1"/>
  <c r="L25" i="17"/>
  <c r="H26" i="17" s="1"/>
  <c r="K25" i="17"/>
  <c r="G26" i="17" s="1"/>
  <c r="J25" i="17"/>
  <c r="F26" i="17" s="1"/>
  <c r="H25" i="18" l="1"/>
  <c r="K25" i="18"/>
  <c r="L25" i="18" s="1"/>
  <c r="M25" i="18" s="1"/>
  <c r="I26" i="17"/>
  <c r="M26" i="17" s="1"/>
  <c r="N26" i="17" s="1"/>
  <c r="K26" i="17" l="1"/>
  <c r="G27" i="17" s="1"/>
  <c r="L26" i="17"/>
  <c r="H27" i="17" s="1"/>
  <c r="I25" i="18"/>
  <c r="F26" i="18" s="1"/>
  <c r="J25" i="18"/>
  <c r="G26" i="18" s="1"/>
  <c r="J26" i="17"/>
  <c r="F27" i="17" s="1"/>
  <c r="H26" i="18" l="1"/>
  <c r="K26" i="18"/>
  <c r="L26" i="18" s="1"/>
  <c r="M26" i="18" s="1"/>
  <c r="I27" i="17"/>
  <c r="J27" i="17" s="1"/>
  <c r="F28" i="17" s="1"/>
  <c r="J26" i="18" l="1"/>
  <c r="G27" i="18" s="1"/>
  <c r="I26" i="18"/>
  <c r="F27" i="18" s="1"/>
  <c r="M27" i="17"/>
  <c r="N27" i="17" s="1"/>
  <c r="L27" i="17"/>
  <c r="H28" i="17" s="1"/>
  <c r="K27" i="17"/>
  <c r="G28" i="17" s="1"/>
  <c r="K27" i="18" l="1"/>
  <c r="L27" i="18" s="1"/>
  <c r="M27" i="18" s="1"/>
  <c r="H27" i="18"/>
  <c r="I28" i="17"/>
  <c r="J27" i="18" l="1"/>
  <c r="G28" i="18" s="1"/>
  <c r="I27" i="18"/>
  <c r="F28" i="18" s="1"/>
  <c r="M28" i="17"/>
  <c r="N28" i="17" s="1"/>
  <c r="J28" i="17"/>
  <c r="F29" i="17" s="1"/>
  <c r="K28" i="17"/>
  <c r="G29" i="17" s="1"/>
  <c r="L28" i="17"/>
  <c r="H29" i="17" s="1"/>
  <c r="K28" i="18" l="1"/>
  <c r="L28" i="18" s="1"/>
  <c r="M28" i="18" s="1"/>
  <c r="H28" i="18"/>
  <c r="I29" i="17"/>
  <c r="M29" i="17" s="1"/>
  <c r="N29" i="17" s="1"/>
  <c r="O29" i="17" s="1"/>
  <c r="J28" i="18" l="1"/>
  <c r="G29" i="18" s="1"/>
  <c r="I28" i="18"/>
  <c r="F29" i="18" s="1"/>
  <c r="J29" i="17"/>
  <c r="F30" i="17" s="1"/>
  <c r="K29" i="17"/>
  <c r="G30" i="17" s="1"/>
  <c r="L29" i="17"/>
  <c r="H30" i="17" s="1"/>
  <c r="H29" i="18" l="1"/>
  <c r="K29" i="18"/>
  <c r="L29" i="18" s="1"/>
  <c r="M29" i="18" s="1"/>
  <c r="I30" i="17"/>
  <c r="M30" i="17" s="1"/>
  <c r="N30" i="17" s="1"/>
  <c r="I29" i="18" l="1"/>
  <c r="F30" i="18" s="1"/>
  <c r="J29" i="18"/>
  <c r="G30" i="18" s="1"/>
  <c r="J30" i="17"/>
  <c r="F31" i="17" s="1"/>
  <c r="K30" i="17"/>
  <c r="G31" i="17" s="1"/>
  <c r="L30" i="17"/>
  <c r="H31" i="17" s="1"/>
  <c r="H30" i="18" l="1"/>
  <c r="K30" i="18"/>
  <c r="L30" i="18" s="1"/>
  <c r="M30" i="18" s="1"/>
  <c r="I31" i="17"/>
  <c r="M31" i="17" s="1"/>
  <c r="N31" i="17" s="1"/>
  <c r="J30" i="18" l="1"/>
  <c r="G31" i="18" s="1"/>
  <c r="I30" i="18"/>
  <c r="F31" i="18" s="1"/>
  <c r="J31" i="17"/>
  <c r="F32" i="17" s="1"/>
  <c r="L31" i="17"/>
  <c r="H32" i="17" s="1"/>
  <c r="K31" i="17"/>
  <c r="G32" i="17" s="1"/>
  <c r="K31" i="18" l="1"/>
  <c r="L31" i="18" s="1"/>
  <c r="M31" i="18" s="1"/>
  <c r="H31" i="18"/>
  <c r="I32" i="17"/>
  <c r="M32" i="17" s="1"/>
  <c r="N32" i="17" s="1"/>
  <c r="J31" i="18" l="1"/>
  <c r="G32" i="18" s="1"/>
  <c r="I31" i="18"/>
  <c r="F32" i="18" s="1"/>
  <c r="J32" i="17"/>
  <c r="F33" i="17" s="1"/>
  <c r="K32" i="17"/>
  <c r="G33" i="17" s="1"/>
  <c r="L32" i="17"/>
  <c r="H33" i="17" s="1"/>
  <c r="H32" i="18" l="1"/>
  <c r="K32" i="18"/>
  <c r="L32" i="18" s="1"/>
  <c r="M32" i="18" s="1"/>
  <c r="I33" i="17"/>
  <c r="M33" i="17" s="1"/>
  <c r="N33" i="17" s="1"/>
  <c r="I32" i="18" l="1"/>
  <c r="F33" i="18" s="1"/>
  <c r="J32" i="18"/>
  <c r="G33" i="18" s="1"/>
  <c r="L33" i="17"/>
  <c r="H34" i="17" s="1"/>
  <c r="J33" i="17"/>
  <c r="F34" i="17" s="1"/>
  <c r="K33" i="17"/>
  <c r="G34" i="17" s="1"/>
  <c r="H33" i="18" l="1"/>
  <c r="K33" i="18"/>
  <c r="L33" i="18" s="1"/>
  <c r="M33" i="18" s="1"/>
  <c r="I34" i="17"/>
  <c r="M34" i="17" s="1"/>
  <c r="N34" i="17" s="1"/>
  <c r="K34" i="17" l="1"/>
  <c r="G35" i="17" s="1"/>
  <c r="L34" i="17"/>
  <c r="H35" i="17" s="1"/>
  <c r="J33" i="18"/>
  <c r="G34" i="18" s="1"/>
  <c r="I33" i="18"/>
  <c r="F34" i="18" s="1"/>
  <c r="J34" i="17"/>
  <c r="F35" i="17" s="1"/>
  <c r="K34" i="18" l="1"/>
  <c r="L34" i="18" s="1"/>
  <c r="M34" i="18" s="1"/>
  <c r="H34" i="18"/>
  <c r="I35" i="17"/>
  <c r="J34" i="18" l="1"/>
  <c r="G35" i="18" s="1"/>
  <c r="I34" i="18"/>
  <c r="F35" i="18" s="1"/>
  <c r="M35" i="17"/>
  <c r="N35" i="17" s="1"/>
  <c r="K35" i="17"/>
  <c r="G36" i="17" s="1"/>
  <c r="L35" i="17"/>
  <c r="H36" i="17" s="1"/>
  <c r="J35" i="17"/>
  <c r="F36" i="17" s="1"/>
  <c r="K35" i="18" l="1"/>
  <c r="L35" i="18" s="1"/>
  <c r="M35" i="18" s="1"/>
  <c r="H35" i="18"/>
  <c r="I36" i="17"/>
  <c r="M36" i="17" s="1"/>
  <c r="N36" i="17" s="1"/>
  <c r="K36" i="17" l="1"/>
  <c r="G37" i="17" s="1"/>
  <c r="L36" i="17"/>
  <c r="H37" i="17" s="1"/>
  <c r="J35" i="18"/>
  <c r="G36" i="18" s="1"/>
  <c r="I35" i="18"/>
  <c r="F36" i="18" s="1"/>
  <c r="J36" i="17"/>
  <c r="F37" i="17" s="1"/>
  <c r="H36" i="18" l="1"/>
  <c r="K36" i="18"/>
  <c r="L36" i="18" s="1"/>
  <c r="M36" i="18" s="1"/>
  <c r="I37" i="17"/>
  <c r="I36" i="18" l="1"/>
  <c r="F37" i="18" s="1"/>
  <c r="J36" i="18"/>
  <c r="G37" i="18" s="1"/>
  <c r="M37" i="17"/>
  <c r="N37" i="17" s="1"/>
  <c r="K37" i="17"/>
  <c r="G38" i="17" s="1"/>
  <c r="L37" i="17"/>
  <c r="H38" i="17" s="1"/>
  <c r="J37" i="17"/>
  <c r="F38" i="17" s="1"/>
  <c r="H37" i="18" l="1"/>
  <c r="K37" i="18"/>
  <c r="L37" i="18" s="1"/>
  <c r="M37" i="18" s="1"/>
  <c r="I38" i="17"/>
  <c r="M38" i="17" s="1"/>
  <c r="N38" i="17" s="1"/>
  <c r="L38" i="17" l="1"/>
  <c r="H39" i="17" s="1"/>
  <c r="J38" i="17"/>
  <c r="F39" i="17" s="1"/>
  <c r="J37" i="18"/>
  <c r="G38" i="18" s="1"/>
  <c r="I37" i="18"/>
  <c r="F38" i="18" s="1"/>
  <c r="K38" i="17"/>
  <c r="G39" i="17" s="1"/>
  <c r="K38" i="18" l="1"/>
  <c r="L38" i="18" s="1"/>
  <c r="M38" i="18" s="1"/>
  <c r="H38" i="18"/>
  <c r="I39" i="17"/>
  <c r="K39" i="17" s="1"/>
  <c r="B45" i="17" s="1"/>
  <c r="J38" i="18" l="1"/>
  <c r="G39" i="18" s="1"/>
  <c r="I38" i="18"/>
  <c r="F39" i="18" s="1"/>
  <c r="M39" i="17"/>
  <c r="N39" i="17" s="1"/>
  <c r="O39" i="17" s="1"/>
  <c r="L39" i="17"/>
  <c r="C45" i="17" s="1"/>
  <c r="J39" i="17"/>
  <c r="A45" i="17" s="1"/>
  <c r="K39" i="18" l="1"/>
  <c r="L39" i="18" s="1"/>
  <c r="M39" i="18" s="1"/>
  <c r="N30" i="18" s="1"/>
  <c r="H39" i="18"/>
  <c r="C58" i="17"/>
  <c r="D58" i="17" s="1"/>
  <c r="F58" i="17" s="1"/>
  <c r="C54" i="17"/>
  <c r="D54" i="17" s="1"/>
  <c r="F54" i="17" s="1"/>
  <c r="C50" i="17"/>
  <c r="D50" i="17" s="1"/>
  <c r="F50" i="17" s="1"/>
  <c r="C55" i="17"/>
  <c r="D55" i="17" s="1"/>
  <c r="F55" i="17" s="1"/>
  <c r="C51" i="17"/>
  <c r="D51" i="17" s="1"/>
  <c r="F51" i="17" s="1"/>
  <c r="C56" i="17"/>
  <c r="D56" i="17" s="1"/>
  <c r="F56" i="17" s="1"/>
  <c r="C52" i="17"/>
  <c r="D52" i="17" s="1"/>
  <c r="F52" i="17" s="1"/>
  <c r="C57" i="17"/>
  <c r="D57" i="17" s="1"/>
  <c r="F57" i="17" s="1"/>
  <c r="C53" i="17"/>
  <c r="D53" i="17" s="1"/>
  <c r="F53" i="17" s="1"/>
  <c r="F49" i="17"/>
  <c r="G58" i="17" s="1"/>
  <c r="J39" i="18" l="1"/>
  <c r="G40" i="18" s="1"/>
  <c r="I39" i="18"/>
  <c r="F40" i="18" s="1"/>
  <c r="H40" i="18" l="1"/>
  <c r="K40" i="18"/>
  <c r="L40" i="18" s="1"/>
  <c r="M40" i="18" s="1"/>
  <c r="N40" i="18" s="1"/>
  <c r="I40" i="18" l="1"/>
  <c r="A45" i="18" s="1"/>
  <c r="J40" i="18"/>
  <c r="B45" i="18" s="1"/>
  <c r="C58" i="18" l="1"/>
  <c r="D58" i="18" s="1"/>
  <c r="F58" i="18" s="1"/>
  <c r="C55" i="18"/>
  <c r="D55" i="18" s="1"/>
  <c r="F55" i="18" s="1"/>
  <c r="C51" i="18"/>
  <c r="D51" i="18" s="1"/>
  <c r="F51" i="18" s="1"/>
  <c r="C49" i="18"/>
  <c r="D49" i="18" s="1"/>
  <c r="F49" i="18" s="1"/>
  <c r="C56" i="18"/>
  <c r="D56" i="18" s="1"/>
  <c r="F56" i="18" s="1"/>
  <c r="C52" i="18"/>
  <c r="D52" i="18" s="1"/>
  <c r="F52" i="18" s="1"/>
  <c r="C57" i="18"/>
  <c r="D57" i="18" s="1"/>
  <c r="F57" i="18" s="1"/>
  <c r="C54" i="18"/>
  <c r="D54" i="18" s="1"/>
  <c r="F54" i="18" s="1"/>
  <c r="C53" i="18"/>
  <c r="D53" i="18" s="1"/>
  <c r="F53" i="18" s="1"/>
  <c r="C50" i="18"/>
  <c r="D50" i="18" s="1"/>
  <c r="F50" i="18" s="1"/>
  <c r="G49" i="18" l="1"/>
  <c r="AC7" i="8" l="1"/>
  <c r="AC3" i="8" s="1"/>
  <c r="AC8" i="8"/>
  <c r="AC9" i="8"/>
  <c r="Y7" i="11" l="1"/>
  <c r="Z7" i="11" s="1"/>
  <c r="V7" i="11"/>
  <c r="W7" i="11" s="1"/>
  <c r="T7" i="11"/>
  <c r="P7" i="11"/>
  <c r="Q8" i="11" s="1"/>
  <c r="Z8" i="11"/>
  <c r="W8" i="11"/>
  <c r="N8" i="11"/>
  <c r="E5" i="11"/>
  <c r="X7" i="11" l="1"/>
  <c r="O7" i="11"/>
  <c r="R7" i="11"/>
  <c r="T8" i="11"/>
  <c r="U8" i="11" s="1"/>
  <c r="AA7" i="11"/>
  <c r="U7" i="11"/>
  <c r="R8" i="11"/>
  <c r="AA8" i="11"/>
  <c r="X8" i="11"/>
  <c r="O8" i="11"/>
  <c r="AB8" i="11" l="1"/>
  <c r="R49" i="8"/>
  <c r="R48" i="8"/>
  <c r="P49" i="8"/>
  <c r="P48" i="8"/>
  <c r="O49" i="8"/>
  <c r="Q49" i="8" s="1"/>
  <c r="O48" i="8"/>
  <c r="R45" i="8"/>
  <c r="R44" i="8"/>
  <c r="P45" i="8"/>
  <c r="P44" i="8"/>
  <c r="O45" i="8"/>
  <c r="O44" i="8"/>
  <c r="R42" i="8"/>
  <c r="R41" i="8"/>
  <c r="P42" i="8"/>
  <c r="P41" i="8"/>
  <c r="O42" i="8"/>
  <c r="Q42" i="8" s="1"/>
  <c r="O41" i="8"/>
  <c r="O32" i="8"/>
  <c r="R33" i="8"/>
  <c r="R32" i="8"/>
  <c r="R29" i="8"/>
  <c r="R28" i="8"/>
  <c r="R26" i="8"/>
  <c r="R25" i="8"/>
  <c r="R24" i="8"/>
  <c r="R7" i="8"/>
  <c r="M48" i="8"/>
  <c r="M44" i="8"/>
  <c r="M41" i="8"/>
  <c r="Q44" i="8" l="1"/>
  <c r="AE3" i="11"/>
  <c r="Q45" i="8"/>
  <c r="Q41" i="8"/>
  <c r="U41" i="8" s="1"/>
  <c r="Q48" i="8"/>
  <c r="T48" i="8" s="1"/>
  <c r="U42" i="8"/>
  <c r="O33" i="8"/>
  <c r="P33" i="8"/>
  <c r="P32" i="8"/>
  <c r="O29" i="8"/>
  <c r="P29" i="8"/>
  <c r="P28" i="8"/>
  <c r="O28" i="8"/>
  <c r="O25" i="8"/>
  <c r="P25" i="8"/>
  <c r="O26" i="8"/>
  <c r="P26" i="8"/>
  <c r="P24" i="8"/>
  <c r="O24" i="8"/>
  <c r="M32" i="8"/>
  <c r="M28" i="8"/>
  <c r="M24" i="8"/>
  <c r="N7" i="4"/>
  <c r="T41" i="8" l="1"/>
  <c r="S41" i="8"/>
  <c r="V41" i="8"/>
  <c r="W41" i="8" s="1"/>
  <c r="S49" i="8"/>
  <c r="S45" i="8"/>
  <c r="U45" i="8"/>
  <c r="T49" i="8"/>
  <c r="S48" i="8"/>
  <c r="S44" i="8"/>
  <c r="T44" i="8"/>
  <c r="T45" i="8"/>
  <c r="U48" i="8"/>
  <c r="V48" i="8" s="1"/>
  <c r="W48" i="8" s="1"/>
  <c r="S42" i="8"/>
  <c r="T42" i="8"/>
  <c r="V42" i="8" s="1"/>
  <c r="W42" i="8" s="1"/>
  <c r="U44" i="8"/>
  <c r="U49" i="8"/>
  <c r="Q26" i="8"/>
  <c r="U26" i="8" s="1"/>
  <c r="Q24" i="8"/>
  <c r="U24" i="8" s="1"/>
  <c r="Q29" i="8"/>
  <c r="Q28" i="8"/>
  <c r="U28" i="8" s="1"/>
  <c r="Q33" i="8"/>
  <c r="T33" i="8" s="1"/>
  <c r="Q25" i="8"/>
  <c r="T25" i="8" s="1"/>
  <c r="Q32" i="8"/>
  <c r="R8" i="8"/>
  <c r="R9" i="8"/>
  <c r="R11" i="8"/>
  <c r="R12" i="8"/>
  <c r="R13" i="8"/>
  <c r="R15" i="8"/>
  <c r="R16" i="8"/>
  <c r="R18" i="8"/>
  <c r="R19" i="8"/>
  <c r="X41" i="8" l="1"/>
  <c r="V45" i="8"/>
  <c r="W45" i="8" s="1"/>
  <c r="V44" i="8"/>
  <c r="W44" i="8" s="1"/>
  <c r="X44" i="8" s="1"/>
  <c r="V49" i="8"/>
  <c r="W49" i="8" s="1"/>
  <c r="X48" i="8" s="1"/>
  <c r="S26" i="8"/>
  <c r="T26" i="8"/>
  <c r="V26" i="8" s="1"/>
  <c r="W26" i="8" s="1"/>
  <c r="S24" i="8"/>
  <c r="T24" i="8"/>
  <c r="V24" i="8" s="1"/>
  <c r="W24" i="8" s="1"/>
  <c r="S32" i="8"/>
  <c r="S29" i="8"/>
  <c r="U29" i="8"/>
  <c r="S25" i="8"/>
  <c r="U25" i="8"/>
  <c r="V25" i="8" s="1"/>
  <c r="W25" i="8" s="1"/>
  <c r="S33" i="8"/>
  <c r="U33" i="8"/>
  <c r="V33" i="8" s="1"/>
  <c r="W33" i="8" s="1"/>
  <c r="T32" i="8"/>
  <c r="U32" i="8"/>
  <c r="S28" i="8"/>
  <c r="T28" i="8"/>
  <c r="V28" i="8" s="1"/>
  <c r="W28" i="8" s="1"/>
  <c r="T29" i="8"/>
  <c r="P19" i="8"/>
  <c r="P18" i="8"/>
  <c r="P16" i="8"/>
  <c r="P15" i="8"/>
  <c r="P12" i="8"/>
  <c r="P13" i="8"/>
  <c r="P11" i="8"/>
  <c r="P8" i="8"/>
  <c r="P9" i="8"/>
  <c r="P7" i="8"/>
  <c r="O19" i="8"/>
  <c r="O18" i="8"/>
  <c r="O16" i="8"/>
  <c r="O15" i="8"/>
  <c r="O12" i="8"/>
  <c r="O13" i="8"/>
  <c r="O11" i="8"/>
  <c r="O8" i="8"/>
  <c r="O9" i="8"/>
  <c r="O7" i="8"/>
  <c r="M18" i="8"/>
  <c r="M15" i="8"/>
  <c r="M11" i="8"/>
  <c r="M7" i="8"/>
  <c r="Y44" i="8" l="1"/>
  <c r="Z45" i="8" s="1"/>
  <c r="Y41" i="8"/>
  <c r="Y48" i="8"/>
  <c r="X24" i="8"/>
  <c r="V32" i="8"/>
  <c r="W32" i="8" s="1"/>
  <c r="X32" i="8" s="1"/>
  <c r="V29" i="8"/>
  <c r="W29" i="8" s="1"/>
  <c r="X28" i="8" s="1"/>
  <c r="Q9" i="8"/>
  <c r="S9" i="8" s="1"/>
  <c r="Q8" i="8"/>
  <c r="S8" i="8" s="1"/>
  <c r="Q7" i="8"/>
  <c r="U7" i="8" s="1"/>
  <c r="Q11" i="8"/>
  <c r="S11" i="8" s="1"/>
  <c r="Q16" i="8"/>
  <c r="S16" i="8" s="1"/>
  <c r="Q13" i="8"/>
  <c r="S13" i="8" s="1"/>
  <c r="Q18" i="8"/>
  <c r="S18" i="8" s="1"/>
  <c r="Q12" i="8"/>
  <c r="S12" i="8" s="1"/>
  <c r="Q19" i="8"/>
  <c r="S19" i="8" s="1"/>
  <c r="Q15" i="8"/>
  <c r="S15" i="8" s="1"/>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T7" i="8" l="1"/>
  <c r="Z44" i="8"/>
  <c r="U18" i="8"/>
  <c r="Z42" i="8"/>
  <c r="Z41" i="8"/>
  <c r="Z48" i="8"/>
  <c r="Z49" i="8"/>
  <c r="Y28" i="8"/>
  <c r="V7" i="8"/>
  <c r="Y32" i="8"/>
  <c r="Y24" i="8"/>
  <c r="T11" i="8"/>
  <c r="T15" i="8"/>
  <c r="T19" i="8"/>
  <c r="U11" i="8"/>
  <c r="U15" i="8"/>
  <c r="W7" i="8"/>
  <c r="S7" i="8"/>
  <c r="U19" i="8"/>
  <c r="U13" i="8"/>
  <c r="T12" i="8"/>
  <c r="T18" i="8"/>
  <c r="V18" i="8" s="1"/>
  <c r="W18" i="8" s="1"/>
  <c r="U8" i="8"/>
  <c r="U12" i="8"/>
  <c r="T8" i="8"/>
  <c r="T9" i="8"/>
  <c r="T13" i="8"/>
  <c r="T16" i="8"/>
  <c r="U9" i="8"/>
  <c r="U16" i="8"/>
  <c r="O155" i="4"/>
  <c r="P155" i="4" s="1"/>
  <c r="Q155" i="4" s="1"/>
  <c r="O147" i="4"/>
  <c r="P147" i="4" s="1"/>
  <c r="Q147" i="4" s="1"/>
  <c r="O151" i="4"/>
  <c r="P151" i="4" s="1"/>
  <c r="Q151" i="4" s="1"/>
  <c r="O135" i="4"/>
  <c r="P135" i="4" s="1"/>
  <c r="Q135" i="4" s="1"/>
  <c r="O119" i="4"/>
  <c r="P119" i="4" s="1"/>
  <c r="Q119" i="4" s="1"/>
  <c r="O103" i="4"/>
  <c r="P103" i="4" s="1"/>
  <c r="Q103" i="4" s="1"/>
  <c r="O87" i="4"/>
  <c r="P87" i="4" s="1"/>
  <c r="Q87" i="4" s="1"/>
  <c r="O71" i="4"/>
  <c r="P71" i="4" s="1"/>
  <c r="Q71" i="4" s="1"/>
  <c r="O63" i="4"/>
  <c r="P63" i="4" s="1"/>
  <c r="Q63" i="4" s="1"/>
  <c r="O59" i="4"/>
  <c r="O55" i="4"/>
  <c r="P55" i="4" s="1"/>
  <c r="Q55" i="4" s="1"/>
  <c r="O51" i="4"/>
  <c r="P51" i="4" s="1"/>
  <c r="Q51" i="4" s="1"/>
  <c r="O47" i="4"/>
  <c r="O43" i="4"/>
  <c r="P43" i="4" s="1"/>
  <c r="Q43" i="4" s="1"/>
  <c r="O39" i="4"/>
  <c r="P39" i="4" s="1"/>
  <c r="Q39" i="4" s="1"/>
  <c r="O35" i="4"/>
  <c r="P35" i="4" s="1"/>
  <c r="Q35" i="4" s="1"/>
  <c r="O31" i="4"/>
  <c r="P31" i="4" s="1"/>
  <c r="Q31" i="4" s="1"/>
  <c r="O27" i="4"/>
  <c r="O23" i="4"/>
  <c r="P23" i="4" s="1"/>
  <c r="Q23" i="4" s="1"/>
  <c r="O19" i="4"/>
  <c r="P19" i="4" s="1"/>
  <c r="Q19" i="4" s="1"/>
  <c r="O15" i="4"/>
  <c r="P15" i="4" s="1"/>
  <c r="Q15" i="4" s="1"/>
  <c r="O11" i="4"/>
  <c r="O143" i="4"/>
  <c r="P143" i="4" s="1"/>
  <c r="Q143" i="4" s="1"/>
  <c r="O127" i="4"/>
  <c r="P127" i="4" s="1"/>
  <c r="Q127" i="4" s="1"/>
  <c r="O111" i="4"/>
  <c r="P111" i="4" s="1"/>
  <c r="Q111" i="4" s="1"/>
  <c r="O95" i="4"/>
  <c r="O75" i="4"/>
  <c r="P75" i="4" s="1"/>
  <c r="Q75" i="4" s="1"/>
  <c r="O154" i="4"/>
  <c r="P154" i="4" s="1"/>
  <c r="Q154" i="4" s="1"/>
  <c r="O150" i="4"/>
  <c r="P150" i="4" s="1"/>
  <c r="Q150" i="4" s="1"/>
  <c r="O146" i="4"/>
  <c r="P146" i="4" s="1"/>
  <c r="Q146" i="4" s="1"/>
  <c r="O142" i="4"/>
  <c r="P142" i="4" s="1"/>
  <c r="Q142" i="4" s="1"/>
  <c r="O138" i="4"/>
  <c r="P138" i="4" s="1"/>
  <c r="Q138" i="4" s="1"/>
  <c r="O134" i="4"/>
  <c r="P134" i="4" s="1"/>
  <c r="Q134" i="4" s="1"/>
  <c r="O130" i="4"/>
  <c r="O126" i="4"/>
  <c r="P126" i="4" s="1"/>
  <c r="Q126" i="4" s="1"/>
  <c r="O122" i="4"/>
  <c r="P122" i="4" s="1"/>
  <c r="Q122" i="4" s="1"/>
  <c r="O118" i="4"/>
  <c r="P118" i="4" s="1"/>
  <c r="Q118" i="4" s="1"/>
  <c r="O114" i="4"/>
  <c r="P114" i="4" s="1"/>
  <c r="Q114" i="4" s="1"/>
  <c r="O110" i="4"/>
  <c r="P110" i="4" s="1"/>
  <c r="Q110" i="4" s="1"/>
  <c r="O106" i="4"/>
  <c r="P106" i="4" s="1"/>
  <c r="Q106" i="4" s="1"/>
  <c r="O102" i="4"/>
  <c r="P102" i="4" s="1"/>
  <c r="Q102" i="4" s="1"/>
  <c r="O98" i="4"/>
  <c r="P98" i="4" s="1"/>
  <c r="Q98" i="4" s="1"/>
  <c r="O94" i="4"/>
  <c r="P94" i="4" s="1"/>
  <c r="Q94" i="4" s="1"/>
  <c r="O90" i="4"/>
  <c r="P90" i="4" s="1"/>
  <c r="Q90" i="4" s="1"/>
  <c r="O86" i="4"/>
  <c r="P86" i="4" s="1"/>
  <c r="Q86" i="4" s="1"/>
  <c r="O82" i="4"/>
  <c r="P82" i="4" s="1"/>
  <c r="Q82" i="4" s="1"/>
  <c r="O78" i="4"/>
  <c r="P78" i="4" s="1"/>
  <c r="Q78" i="4" s="1"/>
  <c r="O74" i="4"/>
  <c r="P74" i="4" s="1"/>
  <c r="Q74" i="4" s="1"/>
  <c r="O70" i="4"/>
  <c r="P70" i="4" s="1"/>
  <c r="Q70" i="4" s="1"/>
  <c r="O66" i="4"/>
  <c r="P66" i="4" s="1"/>
  <c r="Q66" i="4" s="1"/>
  <c r="O62" i="4"/>
  <c r="P62" i="4" s="1"/>
  <c r="Q62" i="4" s="1"/>
  <c r="O58" i="4"/>
  <c r="P58" i="4" s="1"/>
  <c r="Q58" i="4" s="1"/>
  <c r="O54" i="4"/>
  <c r="P54" i="4" s="1"/>
  <c r="Q54" i="4" s="1"/>
  <c r="O50" i="4"/>
  <c r="P50" i="4" s="1"/>
  <c r="Q50" i="4" s="1"/>
  <c r="O46" i="4"/>
  <c r="P46" i="4" s="1"/>
  <c r="Q46" i="4" s="1"/>
  <c r="O42" i="4"/>
  <c r="P42" i="4" s="1"/>
  <c r="Q42" i="4" s="1"/>
  <c r="O38" i="4"/>
  <c r="P38" i="4" s="1"/>
  <c r="Q38" i="4" s="1"/>
  <c r="O34" i="4"/>
  <c r="P34" i="4" s="1"/>
  <c r="Q34" i="4" s="1"/>
  <c r="O30" i="4"/>
  <c r="P30" i="4" s="1"/>
  <c r="Q30" i="4" s="1"/>
  <c r="O26" i="4"/>
  <c r="P26" i="4" s="1"/>
  <c r="Q26" i="4" s="1"/>
  <c r="O22" i="4"/>
  <c r="P22" i="4" s="1"/>
  <c r="Q22" i="4" s="1"/>
  <c r="O18" i="4"/>
  <c r="P18" i="4" s="1"/>
  <c r="Q18" i="4" s="1"/>
  <c r="O14" i="4"/>
  <c r="P14" i="4" s="1"/>
  <c r="Q14" i="4" s="1"/>
  <c r="O10" i="4"/>
  <c r="P10" i="4" s="1"/>
  <c r="Q10" i="4" s="1"/>
  <c r="O131" i="4"/>
  <c r="O115" i="4"/>
  <c r="P115" i="4" s="1"/>
  <c r="Q115" i="4" s="1"/>
  <c r="O99" i="4"/>
  <c r="P99" i="4" s="1"/>
  <c r="Q99" i="4" s="1"/>
  <c r="O83" i="4"/>
  <c r="P83" i="4" s="1"/>
  <c r="Q83" i="4" s="1"/>
  <c r="O67" i="4"/>
  <c r="P67" i="4" s="1"/>
  <c r="Q67" i="4" s="1"/>
  <c r="O153" i="4"/>
  <c r="P153" i="4" s="1"/>
  <c r="Q153" i="4" s="1"/>
  <c r="O145" i="4"/>
  <c r="P145" i="4" s="1"/>
  <c r="Q145" i="4" s="1"/>
  <c r="O141" i="4"/>
  <c r="P141" i="4" s="1"/>
  <c r="Q141" i="4" s="1"/>
  <c r="O137" i="4"/>
  <c r="O133" i="4"/>
  <c r="P133" i="4" s="1"/>
  <c r="Q133" i="4" s="1"/>
  <c r="O129" i="4"/>
  <c r="P129" i="4" s="1"/>
  <c r="Q129" i="4" s="1"/>
  <c r="O125" i="4"/>
  <c r="P125" i="4" s="1"/>
  <c r="Q125" i="4" s="1"/>
  <c r="O121" i="4"/>
  <c r="P121" i="4" s="1"/>
  <c r="Q121" i="4" s="1"/>
  <c r="O117" i="4"/>
  <c r="P117" i="4" s="1"/>
  <c r="Q117" i="4" s="1"/>
  <c r="O113" i="4"/>
  <c r="P113" i="4" s="1"/>
  <c r="Q113" i="4" s="1"/>
  <c r="O109" i="4"/>
  <c r="P109" i="4" s="1"/>
  <c r="Q109" i="4" s="1"/>
  <c r="O105" i="4"/>
  <c r="P105" i="4" s="1"/>
  <c r="Q105" i="4" s="1"/>
  <c r="O101" i="4"/>
  <c r="P101" i="4" s="1"/>
  <c r="Q101" i="4" s="1"/>
  <c r="O97" i="4"/>
  <c r="P97" i="4" s="1"/>
  <c r="Q97" i="4" s="1"/>
  <c r="O93" i="4"/>
  <c r="P93" i="4" s="1"/>
  <c r="Q93" i="4" s="1"/>
  <c r="O89" i="4"/>
  <c r="P89" i="4" s="1"/>
  <c r="Q89" i="4" s="1"/>
  <c r="O85" i="4"/>
  <c r="P85" i="4" s="1"/>
  <c r="Q85" i="4" s="1"/>
  <c r="O81" i="4"/>
  <c r="P81" i="4" s="1"/>
  <c r="Q81" i="4" s="1"/>
  <c r="O77" i="4"/>
  <c r="P77" i="4" s="1"/>
  <c r="Q77" i="4" s="1"/>
  <c r="O73" i="4"/>
  <c r="P73" i="4" s="1"/>
  <c r="Q73" i="4" s="1"/>
  <c r="O69" i="4"/>
  <c r="P69" i="4" s="1"/>
  <c r="Q69" i="4" s="1"/>
  <c r="O65" i="4"/>
  <c r="P65" i="4" s="1"/>
  <c r="Q65" i="4" s="1"/>
  <c r="O61" i="4"/>
  <c r="P61" i="4" s="1"/>
  <c r="Q61" i="4" s="1"/>
  <c r="O57" i="4"/>
  <c r="P57" i="4" s="1"/>
  <c r="Q57" i="4" s="1"/>
  <c r="O53" i="4"/>
  <c r="O49" i="4"/>
  <c r="P49" i="4" s="1"/>
  <c r="Q49" i="4" s="1"/>
  <c r="O45" i="4"/>
  <c r="P45" i="4" s="1"/>
  <c r="Q45" i="4" s="1"/>
  <c r="O41" i="4"/>
  <c r="P41" i="4" s="1"/>
  <c r="Q41" i="4" s="1"/>
  <c r="O37" i="4"/>
  <c r="P37" i="4" s="1"/>
  <c r="Q37" i="4" s="1"/>
  <c r="O33" i="4"/>
  <c r="P33" i="4" s="1"/>
  <c r="Q33" i="4" s="1"/>
  <c r="O29" i="4"/>
  <c r="P29" i="4" s="1"/>
  <c r="Q29" i="4" s="1"/>
  <c r="O25" i="4"/>
  <c r="P25" i="4" s="1"/>
  <c r="Q25" i="4" s="1"/>
  <c r="O21" i="4"/>
  <c r="P21" i="4" s="1"/>
  <c r="Q21" i="4" s="1"/>
  <c r="O17" i="4"/>
  <c r="P17" i="4" s="1"/>
  <c r="Q17" i="4" s="1"/>
  <c r="O13" i="4"/>
  <c r="P13" i="4" s="1"/>
  <c r="Q13" i="4" s="1"/>
  <c r="O9" i="4"/>
  <c r="P9" i="4" s="1"/>
  <c r="Q9" i="4" s="1"/>
  <c r="O139" i="4"/>
  <c r="P139" i="4" s="1"/>
  <c r="Q139" i="4" s="1"/>
  <c r="O123" i="4"/>
  <c r="P123" i="4" s="1"/>
  <c r="Q123" i="4" s="1"/>
  <c r="O107" i="4"/>
  <c r="P107" i="4" s="1"/>
  <c r="Q107" i="4" s="1"/>
  <c r="O91" i="4"/>
  <c r="O79" i="4"/>
  <c r="P79" i="4" s="1"/>
  <c r="Q79" i="4" s="1"/>
  <c r="O8" i="4"/>
  <c r="P8" i="4" s="1"/>
  <c r="Q8" i="4" s="1"/>
  <c r="O149" i="4"/>
  <c r="P149" i="4" s="1"/>
  <c r="Q149" i="4" s="1"/>
  <c r="O152" i="4"/>
  <c r="O140" i="4"/>
  <c r="P140" i="4" s="1"/>
  <c r="Q140" i="4" s="1"/>
  <c r="O136" i="4"/>
  <c r="P136" i="4" s="1"/>
  <c r="Q136" i="4" s="1"/>
  <c r="O7" i="4"/>
  <c r="P7" i="4" s="1"/>
  <c r="Q7" i="4" s="1"/>
  <c r="O156" i="4"/>
  <c r="P156" i="4" s="1"/>
  <c r="Q156" i="4" s="1"/>
  <c r="O148" i="4"/>
  <c r="P148" i="4" s="1"/>
  <c r="Q148" i="4" s="1"/>
  <c r="O144" i="4"/>
  <c r="P144" i="4" s="1"/>
  <c r="Q144" i="4" s="1"/>
  <c r="O132" i="4"/>
  <c r="P132" i="4" s="1"/>
  <c r="Q132" i="4" s="1"/>
  <c r="O128" i="4"/>
  <c r="P128" i="4" s="1"/>
  <c r="Q128" i="4" s="1"/>
  <c r="O124" i="4"/>
  <c r="P124" i="4" s="1"/>
  <c r="Q124" i="4" s="1"/>
  <c r="O120" i="4"/>
  <c r="P120" i="4" s="1"/>
  <c r="Q120" i="4" s="1"/>
  <c r="O116" i="4"/>
  <c r="P116" i="4" s="1"/>
  <c r="Q116" i="4" s="1"/>
  <c r="O112" i="4"/>
  <c r="P112" i="4" s="1"/>
  <c r="Q112" i="4" s="1"/>
  <c r="O108" i="4"/>
  <c r="P108" i="4" s="1"/>
  <c r="Q108" i="4" s="1"/>
  <c r="O104" i="4"/>
  <c r="P104" i="4" s="1"/>
  <c r="Q104" i="4" s="1"/>
  <c r="O100" i="4"/>
  <c r="P100" i="4" s="1"/>
  <c r="Q100" i="4" s="1"/>
  <c r="O96" i="4"/>
  <c r="P96" i="4" s="1"/>
  <c r="Q96" i="4" s="1"/>
  <c r="O92" i="4"/>
  <c r="P92" i="4" s="1"/>
  <c r="Q92" i="4" s="1"/>
  <c r="O88" i="4"/>
  <c r="P88" i="4" s="1"/>
  <c r="Q88" i="4" s="1"/>
  <c r="O84" i="4"/>
  <c r="P84" i="4" s="1"/>
  <c r="Q84" i="4" s="1"/>
  <c r="O80" i="4"/>
  <c r="P80" i="4" s="1"/>
  <c r="Q80" i="4" s="1"/>
  <c r="O76" i="4"/>
  <c r="P76" i="4" s="1"/>
  <c r="Q76" i="4" s="1"/>
  <c r="O72" i="4"/>
  <c r="P72" i="4" s="1"/>
  <c r="Q72" i="4" s="1"/>
  <c r="O68" i="4"/>
  <c r="P68" i="4" s="1"/>
  <c r="Q68" i="4" s="1"/>
  <c r="O64" i="4"/>
  <c r="P64" i="4" s="1"/>
  <c r="Q64" i="4" s="1"/>
  <c r="O60" i="4"/>
  <c r="P60" i="4" s="1"/>
  <c r="Q60" i="4" s="1"/>
  <c r="O56" i="4"/>
  <c r="P56" i="4" s="1"/>
  <c r="Q56" i="4" s="1"/>
  <c r="O52" i="4"/>
  <c r="P52" i="4" s="1"/>
  <c r="Q52" i="4" s="1"/>
  <c r="O48" i="4"/>
  <c r="P48" i="4" s="1"/>
  <c r="Q48" i="4" s="1"/>
  <c r="O44" i="4"/>
  <c r="P44" i="4" s="1"/>
  <c r="Q44" i="4" s="1"/>
  <c r="O40" i="4"/>
  <c r="P40" i="4" s="1"/>
  <c r="Q40" i="4" s="1"/>
  <c r="O36" i="4"/>
  <c r="P36" i="4" s="1"/>
  <c r="Q36" i="4" s="1"/>
  <c r="O32" i="4"/>
  <c r="P32" i="4" s="1"/>
  <c r="Q32" i="4" s="1"/>
  <c r="O28" i="4"/>
  <c r="P28" i="4" s="1"/>
  <c r="Q28" i="4" s="1"/>
  <c r="O24" i="4"/>
  <c r="P24" i="4" s="1"/>
  <c r="Q24" i="4" s="1"/>
  <c r="O20" i="4"/>
  <c r="P20" i="4" s="1"/>
  <c r="Q20" i="4" s="1"/>
  <c r="O16" i="4"/>
  <c r="P16" i="4" s="1"/>
  <c r="Q16" i="4" s="1"/>
  <c r="O12" i="4"/>
  <c r="P12" i="4" s="1"/>
  <c r="Q12" i="4" s="1"/>
  <c r="P130" i="4"/>
  <c r="Q130" i="4" s="1"/>
  <c r="P152" i="4"/>
  <c r="Q152" i="4" s="1"/>
  <c r="P11" i="4"/>
  <c r="Q11" i="4" s="1"/>
  <c r="P137" i="4"/>
  <c r="Q137" i="4" s="1"/>
  <c r="P53" i="4"/>
  <c r="Q53" i="4" s="1"/>
  <c r="P131" i="4"/>
  <c r="Q131" i="4" s="1"/>
  <c r="P95" i="4"/>
  <c r="Q95" i="4" s="1"/>
  <c r="P91" i="4"/>
  <c r="Q91" i="4" s="1"/>
  <c r="P59" i="4"/>
  <c r="Q59" i="4" s="1"/>
  <c r="P47" i="4"/>
  <c r="Q47" i="4" s="1"/>
  <c r="P27" i="4"/>
  <c r="Q27" i="4" s="1"/>
  <c r="V12" i="8" l="1"/>
  <c r="W12" i="8" s="1"/>
  <c r="V15" i="8"/>
  <c r="W15" i="8" s="1"/>
  <c r="Z32" i="8"/>
  <c r="Z33" i="8"/>
  <c r="Z29" i="8"/>
  <c r="Z28" i="8"/>
  <c r="Z25" i="8"/>
  <c r="Z24" i="8"/>
  <c r="Z26" i="8"/>
  <c r="T7" i="4"/>
  <c r="V16" i="8"/>
  <c r="W16" i="8" s="1"/>
  <c r="X15" i="8" s="1"/>
  <c r="V9" i="8"/>
  <c r="W9" i="8" s="1"/>
  <c r="V19" i="8"/>
  <c r="W19" i="8" s="1"/>
  <c r="X18" i="8" s="1"/>
  <c r="V8" i="8"/>
  <c r="W8" i="8" s="1"/>
  <c r="V11" i="8"/>
  <c r="W11" i="8" s="1"/>
  <c r="V13" i="8"/>
  <c r="W13" i="8" s="1"/>
  <c r="T8" i="4"/>
  <c r="T9" i="4"/>
  <c r="W3" i="4" l="1"/>
  <c r="X11" i="8"/>
  <c r="X7" i="8"/>
  <c r="Y15" i="8" s="1"/>
  <c r="Y11" i="8" l="1"/>
  <c r="Z11" i="8" s="1"/>
  <c r="Y18" i="8"/>
  <c r="Z16" i="8"/>
  <c r="Z15" i="8"/>
  <c r="Y7" i="8"/>
  <c r="Z12" i="8" l="1"/>
  <c r="Z13" i="8"/>
  <c r="Z19" i="8"/>
  <c r="Z18" i="8"/>
  <c r="Z9" i="8"/>
  <c r="Z8" i="8"/>
  <c r="Z7" i="8"/>
</calcChain>
</file>

<file path=xl/comments1.xml><?xml version="1.0" encoding="utf-8"?>
<comments xmlns="http://schemas.openxmlformats.org/spreadsheetml/2006/main">
  <authors>
    <author>Arfil, Yuri: Mr.</author>
  </authors>
  <commentList>
    <comment ref="B15" authorId="0">
      <text>
        <r>
          <rPr>
            <b/>
            <sz val="9"/>
            <color indexed="81"/>
            <rFont val="Tahoma"/>
            <family val="2"/>
          </rPr>
          <t>New value</t>
        </r>
      </text>
    </comment>
    <comment ref="C15" authorId="0">
      <text>
        <r>
          <rPr>
            <b/>
            <sz val="9"/>
            <color indexed="81"/>
            <rFont val="Tahoma"/>
            <family val="2"/>
          </rPr>
          <t>Forecast</t>
        </r>
      </text>
    </comment>
  </commentList>
</comments>
</file>

<file path=xl/sharedStrings.xml><?xml version="1.0" encoding="utf-8"?>
<sst xmlns="http://schemas.openxmlformats.org/spreadsheetml/2006/main" count="549" uniqueCount="159">
  <si>
    <t>Input</t>
  </si>
  <si>
    <t>Output</t>
  </si>
  <si>
    <t>Species</t>
  </si>
  <si>
    <t>setosa</t>
  </si>
  <si>
    <t>virginica</t>
  </si>
  <si>
    <t>versicolor</t>
  </si>
  <si>
    <t>A</t>
  </si>
  <si>
    <t>B</t>
  </si>
  <si>
    <t>SL</t>
  </si>
  <si>
    <t>SW</t>
  </si>
  <si>
    <t>PL</t>
  </si>
  <si>
    <t>PW</t>
  </si>
  <si>
    <t>Distance</t>
  </si>
  <si>
    <t>Rank</t>
  </si>
  <si>
    <t>Count</t>
  </si>
  <si>
    <t>Supervised Learning:</t>
  </si>
  <si>
    <t>Example:</t>
  </si>
  <si>
    <r>
      <t>Classification:</t>
    </r>
    <r>
      <rPr>
        <sz val="11"/>
        <color theme="1"/>
        <rFont val="Calibri"/>
        <family val="2"/>
        <scheme val="minor"/>
      </rPr>
      <t xml:space="preserve"> Machine is trained to classify something into some class.</t>
    </r>
  </si>
  <si>
    <t>classifying whether a patient has disease or not</t>
  </si>
  <si>
    <t>classifying whether an email is spam or not</t>
  </si>
  <si>
    <r>
      <t>Regression:</t>
    </r>
    <r>
      <rPr>
        <sz val="11"/>
        <color theme="1"/>
        <rFont val="Calibri"/>
        <family val="2"/>
        <scheme val="minor"/>
      </rPr>
      <t xml:space="preserve"> Machine is trained to predict some value like price, weight or height.</t>
    </r>
  </si>
  <si>
    <t>predicting house/property price</t>
  </si>
  <si>
    <t>predicting stock market price</t>
  </si>
  <si>
    <t>Unsupervised Learning:</t>
  </si>
  <si>
    <t>is like learning without a teacher</t>
  </si>
  <si>
    <t>the machine learns through observation &amp; find structures in data</t>
  </si>
  <si>
    <r>
      <t>Clustering:</t>
    </r>
    <r>
      <rPr>
        <sz val="11"/>
        <color theme="1"/>
        <rFont val="Calibri"/>
        <family val="2"/>
        <scheme val="minor"/>
      </rPr>
      <t xml:space="preserve"> A clustering problem is where you want to discover the inherent groupings in the data</t>
    </r>
  </si>
  <si>
    <t>such as grouping customers by purchasing behavior</t>
  </si>
  <si>
    <r>
      <t>Association:</t>
    </r>
    <r>
      <rPr>
        <sz val="11"/>
        <color theme="1"/>
        <rFont val="Calibri"/>
        <family val="2"/>
        <scheme val="minor"/>
      </rPr>
      <t xml:space="preserve"> An association rule learning problem is where you want to discover rules that describe large portions of your data</t>
    </r>
  </si>
  <si>
    <t>such as people that buy X also tend to buy Y</t>
  </si>
  <si>
    <t>Machine Learning</t>
  </si>
  <si>
    <t>in1 :</t>
  </si>
  <si>
    <t>in2 :</t>
  </si>
  <si>
    <t>in3 :</t>
  </si>
  <si>
    <t>in4 :</t>
  </si>
  <si>
    <t>K    :</t>
  </si>
  <si>
    <t>Is Nearest ?</t>
  </si>
  <si>
    <t>OL</t>
  </si>
  <si>
    <t>TMP</t>
  </si>
  <si>
    <t>HUM</t>
  </si>
  <si>
    <t>WND</t>
  </si>
  <si>
    <t>PLY</t>
  </si>
  <si>
    <t>yes</t>
  </si>
  <si>
    <t>sunny</t>
  </si>
  <si>
    <t>overcast</t>
  </si>
  <si>
    <t>rain</t>
  </si>
  <si>
    <t>hot</t>
  </si>
  <si>
    <t>mild</t>
  </si>
  <si>
    <t>cool</t>
  </si>
  <si>
    <t>hight</t>
  </si>
  <si>
    <t>normal</t>
  </si>
  <si>
    <t>no</t>
  </si>
  <si>
    <t>ATTRIB</t>
  </si>
  <si>
    <t>VALUE</t>
  </si>
  <si>
    <t>NO</t>
  </si>
  <si>
    <t>YES</t>
  </si>
  <si>
    <t>NO+YES</t>
  </si>
  <si>
    <t>DATA</t>
  </si>
  <si>
    <t>ROOT</t>
  </si>
  <si>
    <t>ENTROPY</t>
  </si>
  <si>
    <t>Decision Tree Algorithm</t>
  </si>
  <si>
    <t>Machine learning is the idea that there are generic algorithms that can tell you something interesting about a set of data without you having to write any custom code specific to the problem. Instead of writing code, you feed data to the generic algorithm and it builds its own logic based on the data.</t>
  </si>
  <si>
    <t>R1</t>
  </si>
  <si>
    <t>R2</t>
  </si>
  <si>
    <t>R0</t>
  </si>
  <si>
    <t>LEAF</t>
  </si>
  <si>
    <t>Knn Algorithm</t>
  </si>
  <si>
    <t>RULE</t>
  </si>
  <si>
    <t>man</t>
  </si>
  <si>
    <t>women</t>
  </si>
  <si>
    <t>student</t>
  </si>
  <si>
    <t>working</t>
  </si>
  <si>
    <t>C</t>
  </si>
  <si>
    <t>D</t>
  </si>
  <si>
    <t>on-time</t>
  </si>
  <si>
    <t>late</t>
  </si>
  <si>
    <t>R</t>
  </si>
  <si>
    <t>R-data</t>
  </si>
  <si>
    <t>A-data</t>
  </si>
  <si>
    <t>Class/M</t>
  </si>
  <si>
    <t>M</t>
  </si>
  <si>
    <t>R-Tot</t>
  </si>
  <si>
    <t>A-Tot</t>
  </si>
  <si>
    <t>B-data</t>
  </si>
  <si>
    <t>B-Tot</t>
  </si>
  <si>
    <t>C-data</t>
  </si>
  <si>
    <t>C-Tot</t>
  </si>
  <si>
    <t>Class/R-Tot</t>
  </si>
  <si>
    <t>D-data</t>
  </si>
  <si>
    <t>D-Tot</t>
  </si>
  <si>
    <t>Naïve-Bayes Algorithm</t>
  </si>
  <si>
    <t>DataSet</t>
  </si>
  <si>
    <t>Year</t>
  </si>
  <si>
    <t> January</t>
  </si>
  <si>
    <t> February</t>
  </si>
  <si>
    <t> March</t>
  </si>
  <si>
    <t> April</t>
  </si>
  <si>
    <t> May</t>
  </si>
  <si>
    <t> June</t>
  </si>
  <si>
    <t> July</t>
  </si>
  <si>
    <t> August</t>
  </si>
  <si>
    <t> September</t>
  </si>
  <si>
    <t> October</t>
  </si>
  <si>
    <t> November</t>
  </si>
  <si>
    <t> December</t>
  </si>
  <si>
    <t>Slope</t>
  </si>
  <si>
    <t>?</t>
  </si>
  <si>
    <t xml:space="preserve">Logistic Regression </t>
  </si>
  <si>
    <t xml:space="preserve"> </t>
  </si>
  <si>
    <t>Hypothetical Dataset of Technical(1) and non-technical(0) article</t>
  </si>
  <si>
    <t>Time(Hr)</t>
  </si>
  <si>
    <t>Sentences</t>
  </si>
  <si>
    <t>Article Type</t>
  </si>
  <si>
    <t>Learning Rate</t>
    <phoneticPr fontId="2" type="noConversion"/>
  </si>
  <si>
    <t>Iteration</t>
  </si>
  <si>
    <t>Bias</t>
  </si>
  <si>
    <t>Time</t>
  </si>
  <si>
    <t>Actual Type</t>
  </si>
  <si>
    <t>B0</t>
  </si>
  <si>
    <t>B1</t>
  </si>
  <si>
    <t>B2</t>
  </si>
  <si>
    <t>Prediction</t>
  </si>
  <si>
    <t>B0(t+1)</t>
  </si>
  <si>
    <t>B1(t+1)</t>
    <phoneticPr fontId="2" type="noConversion"/>
  </si>
  <si>
    <t>B2(t+1)</t>
    <phoneticPr fontId="2" type="noConversion"/>
  </si>
  <si>
    <t>Predicted Type</t>
  </si>
  <si>
    <t>Error</t>
  </si>
  <si>
    <t>Accuracy</t>
  </si>
  <si>
    <t>Coefficients</t>
    <phoneticPr fontId="2" type="noConversion"/>
  </si>
  <si>
    <t>B0</t>
    <phoneticPr fontId="2" type="noConversion"/>
  </si>
  <si>
    <t>B1</t>
    <phoneticPr fontId="2" type="noConversion"/>
  </si>
  <si>
    <t>B2</t>
    <phoneticPr fontId="2" type="noConversion"/>
  </si>
  <si>
    <t>Prediction</t>
    <phoneticPr fontId="2" type="noConversion"/>
  </si>
  <si>
    <t>Error</t>
    <phoneticPr fontId="2" type="noConversion"/>
  </si>
  <si>
    <t>Accuracy</t>
    <phoneticPr fontId="2" type="noConversion"/>
  </si>
  <si>
    <t>Support Vector Machines</t>
    <phoneticPr fontId="2" type="noConversion"/>
  </si>
  <si>
    <t>Hypothetical Dataset of Technical(1) and non-technical(-1) article</t>
  </si>
  <si>
    <t>Lambda</t>
    <phoneticPr fontId="2" type="noConversion"/>
  </si>
  <si>
    <t>Training</t>
    <phoneticPr fontId="2" type="noConversion"/>
  </si>
  <si>
    <t>1/t</t>
  </si>
  <si>
    <t>B1(t+1)</t>
  </si>
  <si>
    <t>B2(t+2)</t>
  </si>
  <si>
    <t>B1</t>
    <phoneticPr fontId="2" type="noConversion"/>
  </si>
  <si>
    <t>Predictions</t>
    <phoneticPr fontId="2" type="noConversion"/>
  </si>
  <si>
    <t>Output</t>
    <phoneticPr fontId="2" type="noConversion"/>
  </si>
  <si>
    <t xml:space="preserve">Predicted </t>
  </si>
  <si>
    <t xml:space="preserve">Actual </t>
  </si>
  <si>
    <t>Error</t>
    <phoneticPr fontId="2" type="noConversion"/>
  </si>
  <si>
    <t>Accuracy</t>
    <phoneticPr fontId="2" type="noConversion"/>
  </si>
  <si>
    <t>Number of Service Calls (X)</t>
  </si>
  <si>
    <t>Total Cost (Y)</t>
  </si>
  <si>
    <r>
      <t>X</t>
    </r>
    <r>
      <rPr>
        <b/>
        <vertAlign val="superscript"/>
        <sz val="11"/>
        <color theme="1"/>
        <rFont val="Calibri"/>
        <family val="2"/>
        <scheme val="minor"/>
      </rPr>
      <t>2</t>
    </r>
  </si>
  <si>
    <r>
      <t>Y</t>
    </r>
    <r>
      <rPr>
        <b/>
        <vertAlign val="superscript"/>
        <sz val="11"/>
        <color theme="1"/>
        <rFont val="Calibri"/>
        <family val="2"/>
        <scheme val="minor"/>
      </rPr>
      <t>2</t>
    </r>
  </si>
  <si>
    <t>Total</t>
  </si>
  <si>
    <t>XY</t>
  </si>
  <si>
    <t>N</t>
  </si>
  <si>
    <t>By Formula</t>
  </si>
  <si>
    <t>Manual</t>
  </si>
  <si>
    <t>Intercept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</si>
</sst>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00"/>
  </numFmts>
  <fonts count="13" x14ac:knownFonts="1">
    <font>
      <sz val="11"/>
      <color theme="1"/>
      <name val="Calibri"/>
      <family val="2"/>
      <scheme val="minor"/>
    </font>
    <font>
      <b/>
      <sz val="11"/>
      <color theme="1"/>
      <name val="Calibri"/>
      <family val="2"/>
      <scheme val="minor"/>
    </font>
    <font>
      <sz val="26"/>
      <name val="Calibri"/>
      <family val="2"/>
      <scheme val="minor"/>
    </font>
    <font>
      <b/>
      <sz val="18"/>
      <color theme="0"/>
      <name val="Calibri"/>
      <family val="2"/>
      <scheme val="minor"/>
    </font>
    <font>
      <sz val="10"/>
      <name val="Arial"/>
      <family val="2"/>
    </font>
    <font>
      <sz val="12"/>
      <name val="Calibri"/>
      <family val="2"/>
      <scheme val="minor"/>
    </font>
    <font>
      <b/>
      <sz val="26"/>
      <color theme="1"/>
      <name val="Calibri"/>
      <family val="2"/>
      <scheme val="minor"/>
    </font>
    <font>
      <sz val="12"/>
      <color theme="1"/>
      <name val="Calibri"/>
      <family val="2"/>
      <scheme val="minor"/>
    </font>
    <font>
      <b/>
      <i/>
      <sz val="11"/>
      <color theme="1"/>
      <name val="Calibri"/>
      <family val="2"/>
      <scheme val="minor"/>
    </font>
    <font>
      <b/>
      <sz val="9"/>
      <color indexed="81"/>
      <name val="Tahoma"/>
      <family val="2"/>
    </font>
    <font>
      <sz val="10"/>
      <name val="Verdana"/>
      <family val="2"/>
    </font>
    <font>
      <b/>
      <sz val="10"/>
      <name val="Verdana"/>
      <family val="2"/>
    </font>
    <font>
      <b/>
      <vertAlign val="superscript"/>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1"/>
        <bgColor indexed="64"/>
      </patternFill>
    </fill>
    <fill>
      <patternFill patternType="solid">
        <fgColor theme="0" tint="-0.249977111117893"/>
        <bgColor indexed="64"/>
      </patternFill>
    </fill>
    <fill>
      <patternFill patternType="solid">
        <fgColor theme="8"/>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xf numFmtId="0" fontId="10" fillId="0" borderId="0"/>
  </cellStyleXfs>
  <cellXfs count="80">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2" borderId="0" xfId="0" applyNumberFormat="1" applyFill="1"/>
    <xf numFmtId="0" fontId="1" fillId="3" borderId="0" xfId="0" applyFont="1" applyFill="1" applyAlignment="1">
      <alignment horizontal="center"/>
    </xf>
    <xf numFmtId="2" fontId="0" fillId="0" borderId="0" xfId="0" applyNumberFormat="1" applyFill="1"/>
    <xf numFmtId="0" fontId="0" fillId="0" borderId="0" xfId="0" applyFill="1" applyBorder="1"/>
    <xf numFmtId="0" fontId="0" fillId="0" borderId="0" xfId="0" applyBorder="1" applyAlignment="1">
      <alignment horizontal="center"/>
    </xf>
    <xf numFmtId="0" fontId="1" fillId="0" borderId="0" xfId="0" applyFont="1" applyBorder="1" applyAlignment="1">
      <alignment horizontal="center"/>
    </xf>
    <xf numFmtId="0" fontId="0" fillId="0" borderId="0" xfId="0" applyBorder="1"/>
    <xf numFmtId="0" fontId="0" fillId="0" borderId="0" xfId="0" applyAlignment="1">
      <alignment horizontal="center"/>
    </xf>
    <xf numFmtId="1" fontId="0" fillId="0" borderId="0" xfId="0" applyNumberFormat="1" applyFont="1" applyFill="1" applyBorder="1"/>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1" fillId="0" borderId="0" xfId="0" applyFont="1" applyBorder="1" applyAlignment="1">
      <alignment horizontal="right"/>
    </xf>
    <xf numFmtId="1" fontId="0" fillId="2" borderId="0" xfId="0" applyNumberFormat="1" applyFill="1"/>
    <xf numFmtId="0" fontId="1" fillId="3" borderId="0" xfId="0" applyFont="1" applyFill="1" applyAlignment="1">
      <alignment horizontal="center"/>
    </xf>
    <xf numFmtId="0" fontId="3" fillId="4" borderId="0" xfId="0" applyFont="1" applyFill="1" applyAlignment="1">
      <alignment horizontal="center"/>
    </xf>
    <xf numFmtId="2" fontId="0" fillId="2" borderId="0" xfId="0" applyNumberFormat="1" applyFill="1" applyAlignment="1">
      <alignment horizontal="center"/>
    </xf>
    <xf numFmtId="2" fontId="0" fillId="0" borderId="0" xfId="0" applyNumberFormat="1" applyFill="1" applyAlignment="1">
      <alignment horizontal="center"/>
    </xf>
    <xf numFmtId="0" fontId="0" fillId="0" borderId="0" xfId="0" applyFill="1"/>
    <xf numFmtId="0" fontId="0" fillId="0" borderId="0" xfId="0" applyFill="1" applyAlignment="1">
      <alignment horizontal="center"/>
    </xf>
    <xf numFmtId="0" fontId="1" fillId="0" borderId="0" xfId="0" applyFont="1" applyAlignment="1">
      <alignment horizontal="left"/>
    </xf>
    <xf numFmtId="164" fontId="0" fillId="0" borderId="0" xfId="0" applyNumberFormat="1"/>
    <xf numFmtId="0" fontId="0" fillId="3" borderId="0" xfId="0" applyFill="1"/>
    <xf numFmtId="164" fontId="0" fillId="0" borderId="0" xfId="0" applyNumberFormat="1" applyAlignment="1">
      <alignment horizontal="center"/>
    </xf>
    <xf numFmtId="0" fontId="0" fillId="4" borderId="0" xfId="0" applyFill="1"/>
    <xf numFmtId="0" fontId="1" fillId="5" borderId="0" xfId="0" applyFont="1" applyFill="1" applyAlignment="1">
      <alignment horizontal="center"/>
    </xf>
    <xf numFmtId="0" fontId="0" fillId="5" borderId="0" xfId="0" applyFill="1"/>
    <xf numFmtId="0" fontId="0" fillId="0" borderId="0" xfId="0" applyAlignment="1">
      <alignment horizontal="left" vertical="center" wrapText="1" indent="1"/>
    </xf>
    <xf numFmtId="0" fontId="1" fillId="3" borderId="0" xfId="0" applyFont="1" applyFill="1" applyAlignment="1">
      <alignment horizontal="center"/>
    </xf>
    <xf numFmtId="164" fontId="0" fillId="3" borderId="0" xfId="0" applyNumberFormat="1" applyFill="1" applyAlignment="1">
      <alignment horizontal="center"/>
    </xf>
    <xf numFmtId="164" fontId="0" fillId="0" borderId="0" xfId="0" applyNumberFormat="1" applyFill="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 fillId="0" borderId="0" xfId="0" applyFont="1" applyFill="1"/>
    <xf numFmtId="0" fontId="0" fillId="6" borderId="0" xfId="0" applyFill="1" applyAlignment="1">
      <alignment horizontal="center"/>
    </xf>
    <xf numFmtId="0" fontId="0" fillId="7" borderId="0" xfId="0" applyFill="1" applyAlignment="1">
      <alignment horizontal="center"/>
    </xf>
    <xf numFmtId="2" fontId="0" fillId="7" borderId="0" xfId="0" applyNumberFormat="1" applyFill="1"/>
    <xf numFmtId="2" fontId="0" fillId="7" borderId="0" xfId="0" applyNumberFormat="1" applyFill="1" applyAlignment="1">
      <alignment horizontal="center"/>
    </xf>
    <xf numFmtId="2" fontId="0" fillId="6" borderId="0" xfId="0" applyNumberFormat="1" applyFill="1"/>
    <xf numFmtId="2" fontId="0" fillId="6" borderId="0" xfId="0" applyNumberFormat="1" applyFill="1" applyAlignment="1">
      <alignment horizontal="center"/>
    </xf>
    <xf numFmtId="0" fontId="2" fillId="0" borderId="0" xfId="0" applyFont="1" applyFill="1" applyBorder="1" applyAlignment="1">
      <alignment vertical="center"/>
    </xf>
    <xf numFmtId="0" fontId="0" fillId="0" borderId="0" xfId="0" applyFill="1" applyAlignment="1"/>
    <xf numFmtId="0" fontId="5" fillId="0" borderId="0" xfId="0" applyFont="1" applyFill="1" applyBorder="1" applyAlignment="1">
      <alignment vertical="center"/>
    </xf>
    <xf numFmtId="0" fontId="1" fillId="0" borderId="0" xfId="0" applyFont="1" applyAlignment="1">
      <alignment horizontal="right"/>
    </xf>
    <xf numFmtId="2" fontId="0" fillId="0" borderId="0" xfId="0" applyNumberFormat="1" applyAlignment="1">
      <alignment horizontal="center"/>
    </xf>
    <xf numFmtId="1" fontId="0" fillId="0" borderId="0" xfId="0" applyNumberFormat="1" applyAlignment="1">
      <alignment horizontal="center"/>
    </xf>
    <xf numFmtId="0" fontId="7" fillId="0" borderId="0" xfId="0" applyFont="1"/>
    <xf numFmtId="2" fontId="7" fillId="0" borderId="0" xfId="0" applyNumberFormat="1" applyFont="1"/>
    <xf numFmtId="1" fontId="0" fillId="2" borderId="0" xfId="0" applyNumberFormat="1" applyFont="1" applyFill="1" applyBorder="1" applyAlignment="1">
      <alignment horizontal="center"/>
    </xf>
    <xf numFmtId="1" fontId="0" fillId="2" borderId="0" xfId="0" applyNumberFormat="1" applyFill="1" applyAlignment="1">
      <alignment horizontal="center"/>
    </xf>
    <xf numFmtId="3" fontId="1" fillId="0" borderId="1" xfId="0" applyNumberFormat="1" applyFont="1" applyBorder="1"/>
    <xf numFmtId="3" fontId="0" fillId="0" borderId="1" xfId="0" applyNumberFormat="1" applyBorder="1" applyAlignment="1">
      <alignment horizontal="right"/>
    </xf>
    <xf numFmtId="3" fontId="1" fillId="0" borderId="1" xfId="0" applyNumberFormat="1" applyFont="1" applyBorder="1" applyAlignment="1">
      <alignment horizontal="right"/>
    </xf>
    <xf numFmtId="0" fontId="11" fillId="0" borderId="0" xfId="2" applyFont="1"/>
    <xf numFmtId="0" fontId="10" fillId="0" borderId="0" xfId="2" applyFont="1"/>
    <xf numFmtId="0" fontId="10" fillId="0" borderId="0" xfId="2"/>
    <xf numFmtId="10" fontId="10" fillId="0" borderId="0" xfId="2" applyNumberFormat="1"/>
    <xf numFmtId="0" fontId="10" fillId="5" borderId="0" xfId="2" applyFill="1"/>
    <xf numFmtId="0" fontId="10" fillId="2" borderId="0" xfId="2" applyFill="1"/>
    <xf numFmtId="10" fontId="10" fillId="5" borderId="0" xfId="2" applyNumberFormat="1" applyFill="1"/>
    <xf numFmtId="10" fontId="10" fillId="2" borderId="0" xfId="2" applyNumberFormat="1" applyFill="1"/>
    <xf numFmtId="0" fontId="0" fillId="0" borderId="1" xfId="0" applyBorder="1" applyAlignment="1">
      <alignment horizontal="right"/>
    </xf>
    <xf numFmtId="0" fontId="8" fillId="0" borderId="1" xfId="0" applyFont="1" applyBorder="1" applyAlignment="1">
      <alignment horizontal="right"/>
    </xf>
    <xf numFmtId="0" fontId="1" fillId="3" borderId="0" xfId="0" applyFont="1" applyFill="1" applyAlignment="1">
      <alignment horizontal="center"/>
    </xf>
    <xf numFmtId="0" fontId="6" fillId="3" borderId="0" xfId="0" applyFont="1" applyFill="1" applyAlignment="1">
      <alignment horizontal="center" vertical="center"/>
    </xf>
    <xf numFmtId="2" fontId="6" fillId="3" borderId="0" xfId="0" applyNumberFormat="1" applyFont="1" applyFill="1" applyAlignment="1">
      <alignment horizontal="center" vertical="center"/>
    </xf>
    <xf numFmtId="0" fontId="0" fillId="0" borderId="1" xfId="0" applyBorder="1"/>
    <xf numFmtId="3" fontId="0" fillId="0" borderId="1" xfId="0" applyNumberFormat="1" applyBorder="1"/>
    <xf numFmtId="6" fontId="0" fillId="0" borderId="1" xfId="0" applyNumberFormat="1" applyBorder="1"/>
    <xf numFmtId="2" fontId="0" fillId="0" borderId="0" xfId="0" applyNumberFormat="1"/>
    <xf numFmtId="0" fontId="0" fillId="0" borderId="0" xfId="0" applyAlignment="1">
      <alignment horizontal="left"/>
    </xf>
    <xf numFmtId="0" fontId="1" fillId="0" borderId="2" xfId="0" applyFont="1" applyFill="1" applyBorder="1" applyAlignment="1">
      <alignment horizontal="right"/>
    </xf>
    <xf numFmtId="0" fontId="0" fillId="0" borderId="3" xfId="0" applyBorder="1"/>
    <xf numFmtId="0" fontId="0" fillId="0" borderId="2" xfId="0" applyBorder="1"/>
    <xf numFmtId="0" fontId="1" fillId="3" borderId="1" xfId="0" applyFont="1" applyFill="1" applyBorder="1" applyAlignment="1">
      <alignment horizontal="center"/>
    </xf>
    <xf numFmtId="0" fontId="11" fillId="3" borderId="0" xfId="2" applyFont="1"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95663042119734E-2"/>
          <c:y val="0.14167650531286896"/>
          <c:w val="0.85279640044994376"/>
          <c:h val="0.73046807165633221"/>
        </c:manualLayout>
      </c:layout>
      <c:scatterChart>
        <c:scatterStyle val="lineMarker"/>
        <c:varyColors val="0"/>
        <c:ser>
          <c:idx val="0"/>
          <c:order val="0"/>
          <c:tx>
            <c:v>-1</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svm!$A$5:$A$9</c:f>
              <c:numCache>
                <c:formatCode>General</c:formatCode>
                <c:ptCount val="5"/>
                <c:pt idx="0">
                  <c:v>2.7</c:v>
                </c:pt>
                <c:pt idx="1">
                  <c:v>1.4</c:v>
                </c:pt>
                <c:pt idx="2">
                  <c:v>3.3</c:v>
                </c:pt>
                <c:pt idx="3">
                  <c:v>1.3</c:v>
                </c:pt>
                <c:pt idx="4">
                  <c:v>3</c:v>
                </c:pt>
              </c:numCache>
            </c:numRef>
          </c:xVal>
          <c:yVal>
            <c:numRef>
              <c:f>svm!$B$5:$B$9</c:f>
              <c:numCache>
                <c:formatCode>General</c:formatCode>
                <c:ptCount val="5"/>
                <c:pt idx="0">
                  <c:v>2.5</c:v>
                </c:pt>
                <c:pt idx="1">
                  <c:v>2.2999999999999998</c:v>
                </c:pt>
                <c:pt idx="2">
                  <c:v>2.4</c:v>
                </c:pt>
                <c:pt idx="3">
                  <c:v>1.8</c:v>
                </c:pt>
                <c:pt idx="4">
                  <c:v>3</c:v>
                </c:pt>
              </c:numCache>
            </c:numRef>
          </c:yVal>
          <c:smooth val="0"/>
        </c:ser>
        <c:ser>
          <c:idx val="1"/>
          <c:order val="1"/>
          <c:tx>
            <c:v>1</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svm!$A$10:$A$14</c:f>
              <c:numCache>
                <c:formatCode>General</c:formatCode>
                <c:ptCount val="5"/>
                <c:pt idx="0">
                  <c:v>7.6</c:v>
                </c:pt>
                <c:pt idx="1">
                  <c:v>5.9</c:v>
                </c:pt>
                <c:pt idx="2">
                  <c:v>6.9</c:v>
                </c:pt>
                <c:pt idx="3">
                  <c:v>8.6</c:v>
                </c:pt>
                <c:pt idx="4">
                  <c:v>7.7</c:v>
                </c:pt>
              </c:numCache>
            </c:numRef>
          </c:xVal>
          <c:yVal>
            <c:numRef>
              <c:f>svm!$B$10:$B$14</c:f>
              <c:numCache>
                <c:formatCode>General</c:formatCode>
                <c:ptCount val="5"/>
                <c:pt idx="0">
                  <c:v>2.7</c:v>
                </c:pt>
                <c:pt idx="1">
                  <c:v>2.2000000000000002</c:v>
                </c:pt>
                <c:pt idx="2">
                  <c:v>1.8</c:v>
                </c:pt>
                <c:pt idx="3">
                  <c:v>4.5</c:v>
                </c:pt>
                <c:pt idx="4">
                  <c:v>3.5</c:v>
                </c:pt>
              </c:numCache>
            </c:numRef>
          </c:yVal>
          <c:smooth val="0"/>
        </c:ser>
        <c:dLbls>
          <c:showLegendKey val="0"/>
          <c:showVal val="0"/>
          <c:showCatName val="0"/>
          <c:showSerName val="0"/>
          <c:showPercent val="0"/>
          <c:showBubbleSize val="0"/>
        </c:dLbls>
        <c:axId val="121595776"/>
        <c:axId val="121618432"/>
      </c:scatterChart>
      <c:valAx>
        <c:axId val="12159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8432"/>
        <c:crosses val="autoZero"/>
        <c:crossBetween val="midCat"/>
      </c:valAx>
      <c:valAx>
        <c:axId val="1216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57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84798702487771"/>
          <c:y val="0.16714129483814524"/>
          <c:w val="0.83756733896635016"/>
          <c:h val="0.7168788276465442"/>
        </c:manualLayout>
      </c:layout>
      <c:scatterChart>
        <c:scatterStyle val="lineMarker"/>
        <c:varyColors val="0"/>
        <c:ser>
          <c:idx val="0"/>
          <c:order val="0"/>
          <c:tx>
            <c:strRef>
              <c:f>Linear!$C$1</c:f>
              <c:strCache>
                <c:ptCount val="1"/>
                <c:pt idx="0">
                  <c:v>Total Cost (Y)</c:v>
                </c:pt>
              </c:strCache>
            </c:strRef>
          </c:tx>
          <c:spPr>
            <a:ln w="28575">
              <a:noFill/>
            </a:ln>
          </c:spPr>
          <c:marker>
            <c:symbol val="circle"/>
            <c:size val="7"/>
          </c:marker>
          <c:trendline>
            <c:spPr>
              <a:ln w="25400">
                <a:solidFill>
                  <a:schemeClr val="tx1"/>
                </a:solidFill>
                <a:prstDash val="solid"/>
              </a:ln>
            </c:spPr>
            <c:trendlineType val="linear"/>
            <c:dispRSqr val="1"/>
            <c:dispEq val="1"/>
            <c:trendlineLbl>
              <c:layout>
                <c:manualLayout>
                  <c:x val="-0.17528166417214378"/>
                  <c:y val="-0.18103018372703411"/>
                </c:manualLayout>
              </c:layout>
              <c:numFmt formatCode="0.00%" sourceLinked="0"/>
              <c:txPr>
                <a:bodyPr/>
                <a:lstStyle/>
                <a:p>
                  <a:pPr>
                    <a:defRPr b="1"/>
                  </a:pPr>
                  <a:endParaRPr lang="en-US"/>
                </a:p>
              </c:txPr>
            </c:trendlineLbl>
          </c:trendline>
          <c:xVal>
            <c:numRef>
              <c:f>Linear!$B$2:$B$13</c:f>
              <c:numCache>
                <c:formatCode>#,##0</c:formatCode>
                <c:ptCount val="12"/>
                <c:pt idx="0">
                  <c:v>1040</c:v>
                </c:pt>
                <c:pt idx="1">
                  <c:v>1200</c:v>
                </c:pt>
                <c:pt idx="2">
                  <c:v>1260</c:v>
                </c:pt>
                <c:pt idx="3">
                  <c:v>1100</c:v>
                </c:pt>
                <c:pt idx="4">
                  <c:v>1220</c:v>
                </c:pt>
                <c:pt idx="5">
                  <c:v>1010</c:v>
                </c:pt>
                <c:pt idx="6">
                  <c:v>1190</c:v>
                </c:pt>
                <c:pt idx="7">
                  <c:v>1050</c:v>
                </c:pt>
                <c:pt idx="8">
                  <c:v>1210</c:v>
                </c:pt>
                <c:pt idx="9">
                  <c:v>1250</c:v>
                </c:pt>
                <c:pt idx="10">
                  <c:v>1060</c:v>
                </c:pt>
                <c:pt idx="11">
                  <c:v>1280</c:v>
                </c:pt>
              </c:numCache>
            </c:numRef>
          </c:xVal>
          <c:yVal>
            <c:numRef>
              <c:f>Linear!$C$2:$C$13</c:f>
              <c:numCache>
                <c:formatCode>#,##0</c:formatCode>
                <c:ptCount val="12"/>
                <c:pt idx="0">
                  <c:v>33600</c:v>
                </c:pt>
                <c:pt idx="1">
                  <c:v>36300</c:v>
                </c:pt>
                <c:pt idx="2">
                  <c:v>37800</c:v>
                </c:pt>
                <c:pt idx="3">
                  <c:v>35500</c:v>
                </c:pt>
                <c:pt idx="4">
                  <c:v>36600</c:v>
                </c:pt>
                <c:pt idx="5">
                  <c:v>32900</c:v>
                </c:pt>
                <c:pt idx="6">
                  <c:v>36200</c:v>
                </c:pt>
                <c:pt idx="7">
                  <c:v>33400</c:v>
                </c:pt>
                <c:pt idx="8">
                  <c:v>37700</c:v>
                </c:pt>
                <c:pt idx="9">
                  <c:v>37400</c:v>
                </c:pt>
                <c:pt idx="10">
                  <c:v>33800</c:v>
                </c:pt>
                <c:pt idx="11">
                  <c:v>38100</c:v>
                </c:pt>
              </c:numCache>
            </c:numRef>
          </c:yVal>
          <c:smooth val="0"/>
        </c:ser>
        <c:dLbls>
          <c:showLegendKey val="0"/>
          <c:showVal val="0"/>
          <c:showCatName val="0"/>
          <c:showSerName val="0"/>
          <c:showPercent val="0"/>
          <c:showBubbleSize val="0"/>
        </c:dLbls>
        <c:axId val="135779456"/>
        <c:axId val="135780992"/>
      </c:scatterChart>
      <c:valAx>
        <c:axId val="135779456"/>
        <c:scaling>
          <c:orientation val="minMax"/>
        </c:scaling>
        <c:delete val="0"/>
        <c:axPos val="b"/>
        <c:numFmt formatCode="#,##0" sourceLinked="1"/>
        <c:majorTickMark val="out"/>
        <c:minorTickMark val="none"/>
        <c:tickLblPos val="nextTo"/>
        <c:crossAx val="135780992"/>
        <c:crosses val="autoZero"/>
        <c:crossBetween val="midCat"/>
      </c:valAx>
      <c:valAx>
        <c:axId val="135780992"/>
        <c:scaling>
          <c:orientation val="minMax"/>
        </c:scaling>
        <c:delete val="0"/>
        <c:axPos val="l"/>
        <c:majorGridlines/>
        <c:numFmt formatCode="#,##0" sourceLinked="1"/>
        <c:majorTickMark val="out"/>
        <c:minorTickMark val="none"/>
        <c:tickLblPos val="nextTo"/>
        <c:crossAx val="13577945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005125829859499E-2"/>
          <c:y val="8.0283353010625738E-2"/>
          <c:w val="0.86886546240543461"/>
          <c:h val="0.73046807165633221"/>
        </c:manualLayout>
      </c:layout>
      <c:scatterChart>
        <c:scatterStyle val="lineMarker"/>
        <c:varyColors val="0"/>
        <c:ser>
          <c:idx val="0"/>
          <c:order val="0"/>
          <c:tx>
            <c:v>0</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Logistic!$A$5:$A$9</c:f>
              <c:numCache>
                <c:formatCode>General</c:formatCode>
                <c:ptCount val="5"/>
                <c:pt idx="0">
                  <c:v>2.7</c:v>
                </c:pt>
                <c:pt idx="1">
                  <c:v>1.4</c:v>
                </c:pt>
                <c:pt idx="2">
                  <c:v>3.3</c:v>
                </c:pt>
                <c:pt idx="3">
                  <c:v>1.3</c:v>
                </c:pt>
                <c:pt idx="4">
                  <c:v>3</c:v>
                </c:pt>
              </c:numCache>
            </c:numRef>
          </c:xVal>
          <c:yVal>
            <c:numRef>
              <c:f>Logistic!$B$5:$B$9</c:f>
              <c:numCache>
                <c:formatCode>General</c:formatCode>
                <c:ptCount val="5"/>
                <c:pt idx="0">
                  <c:v>2.5</c:v>
                </c:pt>
                <c:pt idx="1">
                  <c:v>2.2999999999999998</c:v>
                </c:pt>
                <c:pt idx="2">
                  <c:v>4.4000000000000004</c:v>
                </c:pt>
                <c:pt idx="3">
                  <c:v>1.8</c:v>
                </c:pt>
                <c:pt idx="4">
                  <c:v>3</c:v>
                </c:pt>
              </c:numCache>
            </c:numRef>
          </c:yVal>
          <c:smooth val="0"/>
        </c:ser>
        <c:ser>
          <c:idx val="1"/>
          <c:order val="1"/>
          <c:tx>
            <c:v>1</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Logistic!$A$10:$A$14</c:f>
              <c:numCache>
                <c:formatCode>General</c:formatCode>
                <c:ptCount val="5"/>
                <c:pt idx="0">
                  <c:v>7.6</c:v>
                </c:pt>
                <c:pt idx="1">
                  <c:v>5.9</c:v>
                </c:pt>
                <c:pt idx="2">
                  <c:v>6.9</c:v>
                </c:pt>
                <c:pt idx="3">
                  <c:v>8.6</c:v>
                </c:pt>
                <c:pt idx="4">
                  <c:v>7.7</c:v>
                </c:pt>
              </c:numCache>
            </c:numRef>
          </c:xVal>
          <c:yVal>
            <c:numRef>
              <c:f>Logistic!$B$10:$B$14</c:f>
              <c:numCache>
                <c:formatCode>General</c:formatCode>
                <c:ptCount val="5"/>
                <c:pt idx="0">
                  <c:v>2.7</c:v>
                </c:pt>
                <c:pt idx="1">
                  <c:v>2.2000000000000002</c:v>
                </c:pt>
                <c:pt idx="2">
                  <c:v>1.8</c:v>
                </c:pt>
                <c:pt idx="3">
                  <c:v>4.5</c:v>
                </c:pt>
                <c:pt idx="4">
                  <c:v>3.5</c:v>
                </c:pt>
              </c:numCache>
            </c:numRef>
          </c:yVal>
          <c:smooth val="0"/>
        </c:ser>
        <c:dLbls>
          <c:showLegendKey val="0"/>
          <c:showVal val="0"/>
          <c:showCatName val="0"/>
          <c:showSerName val="0"/>
          <c:showPercent val="0"/>
          <c:showBubbleSize val="0"/>
        </c:dLbls>
        <c:axId val="121576448"/>
        <c:axId val="121582720"/>
      </c:scatterChart>
      <c:valAx>
        <c:axId val="1215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2720"/>
        <c:crosses val="autoZero"/>
        <c:crossBetween val="midCat"/>
      </c:valAx>
      <c:valAx>
        <c:axId val="12158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6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2</xdr:col>
      <xdr:colOff>590550</xdr:colOff>
      <xdr:row>0</xdr:row>
      <xdr:rowOff>0</xdr:rowOff>
    </xdr:from>
    <xdr:to>
      <xdr:col>13</xdr:col>
      <xdr:colOff>561975</xdr:colOff>
      <xdr:row>15</xdr:row>
      <xdr:rowOff>152400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69" t="3969" r="2443" b="4977"/>
        <a:stretch/>
      </xdr:blipFill>
      <xdr:spPr>
        <a:xfrm>
          <a:off x="8991600" y="0"/>
          <a:ext cx="6677025" cy="3495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xdr:row>
      <xdr:rowOff>28575</xdr:rowOff>
    </xdr:from>
    <xdr:to>
      <xdr:col>10</xdr:col>
      <xdr:colOff>657225</xdr:colOff>
      <xdr:row>16</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76201</xdr:colOff>
      <xdr:row>20</xdr:row>
      <xdr:rowOff>147637</xdr:rowOff>
    </xdr:from>
    <xdr:to>
      <xdr:col>3</xdr:col>
      <xdr:colOff>600076</xdr:colOff>
      <xdr:row>35</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257175</xdr:colOff>
      <xdr:row>0</xdr:row>
      <xdr:rowOff>47625</xdr:rowOff>
    </xdr:from>
    <xdr:to>
      <xdr:col>8</xdr:col>
      <xdr:colOff>403860</xdr:colOff>
      <xdr:row>3</xdr:row>
      <xdr:rowOff>95250</xdr:rowOff>
    </xdr:to>
    <xdr:pic>
      <xdr:nvPicPr>
        <xdr:cNvPr id="4" name="Picture 3"/>
        <xdr:cNvPicPr>
          <a:picLocks noChangeAspect="1"/>
        </xdr:cNvPicPr>
      </xdr:nvPicPr>
      <xdr:blipFill>
        <a:blip xmlns:r="http://schemas.openxmlformats.org/officeDocument/2006/relationships" r:embed="rId2"/>
        <a:stretch>
          <a:fillRect/>
        </a:stretch>
      </xdr:blipFill>
      <xdr:spPr>
        <a:xfrm>
          <a:off x="7010400" y="47625"/>
          <a:ext cx="1775460" cy="647700"/>
        </a:xfrm>
        <a:prstGeom prst="rect">
          <a:avLst/>
        </a:prstGeom>
      </xdr:spPr>
    </xdr:pic>
    <xdr:clientData/>
  </xdr:twoCellAnchor>
  <xdr:twoCellAnchor editAs="oneCell">
    <xdr:from>
      <xdr:col>6</xdr:col>
      <xdr:colOff>295275</xdr:colOff>
      <xdr:row>3</xdr:row>
      <xdr:rowOff>171450</xdr:rowOff>
    </xdr:from>
    <xdr:to>
      <xdr:col>8</xdr:col>
      <xdr:colOff>220980</xdr:colOff>
      <xdr:row>6</xdr:row>
      <xdr:rowOff>80010</xdr:rowOff>
    </xdr:to>
    <xdr:pic>
      <xdr:nvPicPr>
        <xdr:cNvPr id="5" name="Picture 4"/>
        <xdr:cNvPicPr>
          <a:picLocks noChangeAspect="1"/>
        </xdr:cNvPicPr>
      </xdr:nvPicPr>
      <xdr:blipFill>
        <a:blip xmlns:r="http://schemas.openxmlformats.org/officeDocument/2006/relationships" r:embed="rId3"/>
        <a:stretch>
          <a:fillRect/>
        </a:stretch>
      </xdr:blipFill>
      <xdr:spPr>
        <a:xfrm>
          <a:off x="7048500" y="771525"/>
          <a:ext cx="1554480" cy="480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387350</xdr:colOff>
      <xdr:row>0</xdr:row>
      <xdr:rowOff>104775</xdr:rowOff>
    </xdr:from>
    <xdr:to>
      <xdr:col>11</xdr:col>
      <xdr:colOff>244475</xdr:colOff>
      <xdr:row>17</xdr:row>
      <xdr:rowOff>41275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showGridLines="0" tabSelected="1" workbookViewId="0"/>
  </sheetViews>
  <sheetFormatPr defaultRowHeight="15" x14ac:dyDescent="0.25"/>
  <cols>
    <col min="2" max="2" width="116.85546875" bestFit="1" customWidth="1"/>
  </cols>
  <sheetData>
    <row r="1" spans="1:3" ht="23.25" x14ac:dyDescent="0.35">
      <c r="A1" s="26"/>
      <c r="B1" s="19" t="s">
        <v>30</v>
      </c>
      <c r="C1" s="26"/>
    </row>
    <row r="2" spans="1:3" x14ac:dyDescent="0.25">
      <c r="A2" s="29" t="s">
        <v>6</v>
      </c>
      <c r="B2" s="1" t="s">
        <v>15</v>
      </c>
      <c r="C2" s="30"/>
    </row>
    <row r="3" spans="1:3" ht="45" x14ac:dyDescent="0.25">
      <c r="A3" s="29"/>
      <c r="B3" s="31" t="s">
        <v>61</v>
      </c>
      <c r="C3" s="30"/>
    </row>
    <row r="4" spans="1:3" x14ac:dyDescent="0.25">
      <c r="A4" s="29"/>
      <c r="B4" s="13"/>
      <c r="C4" s="30"/>
    </row>
    <row r="5" spans="1:3" x14ac:dyDescent="0.25">
      <c r="A5" s="29"/>
      <c r="B5" s="13"/>
      <c r="C5" s="30"/>
    </row>
    <row r="6" spans="1:3" x14ac:dyDescent="0.25">
      <c r="A6" s="29"/>
      <c r="B6" s="13"/>
      <c r="C6" s="30"/>
    </row>
    <row r="7" spans="1:3" x14ac:dyDescent="0.25">
      <c r="A7" s="29"/>
      <c r="B7" s="14" t="s">
        <v>16</v>
      </c>
      <c r="C7" s="30"/>
    </row>
    <row r="8" spans="1:3" x14ac:dyDescent="0.25">
      <c r="A8" s="29"/>
      <c r="B8" s="13"/>
      <c r="C8" s="30"/>
    </row>
    <row r="9" spans="1:3" x14ac:dyDescent="0.25">
      <c r="A9" s="29"/>
      <c r="B9" s="14" t="s">
        <v>17</v>
      </c>
      <c r="C9" s="30"/>
    </row>
    <row r="10" spans="1:3" x14ac:dyDescent="0.25">
      <c r="A10" s="29"/>
      <c r="B10" s="15" t="s">
        <v>18</v>
      </c>
      <c r="C10" s="30"/>
    </row>
    <row r="11" spans="1:3" x14ac:dyDescent="0.25">
      <c r="A11" s="29"/>
      <c r="B11" s="15" t="s">
        <v>19</v>
      </c>
      <c r="C11" s="30"/>
    </row>
    <row r="12" spans="1:3" x14ac:dyDescent="0.25">
      <c r="A12" s="29"/>
      <c r="B12" s="13"/>
      <c r="C12" s="30"/>
    </row>
    <row r="13" spans="1:3" x14ac:dyDescent="0.25">
      <c r="A13" s="29"/>
      <c r="B13" s="14" t="s">
        <v>20</v>
      </c>
      <c r="C13" s="30"/>
    </row>
    <row r="14" spans="1:3" x14ac:dyDescent="0.25">
      <c r="A14" s="29"/>
      <c r="B14" s="15" t="s">
        <v>21</v>
      </c>
      <c r="C14" s="30"/>
    </row>
    <row r="15" spans="1:3" x14ac:dyDescent="0.25">
      <c r="A15" s="29"/>
      <c r="B15" s="15" t="s">
        <v>22</v>
      </c>
      <c r="C15" s="30"/>
    </row>
    <row r="16" spans="1:3" x14ac:dyDescent="0.25">
      <c r="A16" s="29"/>
      <c r="C16" s="30"/>
    </row>
    <row r="17" spans="1:3" x14ac:dyDescent="0.25">
      <c r="A17" s="29" t="s">
        <v>7</v>
      </c>
      <c r="B17" s="1" t="s">
        <v>23</v>
      </c>
      <c r="C17" s="30"/>
    </row>
    <row r="18" spans="1:3" x14ac:dyDescent="0.25">
      <c r="A18" s="29"/>
      <c r="B18" s="13" t="s">
        <v>24</v>
      </c>
      <c r="C18" s="30"/>
    </row>
    <row r="19" spans="1:3" x14ac:dyDescent="0.25">
      <c r="A19" s="30"/>
      <c r="B19" s="13" t="s">
        <v>25</v>
      </c>
      <c r="C19" s="30"/>
    </row>
    <row r="20" spans="1:3" x14ac:dyDescent="0.25">
      <c r="A20" s="30"/>
      <c r="B20" s="13"/>
      <c r="C20" s="30"/>
    </row>
    <row r="21" spans="1:3" x14ac:dyDescent="0.25">
      <c r="A21" s="30"/>
      <c r="B21" s="14" t="s">
        <v>16</v>
      </c>
      <c r="C21" s="30"/>
    </row>
    <row r="22" spans="1:3" x14ac:dyDescent="0.25">
      <c r="A22" s="30"/>
      <c r="B22" s="13"/>
      <c r="C22" s="30"/>
    </row>
    <row r="23" spans="1:3" x14ac:dyDescent="0.25">
      <c r="A23" s="30"/>
      <c r="B23" s="14" t="s">
        <v>26</v>
      </c>
      <c r="C23" s="30"/>
    </row>
    <row r="24" spans="1:3" x14ac:dyDescent="0.25">
      <c r="A24" s="30"/>
      <c r="B24" s="15" t="s">
        <v>27</v>
      </c>
      <c r="C24" s="30"/>
    </row>
    <row r="25" spans="1:3" x14ac:dyDescent="0.25">
      <c r="A25" s="30"/>
      <c r="B25" s="13"/>
      <c r="C25" s="30"/>
    </row>
    <row r="26" spans="1:3" x14ac:dyDescent="0.25">
      <c r="A26" s="30"/>
      <c r="B26" s="14" t="s">
        <v>28</v>
      </c>
      <c r="C26" s="30"/>
    </row>
    <row r="27" spans="1:3" x14ac:dyDescent="0.25">
      <c r="A27" s="30"/>
      <c r="B27" s="15" t="s">
        <v>29</v>
      </c>
      <c r="C27" s="30"/>
    </row>
    <row r="28" spans="1:3" ht="23.25" customHeight="1" x14ac:dyDescent="0.25">
      <c r="A28" s="26"/>
      <c r="B28" s="28"/>
      <c r="C28" s="2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56"/>
  <sheetViews>
    <sheetView showGridLines="0" zoomScale="90" zoomScaleNormal="90" workbookViewId="0">
      <pane xSplit="1" ySplit="6" topLeftCell="B7" activePane="bottomRight" state="frozen"/>
      <selection pane="topRight" activeCell="B1" sqref="B1"/>
      <selection pane="bottomLeft" activeCell="A4" sqref="A4"/>
      <selection pane="bottomRight" activeCell="C1" sqref="C1"/>
    </sheetView>
  </sheetViews>
  <sheetFormatPr defaultRowHeight="15" outlineLevelCol="1" x14ac:dyDescent="0.25"/>
  <cols>
    <col min="2" max="2" width="4.7109375" bestFit="1" customWidth="1"/>
    <col min="5" max="5" width="6.28515625" customWidth="1"/>
    <col min="7" max="10" width="5.5703125" bestFit="1" customWidth="1"/>
    <col min="11" max="11" width="9.7109375" bestFit="1" customWidth="1"/>
    <col min="12" max="12" width="14.5703125" customWidth="1"/>
    <col min="14" max="14" width="8.42578125" customWidth="1" outlineLevel="1"/>
    <col min="15" max="15" width="7.28515625" customWidth="1" outlineLevel="1"/>
    <col min="16" max="16" width="11.28515625" customWidth="1" outlineLevel="1"/>
    <col min="17" max="17" width="9.7109375" customWidth="1" outlineLevel="1"/>
    <col min="18" max="18" width="14.5703125" customWidth="1" outlineLevel="1"/>
    <col min="20" max="20" width="6.28515625" bestFit="1" customWidth="1"/>
    <col min="21" max="21" width="9.7109375" bestFit="1" customWidth="1"/>
    <col min="24" max="24" width="12.85546875" customWidth="1"/>
  </cols>
  <sheetData>
    <row r="1" spans="2:24" x14ac:dyDescent="0.25">
      <c r="C1" s="5" t="s">
        <v>0</v>
      </c>
      <c r="D1" s="16" t="s">
        <v>31</v>
      </c>
      <c r="E1" s="20">
        <v>5.13</v>
      </c>
      <c r="G1" s="67" t="s">
        <v>91</v>
      </c>
      <c r="H1" s="67"/>
      <c r="I1" s="67"/>
      <c r="J1" s="67"/>
      <c r="K1" s="67"/>
      <c r="L1" s="67"/>
      <c r="N1" s="67" t="s">
        <v>66</v>
      </c>
      <c r="O1" s="67"/>
      <c r="P1" s="67"/>
      <c r="Q1" s="67"/>
      <c r="R1" s="67"/>
      <c r="W1" s="5" t="s">
        <v>1</v>
      </c>
    </row>
    <row r="2" spans="2:24" x14ac:dyDescent="0.25">
      <c r="D2" s="16" t="s">
        <v>32</v>
      </c>
      <c r="E2" s="20">
        <v>3.5</v>
      </c>
    </row>
    <row r="3" spans="2:24" x14ac:dyDescent="0.25">
      <c r="D3" s="16" t="s">
        <v>33</v>
      </c>
      <c r="E3" s="20">
        <v>1.4</v>
      </c>
      <c r="W3" s="68" t="str">
        <f>VLOOKUP(MAX($T$7:$T$9),$T$7:$U$9,2,0)</f>
        <v>setosa</v>
      </c>
      <c r="X3" s="68"/>
    </row>
    <row r="4" spans="2:24" x14ac:dyDescent="0.25">
      <c r="D4" s="16" t="s">
        <v>34</v>
      </c>
      <c r="E4" s="20">
        <v>0.2</v>
      </c>
      <c r="W4" s="68"/>
      <c r="X4" s="68"/>
    </row>
    <row r="5" spans="2:24" x14ac:dyDescent="0.25">
      <c r="D5" s="16" t="s">
        <v>35</v>
      </c>
      <c r="E5" s="53">
        <v>9</v>
      </c>
      <c r="W5" s="68"/>
      <c r="X5" s="68"/>
    </row>
    <row r="6" spans="2:24" x14ac:dyDescent="0.25">
      <c r="E6" s="6"/>
      <c r="G6" s="3" t="s">
        <v>8</v>
      </c>
      <c r="H6" s="3" t="s">
        <v>9</v>
      </c>
      <c r="I6" s="3" t="s">
        <v>10</v>
      </c>
      <c r="J6" s="3" t="s">
        <v>11</v>
      </c>
      <c r="K6" s="3" t="s">
        <v>2</v>
      </c>
      <c r="L6" s="11"/>
      <c r="M6" s="11"/>
      <c r="N6" s="3" t="s">
        <v>12</v>
      </c>
      <c r="O6" s="3" t="s">
        <v>13</v>
      </c>
      <c r="P6" s="3" t="s">
        <v>36</v>
      </c>
      <c r="Q6" s="3" t="s">
        <v>2</v>
      </c>
      <c r="R6" s="11"/>
      <c r="T6" s="1" t="s">
        <v>14</v>
      </c>
      <c r="U6" s="3" t="s">
        <v>2</v>
      </c>
      <c r="W6" s="68"/>
      <c r="X6" s="68"/>
    </row>
    <row r="7" spans="2:24" x14ac:dyDescent="0.25">
      <c r="D7" s="8"/>
      <c r="E7" s="8"/>
      <c r="G7" s="4">
        <v>7.9</v>
      </c>
      <c r="H7" s="4">
        <v>3.8</v>
      </c>
      <c r="I7" s="4">
        <v>6.4</v>
      </c>
      <c r="J7" s="4">
        <v>2</v>
      </c>
      <c r="K7" s="4" t="s">
        <v>4</v>
      </c>
      <c r="L7" s="2"/>
      <c r="N7" s="4">
        <f>((G7-$E$1)^2)+((H7-$E$2)^2)+((I7-$E$3)^2)+((J7-$E$4)^2)</f>
        <v>36.002900000000004</v>
      </c>
      <c r="O7" s="17">
        <f>RANK(N7,$N$7:$N$156,1)</f>
        <v>146</v>
      </c>
      <c r="P7" s="4" t="str">
        <f>IF(O7&gt;$E$5,"No","Yes")</f>
        <v>No</v>
      </c>
      <c r="Q7" s="4" t="str">
        <f>IF(P7="No","NA",K7)</f>
        <v>NA</v>
      </c>
      <c r="R7" s="2"/>
      <c r="T7">
        <f>COUNTIF($Q$7:$Q$156,U7)</f>
        <v>0</v>
      </c>
      <c r="U7" t="s">
        <v>4</v>
      </c>
    </row>
    <row r="8" spans="2:24" ht="15" customHeight="1" x14ac:dyDescent="0.25">
      <c r="D8" s="9"/>
      <c r="E8" s="9"/>
      <c r="G8" s="4">
        <v>7.7</v>
      </c>
      <c r="H8" s="4">
        <v>3.8</v>
      </c>
      <c r="I8" s="4">
        <v>6.7</v>
      </c>
      <c r="J8" s="4">
        <v>2.2000000000000002</v>
      </c>
      <c r="K8" s="4" t="s">
        <v>4</v>
      </c>
      <c r="L8" s="2"/>
      <c r="N8" s="4">
        <f t="shared" ref="N8:N71" si="0">((G8-$E$1)^2)+((H8-$E$2)^2)+((I8-$E$3)^2)+((J8-$E$4)^2)</f>
        <v>38.784900000000007</v>
      </c>
      <c r="O8" s="17">
        <f t="shared" ref="O8:O71" si="1">RANK(N8,$N$7:$N$156,1)</f>
        <v>149</v>
      </c>
      <c r="P8" s="4" t="str">
        <f t="shared" ref="P8:P71" si="2">IF(O8&gt;$E$5,"No","Yes")</f>
        <v>No</v>
      </c>
      <c r="Q8" s="4" t="str">
        <f t="shared" ref="Q8:Q71" si="3">IF(P8="No","NA",K8)</f>
        <v>NA</v>
      </c>
      <c r="R8" s="2"/>
      <c r="T8">
        <f t="shared" ref="T8:T9" si="4">COUNTIF($Q$7:$Q$156,U8)</f>
        <v>0</v>
      </c>
      <c r="U8" t="s">
        <v>5</v>
      </c>
      <c r="W8" s="44"/>
      <c r="X8" s="44"/>
    </row>
    <row r="9" spans="2:24" ht="15" customHeight="1" x14ac:dyDescent="0.25">
      <c r="G9" s="4">
        <v>7.7</v>
      </c>
      <c r="H9" s="4">
        <v>2.6</v>
      </c>
      <c r="I9" s="4">
        <v>6.9</v>
      </c>
      <c r="J9" s="4">
        <v>2.2999999999999998</v>
      </c>
      <c r="K9" s="4" t="s">
        <v>4</v>
      </c>
      <c r="L9" s="2"/>
      <c r="N9" s="4">
        <f t="shared" si="0"/>
        <v>42.0749</v>
      </c>
      <c r="O9" s="17">
        <f t="shared" si="1"/>
        <v>150</v>
      </c>
      <c r="P9" s="4" t="str">
        <f t="shared" si="2"/>
        <v>No</v>
      </c>
      <c r="Q9" s="4" t="str">
        <f t="shared" si="3"/>
        <v>NA</v>
      </c>
      <c r="R9" s="2"/>
      <c r="T9">
        <f t="shared" si="4"/>
        <v>9</v>
      </c>
      <c r="U9" t="s">
        <v>3</v>
      </c>
      <c r="W9" s="44"/>
      <c r="X9" s="44"/>
    </row>
    <row r="10" spans="2:24" ht="15" customHeight="1" x14ac:dyDescent="0.25">
      <c r="G10" s="4">
        <v>7.7</v>
      </c>
      <c r="H10" s="4">
        <v>2.8</v>
      </c>
      <c r="I10" s="4">
        <v>6.7</v>
      </c>
      <c r="J10" s="4">
        <v>2</v>
      </c>
      <c r="K10" s="4" t="s">
        <v>4</v>
      </c>
      <c r="L10" s="2"/>
      <c r="N10" s="4">
        <f t="shared" si="0"/>
        <v>38.424900000000008</v>
      </c>
      <c r="O10" s="17">
        <f t="shared" si="1"/>
        <v>148</v>
      </c>
      <c r="P10" s="4" t="str">
        <f t="shared" si="2"/>
        <v>No</v>
      </c>
      <c r="Q10" s="4" t="str">
        <f t="shared" si="3"/>
        <v>NA</v>
      </c>
      <c r="R10" s="2"/>
      <c r="W10" s="44"/>
      <c r="X10" s="44"/>
    </row>
    <row r="11" spans="2:24" ht="15" customHeight="1" x14ac:dyDescent="0.25">
      <c r="G11" s="4">
        <v>7.7</v>
      </c>
      <c r="H11" s="4">
        <v>3</v>
      </c>
      <c r="I11" s="4">
        <v>6.1</v>
      </c>
      <c r="J11" s="4">
        <v>2.2999999999999998</v>
      </c>
      <c r="K11" s="4" t="s">
        <v>4</v>
      </c>
      <c r="L11" s="2"/>
      <c r="N11" s="4">
        <f t="shared" si="0"/>
        <v>33.354899999999994</v>
      </c>
      <c r="O11" s="17">
        <f t="shared" si="1"/>
        <v>145</v>
      </c>
      <c r="P11" s="4" t="str">
        <f t="shared" si="2"/>
        <v>No</v>
      </c>
      <c r="Q11" s="4" t="str">
        <f t="shared" si="3"/>
        <v>NA</v>
      </c>
      <c r="R11" s="2"/>
      <c r="W11" s="44"/>
      <c r="X11" s="44"/>
    </row>
    <row r="12" spans="2:24" ht="15" customHeight="1" x14ac:dyDescent="0.25">
      <c r="C12" s="10"/>
      <c r="G12" s="4">
        <v>7.6</v>
      </c>
      <c r="H12" s="4">
        <v>3</v>
      </c>
      <c r="I12" s="4">
        <v>6.6</v>
      </c>
      <c r="J12" s="4">
        <v>2.1</v>
      </c>
      <c r="K12" s="4" t="s">
        <v>4</v>
      </c>
      <c r="L12" s="2"/>
      <c r="N12" s="4">
        <f t="shared" si="0"/>
        <v>37.000899999999987</v>
      </c>
      <c r="O12" s="17">
        <f t="shared" si="1"/>
        <v>147</v>
      </c>
      <c r="P12" s="4" t="str">
        <f t="shared" si="2"/>
        <v>No</v>
      </c>
      <c r="Q12" s="4" t="str">
        <f t="shared" si="3"/>
        <v>NA</v>
      </c>
      <c r="R12" s="2"/>
      <c r="W12" s="44"/>
      <c r="X12" s="44"/>
    </row>
    <row r="13" spans="2:24" ht="15" customHeight="1" x14ac:dyDescent="0.25">
      <c r="B13" s="3"/>
      <c r="C13" s="7"/>
      <c r="G13" s="4">
        <v>7.4</v>
      </c>
      <c r="H13" s="4">
        <v>2.8</v>
      </c>
      <c r="I13" s="4">
        <v>6.1</v>
      </c>
      <c r="J13" s="4">
        <v>1.9</v>
      </c>
      <c r="K13" s="4" t="s">
        <v>4</v>
      </c>
      <c r="L13" s="2"/>
      <c r="N13" s="4">
        <f t="shared" si="0"/>
        <v>30.622899999999994</v>
      </c>
      <c r="O13" s="17">
        <f t="shared" si="1"/>
        <v>142</v>
      </c>
      <c r="P13" s="4" t="str">
        <f t="shared" si="2"/>
        <v>No</v>
      </c>
      <c r="Q13" s="4" t="str">
        <f t="shared" si="3"/>
        <v>NA</v>
      </c>
      <c r="R13" s="2"/>
      <c r="W13" s="44"/>
      <c r="X13" s="44"/>
    </row>
    <row r="14" spans="2:24" x14ac:dyDescent="0.25">
      <c r="B14" s="3"/>
      <c r="C14" s="7"/>
      <c r="G14" s="4">
        <v>7.3</v>
      </c>
      <c r="H14" s="4">
        <v>2.9</v>
      </c>
      <c r="I14" s="4">
        <v>6.3</v>
      </c>
      <c r="J14" s="4">
        <v>1.8</v>
      </c>
      <c r="K14" s="4" t="s">
        <v>4</v>
      </c>
      <c r="L14" s="2"/>
      <c r="N14" s="4">
        <f t="shared" si="0"/>
        <v>31.638900000000007</v>
      </c>
      <c r="O14" s="17">
        <f t="shared" si="1"/>
        <v>143</v>
      </c>
      <c r="P14" s="4" t="str">
        <f t="shared" si="2"/>
        <v>No</v>
      </c>
      <c r="Q14" s="4" t="str">
        <f t="shared" si="3"/>
        <v>NA</v>
      </c>
      <c r="R14" s="2"/>
    </row>
    <row r="15" spans="2:24" x14ac:dyDescent="0.25">
      <c r="G15" s="4">
        <v>7.2</v>
      </c>
      <c r="H15" s="4">
        <v>3.6</v>
      </c>
      <c r="I15" s="4">
        <v>6.1</v>
      </c>
      <c r="J15" s="4">
        <v>2.5</v>
      </c>
      <c r="K15" s="4" t="s">
        <v>4</v>
      </c>
      <c r="L15" s="2"/>
      <c r="N15" s="4">
        <f t="shared" si="0"/>
        <v>31.674899999999994</v>
      </c>
      <c r="O15" s="17">
        <f t="shared" si="1"/>
        <v>144</v>
      </c>
      <c r="P15" s="4" t="str">
        <f t="shared" si="2"/>
        <v>No</v>
      </c>
      <c r="Q15" s="4" t="str">
        <f t="shared" si="3"/>
        <v>NA</v>
      </c>
      <c r="R15" s="2"/>
    </row>
    <row r="16" spans="2:24" x14ac:dyDescent="0.25">
      <c r="G16" s="4">
        <v>7.2</v>
      </c>
      <c r="H16" s="4">
        <v>3.2</v>
      </c>
      <c r="I16" s="4">
        <v>6</v>
      </c>
      <c r="J16" s="4">
        <v>1.8</v>
      </c>
      <c r="K16" s="4" t="s">
        <v>4</v>
      </c>
      <c r="L16" s="2"/>
      <c r="N16" s="4">
        <f t="shared" si="0"/>
        <v>28.094899999999996</v>
      </c>
      <c r="O16" s="17">
        <f t="shared" si="1"/>
        <v>141</v>
      </c>
      <c r="P16" s="4" t="str">
        <f t="shared" si="2"/>
        <v>No</v>
      </c>
      <c r="Q16" s="4" t="str">
        <f t="shared" si="3"/>
        <v>NA</v>
      </c>
      <c r="R16" s="2"/>
    </row>
    <row r="17" spans="7:18" x14ac:dyDescent="0.25">
      <c r="G17" s="4">
        <v>7.2</v>
      </c>
      <c r="H17" s="4">
        <v>3</v>
      </c>
      <c r="I17" s="4">
        <v>5.8</v>
      </c>
      <c r="J17" s="4">
        <v>1.6</v>
      </c>
      <c r="K17" s="4" t="s">
        <v>4</v>
      </c>
      <c r="L17" s="2"/>
      <c r="N17" s="4">
        <f t="shared" si="0"/>
        <v>25.854900000000004</v>
      </c>
      <c r="O17" s="17">
        <f t="shared" si="1"/>
        <v>135</v>
      </c>
      <c r="P17" s="4" t="str">
        <f t="shared" si="2"/>
        <v>No</v>
      </c>
      <c r="Q17" s="4" t="str">
        <f t="shared" si="3"/>
        <v>NA</v>
      </c>
      <c r="R17" s="2"/>
    </row>
    <row r="18" spans="7:18" x14ac:dyDescent="0.25">
      <c r="G18" s="4">
        <v>7.1</v>
      </c>
      <c r="H18" s="4">
        <v>3</v>
      </c>
      <c r="I18" s="4">
        <v>5.9</v>
      </c>
      <c r="J18" s="4">
        <v>2.1</v>
      </c>
      <c r="K18" s="4" t="s">
        <v>4</v>
      </c>
      <c r="L18" s="2"/>
      <c r="N18" s="4">
        <f t="shared" si="0"/>
        <v>27.990899999999996</v>
      </c>
      <c r="O18" s="17">
        <f t="shared" si="1"/>
        <v>140</v>
      </c>
      <c r="P18" s="4" t="str">
        <f t="shared" si="2"/>
        <v>No</v>
      </c>
      <c r="Q18" s="4" t="str">
        <f t="shared" si="3"/>
        <v>NA</v>
      </c>
      <c r="R18" s="2"/>
    </row>
    <row r="19" spans="7:18" x14ac:dyDescent="0.25">
      <c r="G19" s="4">
        <v>7</v>
      </c>
      <c r="H19" s="4">
        <v>3.2</v>
      </c>
      <c r="I19" s="4">
        <v>4.7</v>
      </c>
      <c r="J19" s="4">
        <v>1.4</v>
      </c>
      <c r="K19" s="4" t="s">
        <v>5</v>
      </c>
      <c r="L19" s="2"/>
      <c r="N19" s="4">
        <f t="shared" si="0"/>
        <v>15.916900000000002</v>
      </c>
      <c r="O19" s="17">
        <f t="shared" si="1"/>
        <v>98</v>
      </c>
      <c r="P19" s="4" t="str">
        <f t="shared" si="2"/>
        <v>No</v>
      </c>
      <c r="Q19" s="4" t="str">
        <f t="shared" si="3"/>
        <v>NA</v>
      </c>
      <c r="R19" s="2"/>
    </row>
    <row r="20" spans="7:18" x14ac:dyDescent="0.25">
      <c r="G20" s="4">
        <v>6.9</v>
      </c>
      <c r="H20" s="4">
        <v>3.1</v>
      </c>
      <c r="I20" s="4">
        <v>4.9000000000000004</v>
      </c>
      <c r="J20" s="4">
        <v>1.5</v>
      </c>
      <c r="K20" s="4" t="s">
        <v>5</v>
      </c>
      <c r="L20" s="2"/>
      <c r="N20" s="4">
        <f t="shared" si="0"/>
        <v>17.232900000000004</v>
      </c>
      <c r="O20" s="17">
        <f t="shared" si="1"/>
        <v>107</v>
      </c>
      <c r="P20" s="4" t="str">
        <f t="shared" si="2"/>
        <v>No</v>
      </c>
      <c r="Q20" s="4" t="str">
        <f t="shared" si="3"/>
        <v>NA</v>
      </c>
      <c r="R20" s="2"/>
    </row>
    <row r="21" spans="7:18" x14ac:dyDescent="0.25">
      <c r="G21" s="4">
        <v>6.9</v>
      </c>
      <c r="H21" s="4">
        <v>3.2</v>
      </c>
      <c r="I21" s="4">
        <v>5.7</v>
      </c>
      <c r="J21" s="4">
        <v>2.2999999999999998</v>
      </c>
      <c r="K21" s="4" t="s">
        <v>4</v>
      </c>
      <c r="L21" s="2"/>
      <c r="N21" s="4">
        <f t="shared" si="0"/>
        <v>26.122900000000008</v>
      </c>
      <c r="O21" s="17">
        <f t="shared" si="1"/>
        <v>136</v>
      </c>
      <c r="P21" s="4" t="str">
        <f t="shared" si="2"/>
        <v>No</v>
      </c>
      <c r="Q21" s="4" t="str">
        <f t="shared" si="3"/>
        <v>NA</v>
      </c>
      <c r="R21" s="2"/>
    </row>
    <row r="22" spans="7:18" x14ac:dyDescent="0.25">
      <c r="G22" s="4">
        <v>6.9</v>
      </c>
      <c r="H22" s="4">
        <v>3.1</v>
      </c>
      <c r="I22" s="4">
        <v>5.4</v>
      </c>
      <c r="J22" s="4">
        <v>2.1</v>
      </c>
      <c r="K22" s="4" t="s">
        <v>4</v>
      </c>
      <c r="L22" s="2"/>
      <c r="N22" s="4">
        <f t="shared" si="0"/>
        <v>22.902900000000002</v>
      </c>
      <c r="O22" s="17">
        <f t="shared" si="1"/>
        <v>126</v>
      </c>
      <c r="P22" s="4" t="str">
        <f t="shared" si="2"/>
        <v>No</v>
      </c>
      <c r="Q22" s="4" t="str">
        <f t="shared" si="3"/>
        <v>NA</v>
      </c>
      <c r="R22" s="2"/>
    </row>
    <row r="23" spans="7:18" x14ac:dyDescent="0.25">
      <c r="G23" s="4">
        <v>6.9</v>
      </c>
      <c r="H23" s="4">
        <v>3.1</v>
      </c>
      <c r="I23" s="4">
        <v>5.0999999999999996</v>
      </c>
      <c r="J23" s="4">
        <v>2.2999999999999998</v>
      </c>
      <c r="K23" s="4" t="s">
        <v>4</v>
      </c>
      <c r="L23" s="2"/>
      <c r="N23" s="4">
        <f t="shared" si="0"/>
        <v>21.392899999999997</v>
      </c>
      <c r="O23" s="17">
        <f t="shared" si="1"/>
        <v>121</v>
      </c>
      <c r="P23" s="4" t="str">
        <f t="shared" si="2"/>
        <v>No</v>
      </c>
      <c r="Q23" s="4" t="str">
        <f t="shared" si="3"/>
        <v>NA</v>
      </c>
      <c r="R23" s="2"/>
    </row>
    <row r="24" spans="7:18" x14ac:dyDescent="0.25">
      <c r="G24" s="4">
        <v>6.8</v>
      </c>
      <c r="H24" s="4">
        <v>2.8</v>
      </c>
      <c r="I24" s="4">
        <v>4.8</v>
      </c>
      <c r="J24" s="4">
        <v>1.4</v>
      </c>
      <c r="K24" s="4" t="s">
        <v>5</v>
      </c>
      <c r="L24" s="2"/>
      <c r="N24" s="4">
        <f t="shared" si="0"/>
        <v>16.2789</v>
      </c>
      <c r="O24" s="17">
        <f t="shared" si="1"/>
        <v>101</v>
      </c>
      <c r="P24" s="4" t="str">
        <f t="shared" si="2"/>
        <v>No</v>
      </c>
      <c r="Q24" s="4" t="str">
        <f t="shared" si="3"/>
        <v>NA</v>
      </c>
      <c r="R24" s="2"/>
    </row>
    <row r="25" spans="7:18" x14ac:dyDescent="0.25">
      <c r="G25" s="4">
        <v>6.8</v>
      </c>
      <c r="H25" s="4">
        <v>3</v>
      </c>
      <c r="I25" s="4">
        <v>5.5</v>
      </c>
      <c r="J25" s="4">
        <v>2.1</v>
      </c>
      <c r="K25" s="4" t="s">
        <v>4</v>
      </c>
      <c r="L25" s="2"/>
      <c r="N25" s="4">
        <f t="shared" si="0"/>
        <v>23.4589</v>
      </c>
      <c r="O25" s="17">
        <f t="shared" si="1"/>
        <v>128</v>
      </c>
      <c r="P25" s="4" t="str">
        <f t="shared" si="2"/>
        <v>No</v>
      </c>
      <c r="Q25" s="4" t="str">
        <f t="shared" si="3"/>
        <v>NA</v>
      </c>
      <c r="R25" s="2"/>
    </row>
    <row r="26" spans="7:18" x14ac:dyDescent="0.25">
      <c r="G26" s="4">
        <v>6.8</v>
      </c>
      <c r="H26" s="4">
        <v>3.2</v>
      </c>
      <c r="I26" s="4">
        <v>5.9</v>
      </c>
      <c r="J26" s="4">
        <v>2.2999999999999998</v>
      </c>
      <c r="K26" s="4" t="s">
        <v>4</v>
      </c>
      <c r="L26" s="2"/>
      <c r="N26" s="4">
        <f t="shared" si="0"/>
        <v>27.538899999999998</v>
      </c>
      <c r="O26" s="17">
        <f t="shared" si="1"/>
        <v>138</v>
      </c>
      <c r="P26" s="4" t="str">
        <f t="shared" si="2"/>
        <v>No</v>
      </c>
      <c r="Q26" s="4" t="str">
        <f t="shared" si="3"/>
        <v>NA</v>
      </c>
      <c r="R26" s="2"/>
    </row>
    <row r="27" spans="7:18" x14ac:dyDescent="0.25">
      <c r="G27" s="4">
        <v>6.7</v>
      </c>
      <c r="H27" s="4">
        <v>3.1</v>
      </c>
      <c r="I27" s="4">
        <v>4.4000000000000004</v>
      </c>
      <c r="J27" s="4">
        <v>1.4</v>
      </c>
      <c r="K27" s="4" t="s">
        <v>5</v>
      </c>
      <c r="L27" s="2"/>
      <c r="N27" s="4">
        <f t="shared" si="0"/>
        <v>13.064900000000003</v>
      </c>
      <c r="O27" s="17">
        <f t="shared" si="1"/>
        <v>87</v>
      </c>
      <c r="P27" s="4" t="str">
        <f t="shared" si="2"/>
        <v>No</v>
      </c>
      <c r="Q27" s="4" t="str">
        <f t="shared" si="3"/>
        <v>NA</v>
      </c>
      <c r="R27" s="2"/>
    </row>
    <row r="28" spans="7:18" x14ac:dyDescent="0.25">
      <c r="G28" s="4">
        <v>6.7</v>
      </c>
      <c r="H28" s="4">
        <v>3</v>
      </c>
      <c r="I28" s="4">
        <v>5</v>
      </c>
      <c r="J28" s="4">
        <v>1.7</v>
      </c>
      <c r="K28" s="4" t="s">
        <v>5</v>
      </c>
      <c r="L28" s="2"/>
      <c r="N28" s="4">
        <f t="shared" si="0"/>
        <v>17.924900000000001</v>
      </c>
      <c r="O28" s="17">
        <f t="shared" si="1"/>
        <v>112</v>
      </c>
      <c r="P28" s="4" t="str">
        <f t="shared" si="2"/>
        <v>No</v>
      </c>
      <c r="Q28" s="4" t="str">
        <f t="shared" si="3"/>
        <v>NA</v>
      </c>
      <c r="R28" s="2"/>
    </row>
    <row r="29" spans="7:18" x14ac:dyDescent="0.25">
      <c r="G29" s="4">
        <v>6.7</v>
      </c>
      <c r="H29" s="4">
        <v>3.1</v>
      </c>
      <c r="I29" s="4">
        <v>4.7</v>
      </c>
      <c r="J29" s="4">
        <v>1.5</v>
      </c>
      <c r="K29" s="4" t="s">
        <v>5</v>
      </c>
      <c r="L29" s="2"/>
      <c r="N29" s="4">
        <f t="shared" si="0"/>
        <v>15.204900000000004</v>
      </c>
      <c r="O29" s="17">
        <f t="shared" si="1"/>
        <v>96</v>
      </c>
      <c r="P29" s="4" t="str">
        <f t="shared" si="2"/>
        <v>No</v>
      </c>
      <c r="Q29" s="4" t="str">
        <f t="shared" si="3"/>
        <v>NA</v>
      </c>
      <c r="R29" s="2"/>
    </row>
    <row r="30" spans="7:18" x14ac:dyDescent="0.25">
      <c r="G30" s="4">
        <v>6.7</v>
      </c>
      <c r="H30" s="4">
        <v>2.5</v>
      </c>
      <c r="I30" s="4">
        <v>5.8</v>
      </c>
      <c r="J30" s="4">
        <v>1.8</v>
      </c>
      <c r="K30" s="4" t="s">
        <v>4</v>
      </c>
      <c r="L30" s="2"/>
      <c r="N30" s="4">
        <f t="shared" si="0"/>
        <v>25.384900000000002</v>
      </c>
      <c r="O30" s="17">
        <f t="shared" si="1"/>
        <v>133</v>
      </c>
      <c r="P30" s="4" t="str">
        <f t="shared" si="2"/>
        <v>No</v>
      </c>
      <c r="Q30" s="4" t="str">
        <f t="shared" si="3"/>
        <v>NA</v>
      </c>
      <c r="R30" s="2"/>
    </row>
    <row r="31" spans="7:18" x14ac:dyDescent="0.25">
      <c r="G31" s="4">
        <v>6.7</v>
      </c>
      <c r="H31" s="4">
        <v>3.3</v>
      </c>
      <c r="I31" s="4">
        <v>5.7</v>
      </c>
      <c r="J31" s="4">
        <v>2.1</v>
      </c>
      <c r="K31" s="4" t="s">
        <v>4</v>
      </c>
      <c r="L31" s="2"/>
      <c r="N31" s="4">
        <f t="shared" si="0"/>
        <v>24.604900000000008</v>
      </c>
      <c r="O31" s="17">
        <f t="shared" si="1"/>
        <v>131</v>
      </c>
      <c r="P31" s="4" t="str">
        <f t="shared" si="2"/>
        <v>No</v>
      </c>
      <c r="Q31" s="4" t="str">
        <f t="shared" si="3"/>
        <v>NA</v>
      </c>
      <c r="R31" s="2"/>
    </row>
    <row r="32" spans="7:18" x14ac:dyDescent="0.25">
      <c r="G32" s="4">
        <v>6.7</v>
      </c>
      <c r="H32" s="4">
        <v>3.1</v>
      </c>
      <c r="I32" s="4">
        <v>5.6</v>
      </c>
      <c r="J32" s="4">
        <v>2.4</v>
      </c>
      <c r="K32" s="4" t="s">
        <v>4</v>
      </c>
      <c r="L32" s="2"/>
      <c r="N32" s="4">
        <f t="shared" si="0"/>
        <v>25.104899999999994</v>
      </c>
      <c r="O32" s="17">
        <f t="shared" si="1"/>
        <v>132</v>
      </c>
      <c r="P32" s="4" t="str">
        <f t="shared" si="2"/>
        <v>No</v>
      </c>
      <c r="Q32" s="4" t="str">
        <f t="shared" si="3"/>
        <v>NA</v>
      </c>
      <c r="R32" s="2"/>
    </row>
    <row r="33" spans="7:18" x14ac:dyDescent="0.25">
      <c r="G33" s="4">
        <v>6.7</v>
      </c>
      <c r="H33" s="4">
        <v>3.3</v>
      </c>
      <c r="I33" s="4">
        <v>5.7</v>
      </c>
      <c r="J33" s="4">
        <v>2.5</v>
      </c>
      <c r="K33" s="4" t="s">
        <v>4</v>
      </c>
      <c r="L33" s="2"/>
      <c r="N33" s="4">
        <f t="shared" si="0"/>
        <v>26.284900000000007</v>
      </c>
      <c r="O33" s="17">
        <f t="shared" si="1"/>
        <v>137</v>
      </c>
      <c r="P33" s="4" t="str">
        <f t="shared" si="2"/>
        <v>No</v>
      </c>
      <c r="Q33" s="4" t="str">
        <f t="shared" si="3"/>
        <v>NA</v>
      </c>
      <c r="R33" s="2"/>
    </row>
    <row r="34" spans="7:18" x14ac:dyDescent="0.25">
      <c r="G34" s="4">
        <v>6.7</v>
      </c>
      <c r="H34" s="4">
        <v>3</v>
      </c>
      <c r="I34" s="4">
        <v>5.2</v>
      </c>
      <c r="J34" s="4">
        <v>2.2999999999999998</v>
      </c>
      <c r="K34" s="4" t="s">
        <v>4</v>
      </c>
      <c r="L34" s="2"/>
      <c r="N34" s="4">
        <f t="shared" si="0"/>
        <v>21.564900000000002</v>
      </c>
      <c r="O34" s="17">
        <f t="shared" si="1"/>
        <v>123</v>
      </c>
      <c r="P34" s="4" t="str">
        <f t="shared" si="2"/>
        <v>No</v>
      </c>
      <c r="Q34" s="4" t="str">
        <f t="shared" si="3"/>
        <v>NA</v>
      </c>
      <c r="R34" s="2"/>
    </row>
    <row r="35" spans="7:18" x14ac:dyDescent="0.25">
      <c r="G35" s="4">
        <v>6.6</v>
      </c>
      <c r="H35" s="4">
        <v>2.9</v>
      </c>
      <c r="I35" s="4">
        <v>4.5999999999999996</v>
      </c>
      <c r="J35" s="4">
        <v>1.3</v>
      </c>
      <c r="K35" s="4" t="s">
        <v>5</v>
      </c>
      <c r="L35" s="2"/>
      <c r="N35" s="4">
        <f t="shared" si="0"/>
        <v>13.970899999999999</v>
      </c>
      <c r="O35" s="17">
        <f t="shared" si="1"/>
        <v>90</v>
      </c>
      <c r="P35" s="4" t="str">
        <f t="shared" si="2"/>
        <v>No</v>
      </c>
      <c r="Q35" s="4" t="str">
        <f t="shared" si="3"/>
        <v>NA</v>
      </c>
      <c r="R35" s="2"/>
    </row>
    <row r="36" spans="7:18" x14ac:dyDescent="0.25">
      <c r="G36" s="4">
        <v>6.6</v>
      </c>
      <c r="H36" s="4">
        <v>3</v>
      </c>
      <c r="I36" s="4">
        <v>4.4000000000000004</v>
      </c>
      <c r="J36" s="4">
        <v>1.4</v>
      </c>
      <c r="K36" s="4" t="s">
        <v>5</v>
      </c>
      <c r="L36" s="2"/>
      <c r="N36" s="4">
        <f t="shared" si="0"/>
        <v>12.850900000000003</v>
      </c>
      <c r="O36" s="17">
        <f t="shared" si="1"/>
        <v>82</v>
      </c>
      <c r="P36" s="4" t="str">
        <f t="shared" si="2"/>
        <v>No</v>
      </c>
      <c r="Q36" s="4" t="str">
        <f t="shared" si="3"/>
        <v>NA</v>
      </c>
      <c r="R36" s="2"/>
    </row>
    <row r="37" spans="7:18" x14ac:dyDescent="0.25">
      <c r="G37" s="4">
        <v>6.5</v>
      </c>
      <c r="H37" s="4">
        <v>2.8</v>
      </c>
      <c r="I37" s="4">
        <v>4.5999999999999996</v>
      </c>
      <c r="J37" s="4">
        <v>1.5</v>
      </c>
      <c r="K37" s="4" t="s">
        <v>5</v>
      </c>
      <c r="L37" s="2"/>
      <c r="N37" s="4">
        <f t="shared" si="0"/>
        <v>14.296899999999999</v>
      </c>
      <c r="O37" s="17">
        <f t="shared" si="1"/>
        <v>93</v>
      </c>
      <c r="P37" s="4" t="str">
        <f t="shared" si="2"/>
        <v>No</v>
      </c>
      <c r="Q37" s="4" t="str">
        <f t="shared" si="3"/>
        <v>NA</v>
      </c>
      <c r="R37" s="2"/>
    </row>
    <row r="38" spans="7:18" x14ac:dyDescent="0.25">
      <c r="G38" s="4">
        <v>6.5</v>
      </c>
      <c r="H38" s="4">
        <v>3</v>
      </c>
      <c r="I38" s="4">
        <v>5.8</v>
      </c>
      <c r="J38" s="4">
        <v>2.2000000000000002</v>
      </c>
      <c r="K38" s="4" t="s">
        <v>4</v>
      </c>
      <c r="L38" s="2"/>
      <c r="N38" s="4">
        <f t="shared" si="0"/>
        <v>25.486900000000002</v>
      </c>
      <c r="O38" s="17">
        <f t="shared" si="1"/>
        <v>134</v>
      </c>
      <c r="P38" s="4" t="str">
        <f t="shared" si="2"/>
        <v>No</v>
      </c>
      <c r="Q38" s="4" t="str">
        <f t="shared" si="3"/>
        <v>NA</v>
      </c>
      <c r="R38" s="2"/>
    </row>
    <row r="39" spans="7:18" x14ac:dyDescent="0.25">
      <c r="G39" s="4">
        <v>6.5</v>
      </c>
      <c r="H39" s="4">
        <v>3.2</v>
      </c>
      <c r="I39" s="4">
        <v>5.0999999999999996</v>
      </c>
      <c r="J39" s="4">
        <v>2</v>
      </c>
      <c r="K39" s="4" t="s">
        <v>4</v>
      </c>
      <c r="L39" s="2"/>
      <c r="N39" s="4">
        <f t="shared" si="0"/>
        <v>18.896899999999999</v>
      </c>
      <c r="O39" s="17">
        <f t="shared" si="1"/>
        <v>114</v>
      </c>
      <c r="P39" s="4" t="str">
        <f t="shared" si="2"/>
        <v>No</v>
      </c>
      <c r="Q39" s="4" t="str">
        <f t="shared" si="3"/>
        <v>NA</v>
      </c>
      <c r="R39" s="2"/>
    </row>
    <row r="40" spans="7:18" x14ac:dyDescent="0.25">
      <c r="G40" s="4">
        <v>6.5</v>
      </c>
      <c r="H40" s="4">
        <v>3</v>
      </c>
      <c r="I40" s="4">
        <v>5.5</v>
      </c>
      <c r="J40" s="4">
        <v>1.8</v>
      </c>
      <c r="K40" s="4" t="s">
        <v>4</v>
      </c>
      <c r="L40" s="2"/>
      <c r="N40" s="4">
        <f t="shared" si="0"/>
        <v>21.496899999999997</v>
      </c>
      <c r="O40" s="17">
        <f t="shared" si="1"/>
        <v>122</v>
      </c>
      <c r="P40" s="4" t="str">
        <f t="shared" si="2"/>
        <v>No</v>
      </c>
      <c r="Q40" s="4" t="str">
        <f t="shared" si="3"/>
        <v>NA</v>
      </c>
      <c r="R40" s="2"/>
    </row>
    <row r="41" spans="7:18" x14ac:dyDescent="0.25">
      <c r="G41" s="4">
        <v>6.5</v>
      </c>
      <c r="H41" s="4">
        <v>3</v>
      </c>
      <c r="I41" s="4">
        <v>5.2</v>
      </c>
      <c r="J41" s="4">
        <v>2</v>
      </c>
      <c r="K41" s="4" t="s">
        <v>4</v>
      </c>
      <c r="L41" s="2"/>
      <c r="N41" s="4">
        <f t="shared" si="0"/>
        <v>19.806899999999999</v>
      </c>
      <c r="O41" s="17">
        <f t="shared" si="1"/>
        <v>116</v>
      </c>
      <c r="P41" s="4" t="str">
        <f t="shared" si="2"/>
        <v>No</v>
      </c>
      <c r="Q41" s="4" t="str">
        <f t="shared" si="3"/>
        <v>NA</v>
      </c>
      <c r="R41" s="2"/>
    </row>
    <row r="42" spans="7:18" x14ac:dyDescent="0.25">
      <c r="G42" s="4">
        <v>6.4</v>
      </c>
      <c r="H42" s="4">
        <v>3.2</v>
      </c>
      <c r="I42" s="4">
        <v>4.5</v>
      </c>
      <c r="J42" s="4">
        <v>1.5</v>
      </c>
      <c r="K42" s="4" t="s">
        <v>5</v>
      </c>
      <c r="L42" s="2"/>
      <c r="N42" s="4">
        <f t="shared" si="0"/>
        <v>13.002900000000002</v>
      </c>
      <c r="O42" s="17">
        <f t="shared" si="1"/>
        <v>85</v>
      </c>
      <c r="P42" s="4" t="str">
        <f t="shared" si="2"/>
        <v>No</v>
      </c>
      <c r="Q42" s="4" t="str">
        <f t="shared" si="3"/>
        <v>NA</v>
      </c>
      <c r="R42" s="2"/>
    </row>
    <row r="43" spans="7:18" x14ac:dyDescent="0.25">
      <c r="G43" s="4">
        <v>6.4</v>
      </c>
      <c r="H43" s="4">
        <v>2.9</v>
      </c>
      <c r="I43" s="4">
        <v>4.3</v>
      </c>
      <c r="J43" s="4">
        <v>1.3</v>
      </c>
      <c r="K43" s="4" t="s">
        <v>5</v>
      </c>
      <c r="L43" s="2"/>
      <c r="N43" s="4">
        <f t="shared" si="0"/>
        <v>11.592900000000002</v>
      </c>
      <c r="O43" s="17">
        <f t="shared" si="1"/>
        <v>76</v>
      </c>
      <c r="P43" s="4" t="str">
        <f t="shared" si="2"/>
        <v>No</v>
      </c>
      <c r="Q43" s="4" t="str">
        <f t="shared" si="3"/>
        <v>NA</v>
      </c>
      <c r="R43" s="2"/>
    </row>
    <row r="44" spans="7:18" x14ac:dyDescent="0.25">
      <c r="G44" s="4">
        <v>6.4</v>
      </c>
      <c r="H44" s="4">
        <v>2.7</v>
      </c>
      <c r="I44" s="4">
        <v>5.3</v>
      </c>
      <c r="J44" s="4">
        <v>1.9</v>
      </c>
      <c r="K44" s="4" t="s">
        <v>4</v>
      </c>
      <c r="L44" s="2"/>
      <c r="N44" s="4">
        <f t="shared" si="0"/>
        <v>20.352900000000002</v>
      </c>
      <c r="O44" s="17">
        <f t="shared" si="1"/>
        <v>117</v>
      </c>
      <c r="P44" s="4" t="str">
        <f t="shared" si="2"/>
        <v>No</v>
      </c>
      <c r="Q44" s="4" t="str">
        <f t="shared" si="3"/>
        <v>NA</v>
      </c>
      <c r="R44" s="2"/>
    </row>
    <row r="45" spans="7:18" x14ac:dyDescent="0.25">
      <c r="G45" s="4">
        <v>6.4</v>
      </c>
      <c r="H45" s="4">
        <v>3.2</v>
      </c>
      <c r="I45" s="4">
        <v>5.3</v>
      </c>
      <c r="J45" s="4">
        <v>2.2999999999999998</v>
      </c>
      <c r="K45" s="4" t="s">
        <v>4</v>
      </c>
      <c r="L45" s="2"/>
      <c r="N45" s="4">
        <f t="shared" si="0"/>
        <v>21.322899999999997</v>
      </c>
      <c r="O45" s="17">
        <f t="shared" si="1"/>
        <v>120</v>
      </c>
      <c r="P45" s="4" t="str">
        <f t="shared" si="2"/>
        <v>No</v>
      </c>
      <c r="Q45" s="4" t="str">
        <f t="shared" si="3"/>
        <v>NA</v>
      </c>
      <c r="R45" s="2"/>
    </row>
    <row r="46" spans="7:18" x14ac:dyDescent="0.25">
      <c r="G46" s="4">
        <v>6.4</v>
      </c>
      <c r="H46" s="4">
        <v>2.8</v>
      </c>
      <c r="I46" s="4">
        <v>5.6</v>
      </c>
      <c r="J46" s="4">
        <v>2.1</v>
      </c>
      <c r="K46" s="4" t="s">
        <v>4</v>
      </c>
      <c r="L46" s="2"/>
      <c r="N46" s="4">
        <f t="shared" si="0"/>
        <v>23.352899999999995</v>
      </c>
      <c r="O46" s="17">
        <f t="shared" si="1"/>
        <v>127</v>
      </c>
      <c r="P46" s="4" t="str">
        <f t="shared" si="2"/>
        <v>No</v>
      </c>
      <c r="Q46" s="4" t="str">
        <f t="shared" si="3"/>
        <v>NA</v>
      </c>
      <c r="R46" s="2"/>
    </row>
    <row r="47" spans="7:18" x14ac:dyDescent="0.25">
      <c r="G47" s="4">
        <v>6.4</v>
      </c>
      <c r="H47" s="4">
        <v>2.8</v>
      </c>
      <c r="I47" s="4">
        <v>5.6</v>
      </c>
      <c r="J47" s="4">
        <v>2.2000000000000002</v>
      </c>
      <c r="K47" s="4" t="s">
        <v>4</v>
      </c>
      <c r="L47" s="2"/>
      <c r="N47" s="4">
        <f t="shared" si="0"/>
        <v>23.742899999999995</v>
      </c>
      <c r="O47" s="17">
        <f t="shared" si="1"/>
        <v>129</v>
      </c>
      <c r="P47" s="4" t="str">
        <f t="shared" si="2"/>
        <v>No</v>
      </c>
      <c r="Q47" s="4" t="str">
        <f t="shared" si="3"/>
        <v>NA</v>
      </c>
      <c r="R47" s="2"/>
    </row>
    <row r="48" spans="7:18" x14ac:dyDescent="0.25">
      <c r="G48" s="4">
        <v>6.4</v>
      </c>
      <c r="H48" s="4">
        <v>3.1</v>
      </c>
      <c r="I48" s="4">
        <v>5.5</v>
      </c>
      <c r="J48" s="4">
        <v>1.8</v>
      </c>
      <c r="K48" s="4" t="s">
        <v>4</v>
      </c>
      <c r="L48" s="2"/>
      <c r="N48" s="4">
        <f t="shared" si="0"/>
        <v>21.142899999999997</v>
      </c>
      <c r="O48" s="17">
        <f t="shared" si="1"/>
        <v>119</v>
      </c>
      <c r="P48" s="4" t="str">
        <f t="shared" si="2"/>
        <v>No</v>
      </c>
      <c r="Q48" s="4" t="str">
        <f t="shared" si="3"/>
        <v>NA</v>
      </c>
      <c r="R48" s="2"/>
    </row>
    <row r="49" spans="7:18" x14ac:dyDescent="0.25">
      <c r="G49" s="4">
        <v>6.3</v>
      </c>
      <c r="H49" s="4">
        <v>3.3</v>
      </c>
      <c r="I49" s="4">
        <v>4.7</v>
      </c>
      <c r="J49" s="4">
        <v>1.6</v>
      </c>
      <c r="K49" s="4" t="s">
        <v>5</v>
      </c>
      <c r="L49" s="2"/>
      <c r="N49" s="4">
        <f t="shared" si="0"/>
        <v>14.258900000000002</v>
      </c>
      <c r="O49" s="17">
        <f t="shared" si="1"/>
        <v>92</v>
      </c>
      <c r="P49" s="4" t="str">
        <f t="shared" si="2"/>
        <v>No</v>
      </c>
      <c r="Q49" s="4" t="str">
        <f t="shared" si="3"/>
        <v>NA</v>
      </c>
      <c r="R49" s="2"/>
    </row>
    <row r="50" spans="7:18" x14ac:dyDescent="0.25">
      <c r="G50" s="4">
        <v>6.3</v>
      </c>
      <c r="H50" s="4">
        <v>2.5</v>
      </c>
      <c r="I50" s="4">
        <v>4.9000000000000004</v>
      </c>
      <c r="J50" s="4">
        <v>1.5</v>
      </c>
      <c r="K50" s="4" t="s">
        <v>5</v>
      </c>
      <c r="L50" s="2"/>
      <c r="N50" s="4">
        <f t="shared" si="0"/>
        <v>16.308900000000005</v>
      </c>
      <c r="O50" s="17">
        <f t="shared" si="1"/>
        <v>102</v>
      </c>
      <c r="P50" s="4" t="str">
        <f t="shared" si="2"/>
        <v>No</v>
      </c>
      <c r="Q50" s="4" t="str">
        <f t="shared" si="3"/>
        <v>NA</v>
      </c>
      <c r="R50" s="2"/>
    </row>
    <row r="51" spans="7:18" x14ac:dyDescent="0.25">
      <c r="G51" s="4">
        <v>6.3</v>
      </c>
      <c r="H51" s="4">
        <v>2.2999999999999998</v>
      </c>
      <c r="I51" s="4">
        <v>4.4000000000000004</v>
      </c>
      <c r="J51" s="4">
        <v>1.3</v>
      </c>
      <c r="K51" s="4" t="s">
        <v>5</v>
      </c>
      <c r="L51" s="2"/>
      <c r="N51" s="4">
        <f t="shared" si="0"/>
        <v>13.018900000000006</v>
      </c>
      <c r="O51" s="17">
        <f t="shared" si="1"/>
        <v>86</v>
      </c>
      <c r="P51" s="4" t="str">
        <f t="shared" si="2"/>
        <v>No</v>
      </c>
      <c r="Q51" s="4" t="str">
        <f t="shared" si="3"/>
        <v>NA</v>
      </c>
      <c r="R51" s="2"/>
    </row>
    <row r="52" spans="7:18" x14ac:dyDescent="0.25">
      <c r="G52" s="4">
        <v>6.3</v>
      </c>
      <c r="H52" s="4">
        <v>3.3</v>
      </c>
      <c r="I52" s="4">
        <v>6</v>
      </c>
      <c r="J52" s="4">
        <v>2.5</v>
      </c>
      <c r="K52" s="4" t="s">
        <v>4</v>
      </c>
      <c r="L52" s="2"/>
      <c r="N52" s="4">
        <f t="shared" si="0"/>
        <v>27.858899999999995</v>
      </c>
      <c r="O52" s="17">
        <f t="shared" si="1"/>
        <v>139</v>
      </c>
      <c r="P52" s="4" t="str">
        <f t="shared" si="2"/>
        <v>No</v>
      </c>
      <c r="Q52" s="4" t="str">
        <f t="shared" si="3"/>
        <v>NA</v>
      </c>
      <c r="R52" s="2"/>
    </row>
    <row r="53" spans="7:18" x14ac:dyDescent="0.25">
      <c r="G53" s="4">
        <v>6.3</v>
      </c>
      <c r="H53" s="4">
        <v>2.9</v>
      </c>
      <c r="I53" s="4">
        <v>5.6</v>
      </c>
      <c r="J53" s="4">
        <v>1.8</v>
      </c>
      <c r="K53" s="4" t="s">
        <v>4</v>
      </c>
      <c r="L53" s="2"/>
      <c r="N53" s="4">
        <f t="shared" si="0"/>
        <v>21.928899999999992</v>
      </c>
      <c r="O53" s="17">
        <f t="shared" si="1"/>
        <v>125</v>
      </c>
      <c r="P53" s="4" t="str">
        <f t="shared" si="2"/>
        <v>No</v>
      </c>
      <c r="Q53" s="4" t="str">
        <f t="shared" si="3"/>
        <v>NA</v>
      </c>
      <c r="R53" s="2"/>
    </row>
    <row r="54" spans="7:18" x14ac:dyDescent="0.25">
      <c r="G54" s="4">
        <v>6.3</v>
      </c>
      <c r="H54" s="4">
        <v>2.7</v>
      </c>
      <c r="I54" s="4">
        <v>4.9000000000000004</v>
      </c>
      <c r="J54" s="4">
        <v>1.8</v>
      </c>
      <c r="K54" s="4" t="s">
        <v>4</v>
      </c>
      <c r="L54" s="2"/>
      <c r="N54" s="4">
        <f t="shared" si="0"/>
        <v>16.818900000000006</v>
      </c>
      <c r="O54" s="17">
        <f t="shared" si="1"/>
        <v>103</v>
      </c>
      <c r="P54" s="4" t="str">
        <f t="shared" si="2"/>
        <v>No</v>
      </c>
      <c r="Q54" s="4" t="str">
        <f t="shared" si="3"/>
        <v>NA</v>
      </c>
      <c r="R54" s="2"/>
    </row>
    <row r="55" spans="7:18" x14ac:dyDescent="0.25">
      <c r="G55" s="4">
        <v>6.3</v>
      </c>
      <c r="H55" s="4">
        <v>2.8</v>
      </c>
      <c r="I55" s="4">
        <v>5.0999999999999996</v>
      </c>
      <c r="J55" s="4">
        <v>1.5</v>
      </c>
      <c r="K55" s="4" t="s">
        <v>4</v>
      </c>
      <c r="L55" s="2"/>
      <c r="N55" s="4">
        <f t="shared" si="0"/>
        <v>17.238899999999997</v>
      </c>
      <c r="O55" s="17">
        <f t="shared" si="1"/>
        <v>108</v>
      </c>
      <c r="P55" s="4" t="str">
        <f t="shared" si="2"/>
        <v>No</v>
      </c>
      <c r="Q55" s="4" t="str">
        <f t="shared" si="3"/>
        <v>NA</v>
      </c>
      <c r="R55" s="2"/>
    </row>
    <row r="56" spans="7:18" x14ac:dyDescent="0.25">
      <c r="G56" s="4">
        <v>6.3</v>
      </c>
      <c r="H56" s="4">
        <v>3.4</v>
      </c>
      <c r="I56" s="4">
        <v>5.6</v>
      </c>
      <c r="J56" s="4">
        <v>2.4</v>
      </c>
      <c r="K56" s="4" t="s">
        <v>4</v>
      </c>
      <c r="L56" s="2"/>
      <c r="N56" s="4">
        <f t="shared" si="0"/>
        <v>23.858899999999995</v>
      </c>
      <c r="O56" s="17">
        <f t="shared" si="1"/>
        <v>130</v>
      </c>
      <c r="P56" s="4" t="str">
        <f t="shared" si="2"/>
        <v>No</v>
      </c>
      <c r="Q56" s="4" t="str">
        <f t="shared" si="3"/>
        <v>NA</v>
      </c>
      <c r="R56" s="2"/>
    </row>
    <row r="57" spans="7:18" x14ac:dyDescent="0.25">
      <c r="G57" s="4">
        <v>6.3</v>
      </c>
      <c r="H57" s="4">
        <v>2.5</v>
      </c>
      <c r="I57" s="4">
        <v>5</v>
      </c>
      <c r="J57" s="4">
        <v>1.9</v>
      </c>
      <c r="K57" s="4" t="s">
        <v>4</v>
      </c>
      <c r="L57" s="2"/>
      <c r="N57" s="4">
        <f t="shared" si="0"/>
        <v>18.218900000000001</v>
      </c>
      <c r="O57" s="17">
        <f t="shared" si="1"/>
        <v>113</v>
      </c>
      <c r="P57" s="4" t="str">
        <f t="shared" si="2"/>
        <v>No</v>
      </c>
      <c r="Q57" s="4" t="str">
        <f t="shared" si="3"/>
        <v>NA</v>
      </c>
      <c r="R57" s="2"/>
    </row>
    <row r="58" spans="7:18" x14ac:dyDescent="0.25">
      <c r="G58" s="4">
        <v>6.2</v>
      </c>
      <c r="H58" s="4">
        <v>2.2000000000000002</v>
      </c>
      <c r="I58" s="4">
        <v>4.5</v>
      </c>
      <c r="J58" s="4">
        <v>1.5</v>
      </c>
      <c r="K58" s="4" t="s">
        <v>5</v>
      </c>
      <c r="L58" s="2"/>
      <c r="N58" s="4">
        <f t="shared" si="0"/>
        <v>14.1349</v>
      </c>
      <c r="O58" s="17">
        <f t="shared" si="1"/>
        <v>91</v>
      </c>
      <c r="P58" s="4" t="str">
        <f t="shared" si="2"/>
        <v>No</v>
      </c>
      <c r="Q58" s="4" t="str">
        <f t="shared" si="3"/>
        <v>NA</v>
      </c>
      <c r="R58" s="2"/>
    </row>
    <row r="59" spans="7:18" x14ac:dyDescent="0.25">
      <c r="G59" s="4">
        <v>6.2</v>
      </c>
      <c r="H59" s="4">
        <v>2.9</v>
      </c>
      <c r="I59" s="4">
        <v>4.3</v>
      </c>
      <c r="J59" s="4">
        <v>1.3</v>
      </c>
      <c r="K59" s="4" t="s">
        <v>5</v>
      </c>
      <c r="L59" s="2"/>
      <c r="N59" s="4">
        <f t="shared" si="0"/>
        <v>11.124900000000002</v>
      </c>
      <c r="O59" s="17">
        <f t="shared" si="1"/>
        <v>75</v>
      </c>
      <c r="P59" s="4" t="str">
        <f t="shared" si="2"/>
        <v>No</v>
      </c>
      <c r="Q59" s="4" t="str">
        <f t="shared" si="3"/>
        <v>NA</v>
      </c>
      <c r="R59" s="2"/>
    </row>
    <row r="60" spans="7:18" x14ac:dyDescent="0.25">
      <c r="G60" s="4">
        <v>6.2</v>
      </c>
      <c r="H60" s="4">
        <v>2.8</v>
      </c>
      <c r="I60" s="4">
        <v>4.8</v>
      </c>
      <c r="J60" s="4">
        <v>1.8</v>
      </c>
      <c r="K60" s="4" t="s">
        <v>4</v>
      </c>
      <c r="L60" s="2"/>
      <c r="N60" s="4">
        <f t="shared" si="0"/>
        <v>15.754900000000001</v>
      </c>
      <c r="O60" s="17">
        <f t="shared" si="1"/>
        <v>97</v>
      </c>
      <c r="P60" s="4" t="str">
        <f t="shared" si="2"/>
        <v>No</v>
      </c>
      <c r="Q60" s="4" t="str">
        <f t="shared" si="3"/>
        <v>NA</v>
      </c>
      <c r="R60" s="2"/>
    </row>
    <row r="61" spans="7:18" x14ac:dyDescent="0.25">
      <c r="G61" s="4">
        <v>6.2</v>
      </c>
      <c r="H61" s="4">
        <v>3.4</v>
      </c>
      <c r="I61" s="4">
        <v>5.4</v>
      </c>
      <c r="J61" s="4">
        <v>2.2999999999999998</v>
      </c>
      <c r="K61" s="4" t="s">
        <v>4</v>
      </c>
      <c r="L61" s="2"/>
      <c r="N61" s="4">
        <f t="shared" si="0"/>
        <v>21.564900000000002</v>
      </c>
      <c r="O61" s="17">
        <f t="shared" si="1"/>
        <v>123</v>
      </c>
      <c r="P61" s="4" t="str">
        <f t="shared" si="2"/>
        <v>No</v>
      </c>
      <c r="Q61" s="4" t="str">
        <f t="shared" si="3"/>
        <v>NA</v>
      </c>
      <c r="R61" s="2"/>
    </row>
    <row r="62" spans="7:18" x14ac:dyDescent="0.25">
      <c r="G62" s="4">
        <v>6.1</v>
      </c>
      <c r="H62" s="4">
        <v>2.9</v>
      </c>
      <c r="I62" s="4">
        <v>4.7</v>
      </c>
      <c r="J62" s="4">
        <v>1.4</v>
      </c>
      <c r="K62" s="4" t="s">
        <v>5</v>
      </c>
      <c r="L62" s="2"/>
      <c r="N62" s="4">
        <f t="shared" si="0"/>
        <v>13.630900000000002</v>
      </c>
      <c r="O62" s="17">
        <f t="shared" si="1"/>
        <v>89</v>
      </c>
      <c r="P62" s="4" t="str">
        <f t="shared" si="2"/>
        <v>No</v>
      </c>
      <c r="Q62" s="4" t="str">
        <f t="shared" si="3"/>
        <v>NA</v>
      </c>
      <c r="R62" s="2"/>
    </row>
    <row r="63" spans="7:18" x14ac:dyDescent="0.25">
      <c r="G63" s="4">
        <v>6.1</v>
      </c>
      <c r="H63" s="4">
        <v>2.8</v>
      </c>
      <c r="I63" s="4">
        <v>4</v>
      </c>
      <c r="J63" s="4">
        <v>1.3</v>
      </c>
      <c r="K63" s="4" t="s">
        <v>5</v>
      </c>
      <c r="L63" s="2"/>
      <c r="N63" s="4">
        <f t="shared" si="0"/>
        <v>9.4009000000000018</v>
      </c>
      <c r="O63" s="17">
        <f t="shared" si="1"/>
        <v>67</v>
      </c>
      <c r="P63" s="4" t="str">
        <f t="shared" si="2"/>
        <v>No</v>
      </c>
      <c r="Q63" s="4" t="str">
        <f t="shared" si="3"/>
        <v>NA</v>
      </c>
      <c r="R63" s="2"/>
    </row>
    <row r="64" spans="7:18" x14ac:dyDescent="0.25">
      <c r="G64" s="4">
        <v>6.1</v>
      </c>
      <c r="H64" s="4">
        <v>2.8</v>
      </c>
      <c r="I64" s="4">
        <v>4.7</v>
      </c>
      <c r="J64" s="4">
        <v>1.2</v>
      </c>
      <c r="K64" s="4" t="s">
        <v>5</v>
      </c>
      <c r="L64" s="2"/>
      <c r="N64" s="4">
        <f t="shared" si="0"/>
        <v>13.320900000000002</v>
      </c>
      <c r="O64" s="17">
        <f t="shared" si="1"/>
        <v>88</v>
      </c>
      <c r="P64" s="4" t="str">
        <f t="shared" si="2"/>
        <v>No</v>
      </c>
      <c r="Q64" s="4" t="str">
        <f t="shared" si="3"/>
        <v>NA</v>
      </c>
      <c r="R64" s="2"/>
    </row>
    <row r="65" spans="7:18" x14ac:dyDescent="0.25">
      <c r="G65" s="4">
        <v>6.1</v>
      </c>
      <c r="H65" s="4">
        <v>3</v>
      </c>
      <c r="I65" s="4">
        <v>4.5999999999999996</v>
      </c>
      <c r="J65" s="4">
        <v>1.4</v>
      </c>
      <c r="K65" s="4" t="s">
        <v>5</v>
      </c>
      <c r="L65" s="2"/>
      <c r="N65" s="4">
        <f t="shared" si="0"/>
        <v>12.870899999999997</v>
      </c>
      <c r="O65" s="17">
        <f t="shared" si="1"/>
        <v>83</v>
      </c>
      <c r="P65" s="4" t="str">
        <f t="shared" si="2"/>
        <v>No</v>
      </c>
      <c r="Q65" s="4" t="str">
        <f t="shared" si="3"/>
        <v>NA</v>
      </c>
      <c r="R65" s="2"/>
    </row>
    <row r="66" spans="7:18" x14ac:dyDescent="0.25">
      <c r="G66" s="4">
        <v>6.1</v>
      </c>
      <c r="H66" s="4">
        <v>3</v>
      </c>
      <c r="I66" s="4">
        <v>4.9000000000000004</v>
      </c>
      <c r="J66" s="4">
        <v>1.8</v>
      </c>
      <c r="K66" s="4" t="s">
        <v>4</v>
      </c>
      <c r="L66" s="2"/>
      <c r="N66" s="4">
        <f t="shared" si="0"/>
        <v>16.000900000000001</v>
      </c>
      <c r="O66" s="17">
        <f t="shared" si="1"/>
        <v>99</v>
      </c>
      <c r="P66" s="4" t="str">
        <f t="shared" si="2"/>
        <v>No</v>
      </c>
      <c r="Q66" s="4" t="str">
        <f t="shared" si="3"/>
        <v>NA</v>
      </c>
      <c r="R66" s="2"/>
    </row>
    <row r="67" spans="7:18" x14ac:dyDescent="0.25">
      <c r="G67" s="4">
        <v>6.1</v>
      </c>
      <c r="H67" s="4">
        <v>2.6</v>
      </c>
      <c r="I67" s="4">
        <v>5.6</v>
      </c>
      <c r="J67" s="4">
        <v>1.4</v>
      </c>
      <c r="K67" s="4" t="s">
        <v>4</v>
      </c>
      <c r="L67" s="2"/>
      <c r="N67" s="4">
        <f t="shared" si="0"/>
        <v>20.830899999999993</v>
      </c>
      <c r="O67" s="17">
        <f t="shared" si="1"/>
        <v>118</v>
      </c>
      <c r="P67" s="4" t="str">
        <f t="shared" si="2"/>
        <v>No</v>
      </c>
      <c r="Q67" s="4" t="str">
        <f t="shared" si="3"/>
        <v>NA</v>
      </c>
      <c r="R67" s="2"/>
    </row>
    <row r="68" spans="7:18" x14ac:dyDescent="0.25">
      <c r="G68" s="4">
        <v>6</v>
      </c>
      <c r="H68" s="4">
        <v>2.2000000000000002</v>
      </c>
      <c r="I68" s="4">
        <v>4</v>
      </c>
      <c r="J68" s="4">
        <v>1</v>
      </c>
      <c r="K68" s="4" t="s">
        <v>5</v>
      </c>
      <c r="L68" s="2"/>
      <c r="N68" s="4">
        <f t="shared" si="0"/>
        <v>9.8469000000000015</v>
      </c>
      <c r="O68" s="17">
        <f t="shared" si="1"/>
        <v>71</v>
      </c>
      <c r="P68" s="4" t="str">
        <f t="shared" si="2"/>
        <v>No</v>
      </c>
      <c r="Q68" s="4" t="str">
        <f t="shared" si="3"/>
        <v>NA</v>
      </c>
      <c r="R68" s="2"/>
    </row>
    <row r="69" spans="7:18" x14ac:dyDescent="0.25">
      <c r="G69" s="4">
        <v>6</v>
      </c>
      <c r="H69" s="4">
        <v>2.9</v>
      </c>
      <c r="I69" s="4">
        <v>4.5</v>
      </c>
      <c r="J69" s="4">
        <v>1.5</v>
      </c>
      <c r="K69" s="4" t="s">
        <v>5</v>
      </c>
      <c r="L69" s="2"/>
      <c r="N69" s="4">
        <f t="shared" si="0"/>
        <v>12.4169</v>
      </c>
      <c r="O69" s="17">
        <f t="shared" si="1"/>
        <v>81</v>
      </c>
      <c r="P69" s="4" t="str">
        <f t="shared" si="2"/>
        <v>No</v>
      </c>
      <c r="Q69" s="4" t="str">
        <f t="shared" si="3"/>
        <v>NA</v>
      </c>
      <c r="R69" s="2"/>
    </row>
    <row r="70" spans="7:18" x14ac:dyDescent="0.25">
      <c r="G70" s="4">
        <v>6</v>
      </c>
      <c r="H70" s="4">
        <v>2.7</v>
      </c>
      <c r="I70" s="4">
        <v>5.0999999999999996</v>
      </c>
      <c r="J70" s="4">
        <v>1.6</v>
      </c>
      <c r="K70" s="4" t="s">
        <v>5</v>
      </c>
      <c r="L70" s="2"/>
      <c r="N70" s="4">
        <f t="shared" si="0"/>
        <v>17.046899999999997</v>
      </c>
      <c r="O70" s="17">
        <f t="shared" si="1"/>
        <v>104</v>
      </c>
      <c r="P70" s="4" t="str">
        <f t="shared" si="2"/>
        <v>No</v>
      </c>
      <c r="Q70" s="4" t="str">
        <f t="shared" si="3"/>
        <v>NA</v>
      </c>
      <c r="R70" s="2"/>
    </row>
    <row r="71" spans="7:18" x14ac:dyDescent="0.25">
      <c r="G71" s="4">
        <v>6</v>
      </c>
      <c r="H71" s="4">
        <v>3.4</v>
      </c>
      <c r="I71" s="4">
        <v>4.5</v>
      </c>
      <c r="J71" s="4">
        <v>1.6</v>
      </c>
      <c r="K71" s="4" t="s">
        <v>5</v>
      </c>
      <c r="L71" s="2"/>
      <c r="N71" s="4">
        <f t="shared" si="0"/>
        <v>12.336900000000002</v>
      </c>
      <c r="O71" s="17">
        <f t="shared" si="1"/>
        <v>80</v>
      </c>
      <c r="P71" s="4" t="str">
        <f t="shared" si="2"/>
        <v>No</v>
      </c>
      <c r="Q71" s="4" t="str">
        <f t="shared" si="3"/>
        <v>NA</v>
      </c>
      <c r="R71" s="2"/>
    </row>
    <row r="72" spans="7:18" x14ac:dyDescent="0.25">
      <c r="G72" s="4">
        <v>6</v>
      </c>
      <c r="H72" s="4">
        <v>2.2000000000000002</v>
      </c>
      <c r="I72" s="4">
        <v>5</v>
      </c>
      <c r="J72" s="4">
        <v>1.5</v>
      </c>
      <c r="K72" s="4" t="s">
        <v>4</v>
      </c>
      <c r="L72" s="2"/>
      <c r="N72" s="4">
        <f t="shared" ref="N72:N135" si="5">((G72-$E$1)^2)+((H72-$E$2)^2)+((I72-$E$3)^2)+((J72-$E$4)^2)</f>
        <v>17.096900000000002</v>
      </c>
      <c r="O72" s="17">
        <f t="shared" ref="O72:O135" si="6">RANK(N72,$N$7:$N$156,1)</f>
        <v>106</v>
      </c>
      <c r="P72" s="4" t="str">
        <f t="shared" ref="P72:P135" si="7">IF(O72&gt;$E$5,"No","Yes")</f>
        <v>No</v>
      </c>
      <c r="Q72" s="4" t="str">
        <f t="shared" ref="Q72:Q135" si="8">IF(P72="No","NA",K72)</f>
        <v>NA</v>
      </c>
      <c r="R72" s="2"/>
    </row>
    <row r="73" spans="7:18" x14ac:dyDescent="0.25">
      <c r="G73" s="4">
        <v>6</v>
      </c>
      <c r="H73" s="4">
        <v>3</v>
      </c>
      <c r="I73" s="4">
        <v>4.8</v>
      </c>
      <c r="J73" s="4">
        <v>1.8</v>
      </c>
      <c r="K73" s="4" t="s">
        <v>4</v>
      </c>
      <c r="L73" s="2"/>
      <c r="N73" s="4">
        <f t="shared" si="5"/>
        <v>15.126899999999999</v>
      </c>
      <c r="O73" s="17">
        <f t="shared" si="6"/>
        <v>95</v>
      </c>
      <c r="P73" s="4" t="str">
        <f t="shared" si="7"/>
        <v>No</v>
      </c>
      <c r="Q73" s="4" t="str">
        <f t="shared" si="8"/>
        <v>NA</v>
      </c>
      <c r="R73" s="2"/>
    </row>
    <row r="74" spans="7:18" x14ac:dyDescent="0.25">
      <c r="G74" s="4">
        <v>5.9</v>
      </c>
      <c r="H74" s="4">
        <v>3</v>
      </c>
      <c r="I74" s="4">
        <v>4.2</v>
      </c>
      <c r="J74" s="4">
        <v>1.5</v>
      </c>
      <c r="K74" s="4" t="s">
        <v>5</v>
      </c>
      <c r="L74" s="2"/>
      <c r="N74" s="4">
        <f t="shared" si="5"/>
        <v>10.372900000000001</v>
      </c>
      <c r="O74" s="17">
        <f t="shared" si="6"/>
        <v>73</v>
      </c>
      <c r="P74" s="4" t="str">
        <f t="shared" si="7"/>
        <v>No</v>
      </c>
      <c r="Q74" s="4" t="str">
        <f t="shared" si="8"/>
        <v>NA</v>
      </c>
      <c r="R74" s="2"/>
    </row>
    <row r="75" spans="7:18" x14ac:dyDescent="0.25">
      <c r="G75" s="4">
        <v>5.9</v>
      </c>
      <c r="H75" s="4">
        <v>3.2</v>
      </c>
      <c r="I75" s="4">
        <v>4.8</v>
      </c>
      <c r="J75" s="4">
        <v>1.8</v>
      </c>
      <c r="K75" s="4" t="s">
        <v>5</v>
      </c>
      <c r="L75" s="2"/>
      <c r="N75" s="4">
        <f t="shared" si="5"/>
        <v>14.802899999999999</v>
      </c>
      <c r="O75" s="17">
        <f t="shared" si="6"/>
        <v>94</v>
      </c>
      <c r="P75" s="4" t="str">
        <f t="shared" si="7"/>
        <v>No</v>
      </c>
      <c r="Q75" s="4" t="str">
        <f t="shared" si="8"/>
        <v>NA</v>
      </c>
      <c r="R75" s="2"/>
    </row>
    <row r="76" spans="7:18" x14ac:dyDescent="0.25">
      <c r="G76" s="4">
        <v>5.9</v>
      </c>
      <c r="H76" s="4">
        <v>3</v>
      </c>
      <c r="I76" s="4">
        <v>5.0999999999999996</v>
      </c>
      <c r="J76" s="4">
        <v>1.8</v>
      </c>
      <c r="K76" s="4" t="s">
        <v>4</v>
      </c>
      <c r="L76" s="2"/>
      <c r="N76" s="4">
        <f t="shared" si="5"/>
        <v>17.0929</v>
      </c>
      <c r="O76" s="17">
        <f t="shared" si="6"/>
        <v>105</v>
      </c>
      <c r="P76" s="4" t="str">
        <f t="shared" si="7"/>
        <v>No</v>
      </c>
      <c r="Q76" s="4" t="str">
        <f t="shared" si="8"/>
        <v>NA</v>
      </c>
      <c r="R76" s="2"/>
    </row>
    <row r="77" spans="7:18" x14ac:dyDescent="0.25">
      <c r="G77" s="4">
        <v>5.8</v>
      </c>
      <c r="H77" s="4">
        <v>4</v>
      </c>
      <c r="I77" s="4">
        <v>1.2</v>
      </c>
      <c r="J77" s="4">
        <v>0.2</v>
      </c>
      <c r="K77" s="4" t="s">
        <v>3</v>
      </c>
      <c r="L77" s="2"/>
      <c r="N77" s="4">
        <f t="shared" si="5"/>
        <v>0.73889999999999989</v>
      </c>
      <c r="O77" s="17">
        <f t="shared" si="6"/>
        <v>45</v>
      </c>
      <c r="P77" s="4" t="str">
        <f t="shared" si="7"/>
        <v>No</v>
      </c>
      <c r="Q77" s="4" t="str">
        <f t="shared" si="8"/>
        <v>NA</v>
      </c>
      <c r="R77" s="2"/>
    </row>
    <row r="78" spans="7:18" x14ac:dyDescent="0.25">
      <c r="G78" s="4">
        <v>5.8</v>
      </c>
      <c r="H78" s="4">
        <v>2.7</v>
      </c>
      <c r="I78" s="4">
        <v>4.0999999999999996</v>
      </c>
      <c r="J78" s="4">
        <v>1</v>
      </c>
      <c r="K78" s="4" t="s">
        <v>5</v>
      </c>
      <c r="L78" s="2"/>
      <c r="N78" s="4">
        <f t="shared" si="5"/>
        <v>9.0188999999999986</v>
      </c>
      <c r="O78" s="17">
        <f t="shared" si="6"/>
        <v>63</v>
      </c>
      <c r="P78" s="4" t="str">
        <f t="shared" si="7"/>
        <v>No</v>
      </c>
      <c r="Q78" s="4" t="str">
        <f t="shared" si="8"/>
        <v>NA</v>
      </c>
      <c r="R78" s="2"/>
    </row>
    <row r="79" spans="7:18" x14ac:dyDescent="0.25">
      <c r="G79" s="4">
        <v>5.8</v>
      </c>
      <c r="H79" s="4">
        <v>2.7</v>
      </c>
      <c r="I79" s="4">
        <v>3.9</v>
      </c>
      <c r="J79" s="4">
        <v>1.2</v>
      </c>
      <c r="K79" s="4" t="s">
        <v>5</v>
      </c>
      <c r="L79" s="2"/>
      <c r="N79" s="4">
        <f t="shared" si="5"/>
        <v>8.3388999999999989</v>
      </c>
      <c r="O79" s="17">
        <f t="shared" si="6"/>
        <v>61</v>
      </c>
      <c r="P79" s="4" t="str">
        <f t="shared" si="7"/>
        <v>No</v>
      </c>
      <c r="Q79" s="4" t="str">
        <f t="shared" si="8"/>
        <v>NA</v>
      </c>
      <c r="R79" s="2"/>
    </row>
    <row r="80" spans="7:18" x14ac:dyDescent="0.25">
      <c r="G80" s="4">
        <v>5.8</v>
      </c>
      <c r="H80" s="4">
        <v>2.6</v>
      </c>
      <c r="I80" s="4">
        <v>4</v>
      </c>
      <c r="J80" s="4">
        <v>1.2</v>
      </c>
      <c r="K80" s="4" t="s">
        <v>5</v>
      </c>
      <c r="L80" s="2"/>
      <c r="N80" s="4">
        <f t="shared" si="5"/>
        <v>9.0189000000000004</v>
      </c>
      <c r="O80" s="17">
        <f t="shared" si="6"/>
        <v>64</v>
      </c>
      <c r="P80" s="4" t="str">
        <f t="shared" si="7"/>
        <v>No</v>
      </c>
      <c r="Q80" s="4" t="str">
        <f t="shared" si="8"/>
        <v>NA</v>
      </c>
      <c r="R80" s="2"/>
    </row>
    <row r="81" spans="7:18" x14ac:dyDescent="0.25">
      <c r="G81" s="4">
        <v>5.8</v>
      </c>
      <c r="H81" s="4">
        <v>2.7</v>
      </c>
      <c r="I81" s="4">
        <v>5.0999999999999996</v>
      </c>
      <c r="J81" s="4">
        <v>1.9</v>
      </c>
      <c r="K81" s="4" t="s">
        <v>4</v>
      </c>
      <c r="L81" s="2"/>
      <c r="N81" s="4">
        <f t="shared" si="5"/>
        <v>17.668899999999997</v>
      </c>
      <c r="O81" s="17">
        <f t="shared" si="6"/>
        <v>110</v>
      </c>
      <c r="P81" s="4" t="str">
        <f t="shared" si="7"/>
        <v>No</v>
      </c>
      <c r="Q81" s="4" t="str">
        <f t="shared" si="8"/>
        <v>NA</v>
      </c>
      <c r="R81" s="2"/>
    </row>
    <row r="82" spans="7:18" x14ac:dyDescent="0.25">
      <c r="G82" s="4">
        <v>5.8</v>
      </c>
      <c r="H82" s="4">
        <v>2.8</v>
      </c>
      <c r="I82" s="4">
        <v>5.0999999999999996</v>
      </c>
      <c r="J82" s="4">
        <v>2.4</v>
      </c>
      <c r="K82" s="4" t="s">
        <v>4</v>
      </c>
      <c r="L82" s="2"/>
      <c r="N82" s="4">
        <f t="shared" si="5"/>
        <v>19.468899999999998</v>
      </c>
      <c r="O82" s="17">
        <f t="shared" si="6"/>
        <v>115</v>
      </c>
      <c r="P82" s="4" t="str">
        <f t="shared" si="7"/>
        <v>No</v>
      </c>
      <c r="Q82" s="4" t="str">
        <f t="shared" si="8"/>
        <v>NA</v>
      </c>
      <c r="R82" s="2"/>
    </row>
    <row r="83" spans="7:18" x14ac:dyDescent="0.25">
      <c r="G83" s="4">
        <v>5.8</v>
      </c>
      <c r="H83" s="4">
        <v>2.7</v>
      </c>
      <c r="I83" s="4">
        <v>5.0999999999999996</v>
      </c>
      <c r="J83" s="4">
        <v>1.9</v>
      </c>
      <c r="K83" s="4" t="s">
        <v>4</v>
      </c>
      <c r="L83" s="2"/>
      <c r="N83" s="4">
        <f t="shared" si="5"/>
        <v>17.668899999999997</v>
      </c>
      <c r="O83" s="17">
        <f t="shared" si="6"/>
        <v>110</v>
      </c>
      <c r="P83" s="4" t="str">
        <f t="shared" si="7"/>
        <v>No</v>
      </c>
      <c r="Q83" s="4" t="str">
        <f t="shared" si="8"/>
        <v>NA</v>
      </c>
      <c r="R83" s="2"/>
    </row>
    <row r="84" spans="7:18" x14ac:dyDescent="0.25">
      <c r="G84" s="4">
        <v>5.7</v>
      </c>
      <c r="H84" s="4">
        <v>4.4000000000000004</v>
      </c>
      <c r="I84" s="4">
        <v>1.5</v>
      </c>
      <c r="J84" s="4">
        <v>0.4</v>
      </c>
      <c r="K84" s="4" t="s">
        <v>3</v>
      </c>
      <c r="L84" s="2"/>
      <c r="N84" s="4">
        <f t="shared" si="5"/>
        <v>1.184900000000001</v>
      </c>
      <c r="O84" s="17">
        <f t="shared" si="6"/>
        <v>49</v>
      </c>
      <c r="P84" s="4" t="str">
        <f t="shared" si="7"/>
        <v>No</v>
      </c>
      <c r="Q84" s="4" t="str">
        <f t="shared" si="8"/>
        <v>NA</v>
      </c>
      <c r="R84" s="2"/>
    </row>
    <row r="85" spans="7:18" x14ac:dyDescent="0.25">
      <c r="G85" s="4">
        <v>5.7</v>
      </c>
      <c r="H85" s="4">
        <v>3.8</v>
      </c>
      <c r="I85" s="4">
        <v>1.7</v>
      </c>
      <c r="J85" s="4">
        <v>0.3</v>
      </c>
      <c r="K85" s="4" t="s">
        <v>3</v>
      </c>
      <c r="L85" s="2"/>
      <c r="N85" s="4">
        <f t="shared" si="5"/>
        <v>0.51490000000000025</v>
      </c>
      <c r="O85" s="17">
        <f t="shared" si="6"/>
        <v>42</v>
      </c>
      <c r="P85" s="4" t="str">
        <f t="shared" si="7"/>
        <v>No</v>
      </c>
      <c r="Q85" s="4" t="str">
        <f t="shared" si="8"/>
        <v>NA</v>
      </c>
      <c r="R85" s="2"/>
    </row>
    <row r="86" spans="7:18" x14ac:dyDescent="0.25">
      <c r="G86" s="4">
        <v>5.7</v>
      </c>
      <c r="H86" s="4">
        <v>2.8</v>
      </c>
      <c r="I86" s="4">
        <v>4.5</v>
      </c>
      <c r="J86" s="4">
        <v>1.3</v>
      </c>
      <c r="K86" s="4" t="s">
        <v>5</v>
      </c>
      <c r="L86" s="2"/>
      <c r="N86" s="4">
        <f t="shared" si="5"/>
        <v>11.634900000000002</v>
      </c>
      <c r="O86" s="17">
        <f t="shared" si="6"/>
        <v>78</v>
      </c>
      <c r="P86" s="4" t="str">
        <f t="shared" si="7"/>
        <v>No</v>
      </c>
      <c r="Q86" s="4" t="str">
        <f t="shared" si="8"/>
        <v>NA</v>
      </c>
      <c r="R86" s="2"/>
    </row>
    <row r="87" spans="7:18" x14ac:dyDescent="0.25">
      <c r="G87" s="4">
        <v>5.7</v>
      </c>
      <c r="H87" s="4">
        <v>2.6</v>
      </c>
      <c r="I87" s="4">
        <v>3.5</v>
      </c>
      <c r="J87" s="4">
        <v>1</v>
      </c>
      <c r="K87" s="4" t="s">
        <v>5</v>
      </c>
      <c r="L87" s="2"/>
      <c r="N87" s="4">
        <f t="shared" si="5"/>
        <v>6.1849000000000007</v>
      </c>
      <c r="O87" s="17">
        <f t="shared" si="6"/>
        <v>54</v>
      </c>
      <c r="P87" s="4" t="str">
        <f t="shared" si="7"/>
        <v>No</v>
      </c>
      <c r="Q87" s="4" t="str">
        <f t="shared" si="8"/>
        <v>NA</v>
      </c>
      <c r="R87" s="2"/>
    </row>
    <row r="88" spans="7:18" x14ac:dyDescent="0.25">
      <c r="G88" s="4">
        <v>5.7</v>
      </c>
      <c r="H88" s="4">
        <v>3</v>
      </c>
      <c r="I88" s="4">
        <v>4.2</v>
      </c>
      <c r="J88" s="4">
        <v>1.2</v>
      </c>
      <c r="K88" s="4" t="s">
        <v>5</v>
      </c>
      <c r="L88" s="2"/>
      <c r="N88" s="4">
        <f t="shared" si="5"/>
        <v>9.4149000000000012</v>
      </c>
      <c r="O88" s="17">
        <f t="shared" si="6"/>
        <v>68</v>
      </c>
      <c r="P88" s="4" t="str">
        <f t="shared" si="7"/>
        <v>No</v>
      </c>
      <c r="Q88" s="4" t="str">
        <f t="shared" si="8"/>
        <v>NA</v>
      </c>
      <c r="R88" s="2"/>
    </row>
    <row r="89" spans="7:18" x14ac:dyDescent="0.25">
      <c r="G89" s="4">
        <v>5.7</v>
      </c>
      <c r="H89" s="4">
        <v>2.9</v>
      </c>
      <c r="I89" s="4">
        <v>4.2</v>
      </c>
      <c r="J89" s="4">
        <v>1.3</v>
      </c>
      <c r="K89" s="4" t="s">
        <v>5</v>
      </c>
      <c r="L89" s="2"/>
      <c r="N89" s="4">
        <f t="shared" si="5"/>
        <v>9.7349000000000032</v>
      </c>
      <c r="O89" s="17">
        <f t="shared" si="6"/>
        <v>70</v>
      </c>
      <c r="P89" s="4" t="str">
        <f t="shared" si="7"/>
        <v>No</v>
      </c>
      <c r="Q89" s="4" t="str">
        <f t="shared" si="8"/>
        <v>NA</v>
      </c>
      <c r="R89" s="2"/>
    </row>
    <row r="90" spans="7:18" x14ac:dyDescent="0.25">
      <c r="G90" s="4">
        <v>5.7</v>
      </c>
      <c r="H90" s="4">
        <v>2.8</v>
      </c>
      <c r="I90" s="4">
        <v>4.0999999999999996</v>
      </c>
      <c r="J90" s="4">
        <v>1.3</v>
      </c>
      <c r="K90" s="4" t="s">
        <v>5</v>
      </c>
      <c r="L90" s="2"/>
      <c r="N90" s="4">
        <f t="shared" si="5"/>
        <v>9.3148999999999997</v>
      </c>
      <c r="O90" s="17">
        <f t="shared" si="6"/>
        <v>66</v>
      </c>
      <c r="P90" s="4" t="str">
        <f t="shared" si="7"/>
        <v>No</v>
      </c>
      <c r="Q90" s="4" t="str">
        <f t="shared" si="8"/>
        <v>NA</v>
      </c>
      <c r="R90" s="2"/>
    </row>
    <row r="91" spans="7:18" x14ac:dyDescent="0.25">
      <c r="G91" s="4">
        <v>5.7</v>
      </c>
      <c r="H91" s="4">
        <v>2.5</v>
      </c>
      <c r="I91" s="4">
        <v>5</v>
      </c>
      <c r="J91" s="4">
        <v>2</v>
      </c>
      <c r="K91" s="4" t="s">
        <v>4</v>
      </c>
      <c r="L91" s="2"/>
      <c r="N91" s="4">
        <f t="shared" si="5"/>
        <v>17.524900000000002</v>
      </c>
      <c r="O91" s="17">
        <f t="shared" si="6"/>
        <v>109</v>
      </c>
      <c r="P91" s="4" t="str">
        <f t="shared" si="7"/>
        <v>No</v>
      </c>
      <c r="Q91" s="4" t="str">
        <f t="shared" si="8"/>
        <v>NA</v>
      </c>
      <c r="R91" s="2"/>
    </row>
    <row r="92" spans="7:18" x14ac:dyDescent="0.25">
      <c r="G92" s="4">
        <v>5.6</v>
      </c>
      <c r="H92" s="4">
        <v>2.9</v>
      </c>
      <c r="I92" s="4">
        <v>3.6</v>
      </c>
      <c r="J92" s="4">
        <v>1.3</v>
      </c>
      <c r="K92" s="4" t="s">
        <v>5</v>
      </c>
      <c r="L92" s="2"/>
      <c r="N92" s="4">
        <f t="shared" si="5"/>
        <v>6.6309000000000005</v>
      </c>
      <c r="O92" s="17">
        <f t="shared" si="6"/>
        <v>55</v>
      </c>
      <c r="P92" s="4" t="str">
        <f t="shared" si="7"/>
        <v>No</v>
      </c>
      <c r="Q92" s="4" t="str">
        <f t="shared" si="8"/>
        <v>NA</v>
      </c>
      <c r="R92" s="2"/>
    </row>
    <row r="93" spans="7:18" x14ac:dyDescent="0.25">
      <c r="G93" s="4">
        <v>5.6</v>
      </c>
      <c r="H93" s="4">
        <v>3</v>
      </c>
      <c r="I93" s="4">
        <v>4.5</v>
      </c>
      <c r="J93" s="4">
        <v>1.5</v>
      </c>
      <c r="K93" s="4" t="s">
        <v>5</v>
      </c>
      <c r="L93" s="2"/>
      <c r="N93" s="4">
        <f t="shared" si="5"/>
        <v>11.770900000000001</v>
      </c>
      <c r="O93" s="17">
        <f t="shared" si="6"/>
        <v>79</v>
      </c>
      <c r="P93" s="4" t="str">
        <f t="shared" si="7"/>
        <v>No</v>
      </c>
      <c r="Q93" s="4" t="str">
        <f t="shared" si="8"/>
        <v>NA</v>
      </c>
      <c r="R93" s="2"/>
    </row>
    <row r="94" spans="7:18" x14ac:dyDescent="0.25">
      <c r="G94" s="4">
        <v>5.6</v>
      </c>
      <c r="H94" s="4">
        <v>2.5</v>
      </c>
      <c r="I94" s="4">
        <v>3.9</v>
      </c>
      <c r="J94" s="4">
        <v>1.1000000000000001</v>
      </c>
      <c r="K94" s="4" t="s">
        <v>5</v>
      </c>
      <c r="L94" s="2"/>
      <c r="N94" s="4">
        <f t="shared" si="5"/>
        <v>8.2809000000000008</v>
      </c>
      <c r="O94" s="17">
        <f t="shared" si="6"/>
        <v>59</v>
      </c>
      <c r="P94" s="4" t="str">
        <f t="shared" si="7"/>
        <v>No</v>
      </c>
      <c r="Q94" s="4" t="str">
        <f t="shared" si="8"/>
        <v>NA</v>
      </c>
      <c r="R94" s="2"/>
    </row>
    <row r="95" spans="7:18" x14ac:dyDescent="0.25">
      <c r="G95" s="4">
        <v>5.6</v>
      </c>
      <c r="H95" s="4">
        <v>3</v>
      </c>
      <c r="I95" s="4">
        <v>4.0999999999999996</v>
      </c>
      <c r="J95" s="4">
        <v>1.3</v>
      </c>
      <c r="K95" s="4" t="s">
        <v>5</v>
      </c>
      <c r="L95" s="2"/>
      <c r="N95" s="4">
        <f t="shared" si="5"/>
        <v>8.9708999999999985</v>
      </c>
      <c r="O95" s="17">
        <f t="shared" si="6"/>
        <v>62</v>
      </c>
      <c r="P95" s="4" t="str">
        <f t="shared" si="7"/>
        <v>No</v>
      </c>
      <c r="Q95" s="4" t="str">
        <f t="shared" si="8"/>
        <v>NA</v>
      </c>
      <c r="R95" s="2"/>
    </row>
    <row r="96" spans="7:18" x14ac:dyDescent="0.25">
      <c r="G96" s="4">
        <v>5.6</v>
      </c>
      <c r="H96" s="4">
        <v>2.7</v>
      </c>
      <c r="I96" s="4">
        <v>4.2</v>
      </c>
      <c r="J96" s="4">
        <v>1.3</v>
      </c>
      <c r="K96" s="4" t="s">
        <v>5</v>
      </c>
      <c r="L96" s="2"/>
      <c r="N96" s="4">
        <f t="shared" si="5"/>
        <v>9.9109000000000016</v>
      </c>
      <c r="O96" s="17">
        <f t="shared" si="6"/>
        <v>72</v>
      </c>
      <c r="P96" s="4" t="str">
        <f t="shared" si="7"/>
        <v>No</v>
      </c>
      <c r="Q96" s="4" t="str">
        <f t="shared" si="8"/>
        <v>NA</v>
      </c>
      <c r="R96" s="2"/>
    </row>
    <row r="97" spans="7:18" x14ac:dyDescent="0.25">
      <c r="G97" s="4">
        <v>5.6</v>
      </c>
      <c r="H97" s="4">
        <v>2.8</v>
      </c>
      <c r="I97" s="4">
        <v>4.9000000000000004</v>
      </c>
      <c r="J97" s="4">
        <v>2</v>
      </c>
      <c r="K97" s="2" t="s">
        <v>4</v>
      </c>
      <c r="L97" s="2"/>
      <c r="N97" s="4">
        <f t="shared" si="5"/>
        <v>16.200900000000004</v>
      </c>
      <c r="O97" s="17">
        <f t="shared" si="6"/>
        <v>100</v>
      </c>
      <c r="P97" s="2" t="str">
        <f t="shared" si="7"/>
        <v>No</v>
      </c>
      <c r="Q97" s="4" t="str">
        <f t="shared" si="8"/>
        <v>NA</v>
      </c>
      <c r="R97" s="2"/>
    </row>
    <row r="98" spans="7:18" x14ac:dyDescent="0.25">
      <c r="G98" s="4">
        <v>5.5</v>
      </c>
      <c r="H98" s="4">
        <v>4.2</v>
      </c>
      <c r="I98" s="4">
        <v>1.4</v>
      </c>
      <c r="J98" s="4">
        <v>0.2</v>
      </c>
      <c r="K98" s="2" t="s">
        <v>3</v>
      </c>
      <c r="L98" s="2"/>
      <c r="N98" s="4">
        <f t="shared" si="5"/>
        <v>0.62690000000000035</v>
      </c>
      <c r="O98" s="17">
        <f t="shared" si="6"/>
        <v>43</v>
      </c>
      <c r="P98" s="2" t="str">
        <f t="shared" si="7"/>
        <v>No</v>
      </c>
      <c r="Q98" s="4" t="str">
        <f t="shared" si="8"/>
        <v>NA</v>
      </c>
      <c r="R98" s="2"/>
    </row>
    <row r="99" spans="7:18" x14ac:dyDescent="0.25">
      <c r="G99" s="4">
        <v>5.5</v>
      </c>
      <c r="H99" s="4">
        <v>3.5</v>
      </c>
      <c r="I99" s="4">
        <v>1.3</v>
      </c>
      <c r="J99" s="4">
        <v>0.2</v>
      </c>
      <c r="K99" s="2" t="s">
        <v>3</v>
      </c>
      <c r="L99" s="2"/>
      <c r="N99" s="4">
        <f t="shared" si="5"/>
        <v>0.14690000000000006</v>
      </c>
      <c r="O99" s="17">
        <f t="shared" si="6"/>
        <v>19</v>
      </c>
      <c r="P99" s="2" t="str">
        <f t="shared" si="7"/>
        <v>No</v>
      </c>
      <c r="Q99" s="4" t="str">
        <f t="shared" si="8"/>
        <v>NA</v>
      </c>
      <c r="R99" s="2"/>
    </row>
    <row r="100" spans="7:18" x14ac:dyDescent="0.25">
      <c r="G100" s="4">
        <v>5.5</v>
      </c>
      <c r="H100" s="4">
        <v>2.2999999999999998</v>
      </c>
      <c r="I100" s="4">
        <v>4</v>
      </c>
      <c r="J100" s="4">
        <v>1.3</v>
      </c>
      <c r="K100" s="2" t="s">
        <v>5</v>
      </c>
      <c r="L100" s="2"/>
      <c r="N100" s="4">
        <f t="shared" si="5"/>
        <v>9.5469000000000026</v>
      </c>
      <c r="O100" s="17">
        <f t="shared" si="6"/>
        <v>69</v>
      </c>
      <c r="P100" s="2" t="str">
        <f t="shared" si="7"/>
        <v>No</v>
      </c>
      <c r="Q100" s="4" t="str">
        <f t="shared" si="8"/>
        <v>NA</v>
      </c>
      <c r="R100" s="2"/>
    </row>
    <row r="101" spans="7:18" x14ac:dyDescent="0.25">
      <c r="G101" s="4">
        <v>5.5</v>
      </c>
      <c r="H101" s="4">
        <v>2.4</v>
      </c>
      <c r="I101" s="4">
        <v>3.8</v>
      </c>
      <c r="J101" s="4">
        <v>1.1000000000000001</v>
      </c>
      <c r="K101" s="2" t="s">
        <v>5</v>
      </c>
      <c r="L101" s="2"/>
      <c r="N101" s="4">
        <f t="shared" si="5"/>
        <v>7.9169</v>
      </c>
      <c r="O101" s="17">
        <f t="shared" si="6"/>
        <v>58</v>
      </c>
      <c r="P101" s="2" t="str">
        <f t="shared" si="7"/>
        <v>No</v>
      </c>
      <c r="Q101" s="4" t="str">
        <f t="shared" si="8"/>
        <v>NA</v>
      </c>
      <c r="R101" s="2"/>
    </row>
    <row r="102" spans="7:18" x14ac:dyDescent="0.25">
      <c r="G102" s="4">
        <v>5.5</v>
      </c>
      <c r="H102" s="4">
        <v>2.4</v>
      </c>
      <c r="I102" s="4">
        <v>3.7</v>
      </c>
      <c r="J102" s="4">
        <v>1</v>
      </c>
      <c r="K102" s="2" t="s">
        <v>5</v>
      </c>
      <c r="L102" s="2"/>
      <c r="N102" s="4">
        <f t="shared" si="5"/>
        <v>7.2769000000000013</v>
      </c>
      <c r="O102" s="17">
        <f t="shared" si="6"/>
        <v>56</v>
      </c>
      <c r="P102" s="2" t="str">
        <f t="shared" si="7"/>
        <v>No</v>
      </c>
      <c r="Q102" s="4" t="str">
        <f t="shared" si="8"/>
        <v>NA</v>
      </c>
      <c r="R102" s="2"/>
    </row>
    <row r="103" spans="7:18" x14ac:dyDescent="0.25">
      <c r="G103" s="4">
        <v>5.5</v>
      </c>
      <c r="H103" s="4">
        <v>2.5</v>
      </c>
      <c r="I103" s="4">
        <v>4</v>
      </c>
      <c r="J103" s="4">
        <v>1.3</v>
      </c>
      <c r="K103" s="2" t="s">
        <v>5</v>
      </c>
      <c r="L103" s="2"/>
      <c r="N103" s="4">
        <f t="shared" si="5"/>
        <v>9.1069000000000013</v>
      </c>
      <c r="O103" s="17">
        <f t="shared" si="6"/>
        <v>65</v>
      </c>
      <c r="P103" s="2" t="str">
        <f t="shared" si="7"/>
        <v>No</v>
      </c>
      <c r="Q103" s="4" t="str">
        <f t="shared" si="8"/>
        <v>NA</v>
      </c>
      <c r="R103" s="2"/>
    </row>
    <row r="104" spans="7:18" x14ac:dyDescent="0.25">
      <c r="G104" s="4">
        <v>5.5</v>
      </c>
      <c r="H104" s="4">
        <v>2.6</v>
      </c>
      <c r="I104" s="4">
        <v>4.4000000000000004</v>
      </c>
      <c r="J104" s="4">
        <v>1.2</v>
      </c>
      <c r="K104" s="2" t="s">
        <v>5</v>
      </c>
      <c r="L104" s="2"/>
      <c r="N104" s="4">
        <f t="shared" si="5"/>
        <v>10.946900000000003</v>
      </c>
      <c r="O104" s="17">
        <f t="shared" si="6"/>
        <v>74</v>
      </c>
      <c r="P104" s="2" t="str">
        <f t="shared" si="7"/>
        <v>No</v>
      </c>
      <c r="Q104" s="4" t="str">
        <f t="shared" si="8"/>
        <v>NA</v>
      </c>
      <c r="R104" s="2"/>
    </row>
    <row r="105" spans="7:18" x14ac:dyDescent="0.25">
      <c r="G105" s="4">
        <v>5.4</v>
      </c>
      <c r="H105" s="4">
        <v>3.9</v>
      </c>
      <c r="I105" s="4">
        <v>1.7</v>
      </c>
      <c r="J105" s="4">
        <v>0.4</v>
      </c>
      <c r="K105" s="2" t="s">
        <v>3</v>
      </c>
      <c r="L105" s="2"/>
      <c r="N105" s="4">
        <f t="shared" si="5"/>
        <v>0.36290000000000022</v>
      </c>
      <c r="O105" s="17">
        <f t="shared" si="6"/>
        <v>33</v>
      </c>
      <c r="P105" s="2" t="str">
        <f t="shared" si="7"/>
        <v>No</v>
      </c>
      <c r="Q105" s="4" t="str">
        <f t="shared" si="8"/>
        <v>NA</v>
      </c>
      <c r="R105" s="2"/>
    </row>
    <row r="106" spans="7:18" x14ac:dyDescent="0.25">
      <c r="G106" s="4">
        <v>5.4</v>
      </c>
      <c r="H106" s="4">
        <v>3.7</v>
      </c>
      <c r="I106" s="4">
        <v>1.5</v>
      </c>
      <c r="J106" s="4">
        <v>0.2</v>
      </c>
      <c r="K106" s="2" t="s">
        <v>3</v>
      </c>
      <c r="L106" s="2"/>
      <c r="N106" s="4">
        <f t="shared" si="5"/>
        <v>0.12290000000000036</v>
      </c>
      <c r="O106" s="17">
        <f t="shared" si="6"/>
        <v>15</v>
      </c>
      <c r="P106" s="2" t="str">
        <f t="shared" si="7"/>
        <v>No</v>
      </c>
      <c r="Q106" s="4" t="str">
        <f t="shared" si="8"/>
        <v>NA</v>
      </c>
      <c r="R106" s="2"/>
    </row>
    <row r="107" spans="7:18" x14ac:dyDescent="0.25">
      <c r="G107" s="4">
        <v>5.4</v>
      </c>
      <c r="H107" s="4">
        <v>3.9</v>
      </c>
      <c r="I107" s="4">
        <v>1.3</v>
      </c>
      <c r="J107" s="4">
        <v>0.4</v>
      </c>
      <c r="K107" s="2" t="s">
        <v>3</v>
      </c>
      <c r="L107" s="2"/>
      <c r="N107" s="4">
        <f t="shared" si="5"/>
        <v>0.28290000000000015</v>
      </c>
      <c r="O107" s="17">
        <f t="shared" si="6"/>
        <v>26</v>
      </c>
      <c r="P107" s="2" t="str">
        <f t="shared" si="7"/>
        <v>No</v>
      </c>
      <c r="Q107" s="4" t="str">
        <f t="shared" si="8"/>
        <v>NA</v>
      </c>
      <c r="R107" s="2"/>
    </row>
    <row r="108" spans="7:18" x14ac:dyDescent="0.25">
      <c r="G108" s="4">
        <v>5.4</v>
      </c>
      <c r="H108" s="4">
        <v>3.4</v>
      </c>
      <c r="I108" s="4">
        <v>1.7</v>
      </c>
      <c r="J108" s="4">
        <v>0.2</v>
      </c>
      <c r="K108" s="2" t="s">
        <v>3</v>
      </c>
      <c r="L108" s="2"/>
      <c r="N108" s="4">
        <f t="shared" si="5"/>
        <v>0.1729000000000003</v>
      </c>
      <c r="O108" s="17">
        <f t="shared" si="6"/>
        <v>21</v>
      </c>
      <c r="P108" s="2" t="str">
        <f t="shared" si="7"/>
        <v>No</v>
      </c>
      <c r="Q108" s="4" t="str">
        <f t="shared" si="8"/>
        <v>NA</v>
      </c>
      <c r="R108" s="2"/>
    </row>
    <row r="109" spans="7:18" x14ac:dyDescent="0.25">
      <c r="G109" s="4">
        <v>5.4</v>
      </c>
      <c r="H109" s="4">
        <v>3.4</v>
      </c>
      <c r="I109" s="4">
        <v>1.5</v>
      </c>
      <c r="J109" s="4">
        <v>0.4</v>
      </c>
      <c r="K109" s="2" t="s">
        <v>3</v>
      </c>
      <c r="L109" s="2"/>
      <c r="N109" s="4">
        <f t="shared" si="5"/>
        <v>0.1329000000000003</v>
      </c>
      <c r="O109" s="17">
        <f t="shared" si="6"/>
        <v>17</v>
      </c>
      <c r="P109" s="2" t="str">
        <f t="shared" si="7"/>
        <v>No</v>
      </c>
      <c r="Q109" s="4" t="str">
        <f t="shared" si="8"/>
        <v>NA</v>
      </c>
      <c r="R109" s="2"/>
    </row>
    <row r="110" spans="7:18" x14ac:dyDescent="0.25">
      <c r="G110" s="4">
        <v>5.4</v>
      </c>
      <c r="H110" s="4">
        <v>3</v>
      </c>
      <c r="I110" s="4">
        <v>4.5</v>
      </c>
      <c r="J110" s="4">
        <v>1.5</v>
      </c>
      <c r="K110" s="2" t="s">
        <v>5</v>
      </c>
      <c r="L110" s="2"/>
      <c r="N110" s="4">
        <f t="shared" si="5"/>
        <v>11.622900000000001</v>
      </c>
      <c r="O110" s="17">
        <f t="shared" si="6"/>
        <v>77</v>
      </c>
      <c r="P110" s="2" t="str">
        <f t="shared" si="7"/>
        <v>No</v>
      </c>
      <c r="Q110" s="4" t="str">
        <f t="shared" si="8"/>
        <v>NA</v>
      </c>
      <c r="R110" s="2"/>
    </row>
    <row r="111" spans="7:18" x14ac:dyDescent="0.25">
      <c r="G111" s="4">
        <v>5.3</v>
      </c>
      <c r="H111" s="4">
        <v>3.7</v>
      </c>
      <c r="I111" s="4">
        <v>1.5</v>
      </c>
      <c r="J111" s="4">
        <v>0.2</v>
      </c>
      <c r="K111" s="2" t="s">
        <v>3</v>
      </c>
      <c r="L111" s="2"/>
      <c r="N111" s="4">
        <f t="shared" si="5"/>
        <v>7.8900000000000067E-2</v>
      </c>
      <c r="O111" s="17">
        <f t="shared" si="6"/>
        <v>11</v>
      </c>
      <c r="P111" s="2" t="str">
        <f t="shared" si="7"/>
        <v>No</v>
      </c>
      <c r="Q111" s="4" t="str">
        <f t="shared" si="8"/>
        <v>NA</v>
      </c>
      <c r="R111" s="2"/>
    </row>
    <row r="112" spans="7:18" x14ac:dyDescent="0.25">
      <c r="G112" s="4">
        <v>5.2</v>
      </c>
      <c r="H112" s="4">
        <v>3.5</v>
      </c>
      <c r="I112" s="4">
        <v>1.5</v>
      </c>
      <c r="J112" s="4">
        <v>0.2</v>
      </c>
      <c r="K112" s="2" t="s">
        <v>3</v>
      </c>
      <c r="L112" s="2"/>
      <c r="N112" s="4">
        <f t="shared" si="5"/>
        <v>1.4900000000000057E-2</v>
      </c>
      <c r="O112" s="17">
        <f t="shared" si="6"/>
        <v>3</v>
      </c>
      <c r="P112" s="2" t="str">
        <f t="shared" si="7"/>
        <v>Yes</v>
      </c>
      <c r="Q112" s="4" t="str">
        <f t="shared" si="8"/>
        <v>setosa</v>
      </c>
      <c r="R112" s="2"/>
    </row>
    <row r="113" spans="7:18" x14ac:dyDescent="0.25">
      <c r="G113" s="4">
        <v>5.2</v>
      </c>
      <c r="H113" s="4">
        <v>3.4</v>
      </c>
      <c r="I113" s="4">
        <v>1.4</v>
      </c>
      <c r="J113" s="4">
        <v>0.2</v>
      </c>
      <c r="K113" s="2" t="s">
        <v>3</v>
      </c>
      <c r="L113" s="2"/>
      <c r="N113" s="4">
        <f t="shared" si="5"/>
        <v>1.4900000000000057E-2</v>
      </c>
      <c r="O113" s="17">
        <f t="shared" si="6"/>
        <v>3</v>
      </c>
      <c r="P113" s="2" t="str">
        <f t="shared" si="7"/>
        <v>Yes</v>
      </c>
      <c r="Q113" s="4" t="str">
        <f t="shared" si="8"/>
        <v>setosa</v>
      </c>
      <c r="R113" s="2"/>
    </row>
    <row r="114" spans="7:18" x14ac:dyDescent="0.25">
      <c r="G114" s="4">
        <v>5.2</v>
      </c>
      <c r="H114" s="4">
        <v>4.0999999999999996</v>
      </c>
      <c r="I114" s="4">
        <v>1.5</v>
      </c>
      <c r="J114" s="4">
        <v>0.1</v>
      </c>
      <c r="K114" s="2" t="s">
        <v>3</v>
      </c>
      <c r="L114" s="2"/>
      <c r="N114" s="4">
        <f t="shared" si="5"/>
        <v>0.38489999999999963</v>
      </c>
      <c r="O114" s="17">
        <f t="shared" si="6"/>
        <v>39</v>
      </c>
      <c r="P114" s="2" t="str">
        <f t="shared" si="7"/>
        <v>No</v>
      </c>
      <c r="Q114" s="4" t="str">
        <f t="shared" si="8"/>
        <v>NA</v>
      </c>
      <c r="R114" s="2"/>
    </row>
    <row r="115" spans="7:18" x14ac:dyDescent="0.25">
      <c r="G115" s="4">
        <v>5.2</v>
      </c>
      <c r="H115" s="4">
        <v>2.7</v>
      </c>
      <c r="I115" s="4">
        <v>3.9</v>
      </c>
      <c r="J115" s="4">
        <v>1.4</v>
      </c>
      <c r="K115" s="2" t="s">
        <v>5</v>
      </c>
      <c r="L115" s="2"/>
      <c r="N115" s="4">
        <f t="shared" si="5"/>
        <v>8.3348999999999993</v>
      </c>
      <c r="O115" s="17">
        <f t="shared" si="6"/>
        <v>60</v>
      </c>
      <c r="P115" s="2" t="str">
        <f t="shared" si="7"/>
        <v>No</v>
      </c>
      <c r="Q115" s="4" t="str">
        <f t="shared" si="8"/>
        <v>NA</v>
      </c>
      <c r="R115" s="2"/>
    </row>
    <row r="116" spans="7:18" x14ac:dyDescent="0.25">
      <c r="G116" s="4">
        <v>5.0999999999999996</v>
      </c>
      <c r="H116" s="4">
        <v>3.5</v>
      </c>
      <c r="I116" s="4">
        <v>1.4</v>
      </c>
      <c r="J116" s="4">
        <v>0.2</v>
      </c>
      <c r="K116" s="2" t="s">
        <v>3</v>
      </c>
      <c r="L116" s="2"/>
      <c r="N116" s="4">
        <f t="shared" si="5"/>
        <v>9.0000000000001494E-4</v>
      </c>
      <c r="O116" s="17">
        <f t="shared" si="6"/>
        <v>1</v>
      </c>
      <c r="P116" s="2" t="str">
        <f t="shared" si="7"/>
        <v>Yes</v>
      </c>
      <c r="Q116" s="4" t="str">
        <f t="shared" si="8"/>
        <v>setosa</v>
      </c>
      <c r="R116" s="2"/>
    </row>
    <row r="117" spans="7:18" x14ac:dyDescent="0.25">
      <c r="G117" s="4">
        <v>5.0999999999999996</v>
      </c>
      <c r="H117" s="4">
        <v>3.5</v>
      </c>
      <c r="I117" s="4">
        <v>1.4</v>
      </c>
      <c r="J117" s="4">
        <v>0.3</v>
      </c>
      <c r="K117" s="2" t="s">
        <v>3</v>
      </c>
      <c r="L117" s="2"/>
      <c r="N117" s="4">
        <f t="shared" si="5"/>
        <v>1.090000000000001E-2</v>
      </c>
      <c r="O117" s="17">
        <f t="shared" si="6"/>
        <v>2</v>
      </c>
      <c r="P117" s="2" t="str">
        <f t="shared" si="7"/>
        <v>Yes</v>
      </c>
      <c r="Q117" s="4" t="str">
        <f t="shared" si="8"/>
        <v>setosa</v>
      </c>
      <c r="R117" s="2"/>
    </row>
    <row r="118" spans="7:18" x14ac:dyDescent="0.25">
      <c r="G118" s="4">
        <v>5.0999999999999996</v>
      </c>
      <c r="H118" s="4">
        <v>3.8</v>
      </c>
      <c r="I118" s="4">
        <v>1.5</v>
      </c>
      <c r="J118" s="4">
        <v>0.3</v>
      </c>
      <c r="K118" s="2" t="s">
        <v>3</v>
      </c>
      <c r="L118" s="2"/>
      <c r="N118" s="4">
        <f t="shared" si="5"/>
        <v>0.11089999999999993</v>
      </c>
      <c r="O118" s="17">
        <f t="shared" si="6"/>
        <v>14</v>
      </c>
      <c r="P118" s="2" t="str">
        <f t="shared" si="7"/>
        <v>No</v>
      </c>
      <c r="Q118" s="4" t="str">
        <f t="shared" si="8"/>
        <v>NA</v>
      </c>
      <c r="R118" s="2"/>
    </row>
    <row r="119" spans="7:18" x14ac:dyDescent="0.25">
      <c r="G119" s="4">
        <v>5.0999999999999996</v>
      </c>
      <c r="H119" s="4">
        <v>3.7</v>
      </c>
      <c r="I119" s="4">
        <v>1.5</v>
      </c>
      <c r="J119" s="4">
        <v>0.4</v>
      </c>
      <c r="K119" s="2" t="s">
        <v>3</v>
      </c>
      <c r="L119" s="2"/>
      <c r="N119" s="4">
        <f t="shared" si="5"/>
        <v>9.0900000000000106E-2</v>
      </c>
      <c r="O119" s="17">
        <f t="shared" si="6"/>
        <v>12</v>
      </c>
      <c r="P119" s="2" t="str">
        <f t="shared" si="7"/>
        <v>No</v>
      </c>
      <c r="Q119" s="4" t="str">
        <f t="shared" si="8"/>
        <v>NA</v>
      </c>
      <c r="R119" s="2"/>
    </row>
    <row r="120" spans="7:18" x14ac:dyDescent="0.25">
      <c r="G120" s="4">
        <v>5.0999999999999996</v>
      </c>
      <c r="H120" s="4">
        <v>3.3</v>
      </c>
      <c r="I120" s="4">
        <v>1.7</v>
      </c>
      <c r="J120" s="4">
        <v>0.5</v>
      </c>
      <c r="K120" s="2" t="s">
        <v>3</v>
      </c>
      <c r="L120" s="2"/>
      <c r="N120" s="4">
        <f t="shared" si="5"/>
        <v>0.2209000000000001</v>
      </c>
      <c r="O120" s="17">
        <f t="shared" si="6"/>
        <v>23</v>
      </c>
      <c r="P120" s="2" t="str">
        <f t="shared" si="7"/>
        <v>No</v>
      </c>
      <c r="Q120" s="4" t="str">
        <f t="shared" si="8"/>
        <v>NA</v>
      </c>
      <c r="R120" s="2"/>
    </row>
    <row r="121" spans="7:18" x14ac:dyDescent="0.25">
      <c r="G121" s="4">
        <v>5.0999999999999996</v>
      </c>
      <c r="H121" s="4">
        <v>3.4</v>
      </c>
      <c r="I121" s="4">
        <v>1.5</v>
      </c>
      <c r="J121" s="4">
        <v>0.2</v>
      </c>
      <c r="K121" s="2" t="s">
        <v>3</v>
      </c>
      <c r="L121" s="2"/>
      <c r="N121" s="4">
        <f t="shared" si="5"/>
        <v>2.090000000000005E-2</v>
      </c>
      <c r="O121" s="17">
        <f t="shared" si="6"/>
        <v>5</v>
      </c>
      <c r="P121" s="2" t="str">
        <f t="shared" si="7"/>
        <v>Yes</v>
      </c>
      <c r="Q121" s="4" t="str">
        <f t="shared" si="8"/>
        <v>setosa</v>
      </c>
      <c r="R121" s="2"/>
    </row>
    <row r="122" spans="7:18" x14ac:dyDescent="0.25">
      <c r="G122" s="4">
        <v>5.0999999999999996</v>
      </c>
      <c r="H122" s="4">
        <v>3.8</v>
      </c>
      <c r="I122" s="4">
        <v>1.9</v>
      </c>
      <c r="J122" s="4">
        <v>0.4</v>
      </c>
      <c r="K122" s="2" t="s">
        <v>3</v>
      </c>
      <c r="L122" s="2"/>
      <c r="N122" s="4">
        <f t="shared" si="5"/>
        <v>0.38089999999999991</v>
      </c>
      <c r="O122" s="17">
        <f t="shared" si="6"/>
        <v>38</v>
      </c>
      <c r="P122" s="2" t="str">
        <f t="shared" si="7"/>
        <v>No</v>
      </c>
      <c r="Q122" s="4" t="str">
        <f t="shared" si="8"/>
        <v>NA</v>
      </c>
      <c r="R122" s="2"/>
    </row>
    <row r="123" spans="7:18" x14ac:dyDescent="0.25">
      <c r="G123" s="4">
        <v>5.0999999999999996</v>
      </c>
      <c r="H123" s="4">
        <v>3.8</v>
      </c>
      <c r="I123" s="4">
        <v>1.6</v>
      </c>
      <c r="J123" s="4">
        <v>0.2</v>
      </c>
      <c r="K123" s="2" t="s">
        <v>3</v>
      </c>
      <c r="L123" s="2"/>
      <c r="N123" s="4">
        <f t="shared" si="5"/>
        <v>0.13089999999999999</v>
      </c>
      <c r="O123" s="17">
        <f t="shared" si="6"/>
        <v>16</v>
      </c>
      <c r="P123" s="2" t="str">
        <f t="shared" si="7"/>
        <v>No</v>
      </c>
      <c r="Q123" s="4" t="str">
        <f t="shared" si="8"/>
        <v>NA</v>
      </c>
      <c r="R123" s="2"/>
    </row>
    <row r="124" spans="7:18" x14ac:dyDescent="0.25">
      <c r="G124" s="4">
        <v>5.0999999999999996</v>
      </c>
      <c r="H124" s="4">
        <v>2.5</v>
      </c>
      <c r="I124" s="4">
        <v>3</v>
      </c>
      <c r="J124" s="4">
        <v>1.1000000000000001</v>
      </c>
      <c r="K124" s="2" t="s">
        <v>5</v>
      </c>
      <c r="L124" s="2"/>
      <c r="N124" s="4">
        <f t="shared" si="5"/>
        <v>4.3709000000000007</v>
      </c>
      <c r="O124" s="17">
        <f t="shared" si="6"/>
        <v>51</v>
      </c>
      <c r="P124" s="2" t="str">
        <f t="shared" si="7"/>
        <v>No</v>
      </c>
      <c r="Q124" s="4" t="str">
        <f t="shared" si="8"/>
        <v>NA</v>
      </c>
      <c r="R124" s="2"/>
    </row>
    <row r="125" spans="7:18" x14ac:dyDescent="0.25">
      <c r="G125" s="4">
        <v>5</v>
      </c>
      <c r="H125" s="4">
        <v>3.6</v>
      </c>
      <c r="I125" s="4">
        <v>1.4</v>
      </c>
      <c r="J125" s="4">
        <v>0.3</v>
      </c>
      <c r="K125" s="2" t="s">
        <v>3</v>
      </c>
      <c r="L125" s="2"/>
      <c r="N125" s="4">
        <f t="shared" si="5"/>
        <v>3.6899999999999981E-2</v>
      </c>
      <c r="O125" s="17">
        <f t="shared" si="6"/>
        <v>7</v>
      </c>
      <c r="P125" s="2" t="str">
        <f t="shared" si="7"/>
        <v>Yes</v>
      </c>
      <c r="Q125" s="4" t="str">
        <f t="shared" si="8"/>
        <v>setosa</v>
      </c>
      <c r="R125" s="2"/>
    </row>
    <row r="126" spans="7:18" x14ac:dyDescent="0.25">
      <c r="G126" s="4">
        <v>5</v>
      </c>
      <c r="H126" s="4">
        <v>3.4</v>
      </c>
      <c r="I126" s="4">
        <v>1.5</v>
      </c>
      <c r="J126" s="4">
        <v>0.2</v>
      </c>
      <c r="K126" s="2" t="s">
        <v>3</v>
      </c>
      <c r="L126" s="2"/>
      <c r="N126" s="4">
        <f t="shared" si="5"/>
        <v>3.6900000000000002E-2</v>
      </c>
      <c r="O126" s="17">
        <f t="shared" si="6"/>
        <v>8</v>
      </c>
      <c r="P126" s="2" t="str">
        <f t="shared" si="7"/>
        <v>Yes</v>
      </c>
      <c r="Q126" s="4" t="str">
        <f t="shared" si="8"/>
        <v>setosa</v>
      </c>
      <c r="R126" s="2"/>
    </row>
    <row r="127" spans="7:18" x14ac:dyDescent="0.25">
      <c r="G127" s="4">
        <v>5</v>
      </c>
      <c r="H127" s="4">
        <v>3</v>
      </c>
      <c r="I127" s="4">
        <v>1.6</v>
      </c>
      <c r="J127" s="4">
        <v>0.2</v>
      </c>
      <c r="K127" s="2" t="s">
        <v>3</v>
      </c>
      <c r="L127" s="2"/>
      <c r="N127" s="4">
        <f t="shared" si="5"/>
        <v>0.30690000000000006</v>
      </c>
      <c r="O127" s="17">
        <f t="shared" si="6"/>
        <v>30</v>
      </c>
      <c r="P127" s="2" t="str">
        <f t="shared" si="7"/>
        <v>No</v>
      </c>
      <c r="Q127" s="4" t="str">
        <f t="shared" si="8"/>
        <v>NA</v>
      </c>
      <c r="R127" s="2"/>
    </row>
    <row r="128" spans="7:18" x14ac:dyDescent="0.25">
      <c r="G128" s="4">
        <v>5</v>
      </c>
      <c r="H128" s="4">
        <v>3.4</v>
      </c>
      <c r="I128" s="4">
        <v>1.6</v>
      </c>
      <c r="J128" s="4">
        <v>0.4</v>
      </c>
      <c r="K128" s="2" t="s">
        <v>3</v>
      </c>
      <c r="L128" s="2"/>
      <c r="N128" s="4">
        <f t="shared" si="5"/>
        <v>0.10690000000000006</v>
      </c>
      <c r="O128" s="17">
        <f t="shared" si="6"/>
        <v>13</v>
      </c>
      <c r="P128" s="2" t="str">
        <f t="shared" si="7"/>
        <v>No</v>
      </c>
      <c r="Q128" s="4" t="str">
        <f t="shared" si="8"/>
        <v>NA</v>
      </c>
      <c r="R128" s="2"/>
    </row>
    <row r="129" spans="7:18" x14ac:dyDescent="0.25">
      <c r="G129" s="4">
        <v>5</v>
      </c>
      <c r="H129" s="4">
        <v>3.2</v>
      </c>
      <c r="I129" s="4">
        <v>1.2</v>
      </c>
      <c r="J129" s="4">
        <v>0.2</v>
      </c>
      <c r="K129" s="2" t="s">
        <v>3</v>
      </c>
      <c r="L129" s="2"/>
      <c r="N129" s="4">
        <f t="shared" si="5"/>
        <v>0.14689999999999986</v>
      </c>
      <c r="O129" s="17">
        <f t="shared" si="6"/>
        <v>18</v>
      </c>
      <c r="P129" s="2" t="str">
        <f t="shared" si="7"/>
        <v>No</v>
      </c>
      <c r="Q129" s="4" t="str">
        <f t="shared" si="8"/>
        <v>NA</v>
      </c>
      <c r="R129" s="2"/>
    </row>
    <row r="130" spans="7:18" x14ac:dyDescent="0.25">
      <c r="G130" s="4">
        <v>5</v>
      </c>
      <c r="H130" s="4">
        <v>3.5</v>
      </c>
      <c r="I130" s="4">
        <v>1.3</v>
      </c>
      <c r="J130" s="4">
        <v>0.3</v>
      </c>
      <c r="K130" s="2" t="s">
        <v>3</v>
      </c>
      <c r="L130" s="2"/>
      <c r="N130" s="4">
        <f t="shared" si="5"/>
        <v>3.689999999999994E-2</v>
      </c>
      <c r="O130" s="17">
        <f t="shared" si="6"/>
        <v>6</v>
      </c>
      <c r="P130" s="2" t="str">
        <f t="shared" si="7"/>
        <v>Yes</v>
      </c>
      <c r="Q130" s="4" t="str">
        <f t="shared" si="8"/>
        <v>setosa</v>
      </c>
      <c r="R130" s="2"/>
    </row>
    <row r="131" spans="7:18" x14ac:dyDescent="0.25">
      <c r="G131" s="4">
        <v>5</v>
      </c>
      <c r="H131" s="4">
        <v>3.5</v>
      </c>
      <c r="I131" s="4">
        <v>1.6</v>
      </c>
      <c r="J131" s="4">
        <v>0.6</v>
      </c>
      <c r="K131" s="2" t="s">
        <v>3</v>
      </c>
      <c r="L131" s="2"/>
      <c r="N131" s="4">
        <f t="shared" si="5"/>
        <v>0.21690000000000001</v>
      </c>
      <c r="O131" s="17">
        <f t="shared" si="6"/>
        <v>22</v>
      </c>
      <c r="P131" s="2" t="str">
        <f t="shared" si="7"/>
        <v>No</v>
      </c>
      <c r="Q131" s="4" t="str">
        <f t="shared" si="8"/>
        <v>NA</v>
      </c>
      <c r="R131" s="2"/>
    </row>
    <row r="132" spans="7:18" x14ac:dyDescent="0.25">
      <c r="G132" s="4">
        <v>5</v>
      </c>
      <c r="H132" s="4">
        <v>3.3</v>
      </c>
      <c r="I132" s="4">
        <v>1.4</v>
      </c>
      <c r="J132" s="4">
        <v>0.2</v>
      </c>
      <c r="K132" s="2" t="s">
        <v>3</v>
      </c>
      <c r="L132" s="2"/>
      <c r="N132" s="4">
        <f t="shared" si="5"/>
        <v>5.6900000000000041E-2</v>
      </c>
      <c r="O132" s="17">
        <f t="shared" si="6"/>
        <v>9</v>
      </c>
      <c r="P132" s="2" t="str">
        <f t="shared" si="7"/>
        <v>Yes</v>
      </c>
      <c r="Q132" s="4" t="str">
        <f t="shared" si="8"/>
        <v>setosa</v>
      </c>
      <c r="R132" s="2"/>
    </row>
    <row r="133" spans="7:18" x14ac:dyDescent="0.25">
      <c r="G133" s="4">
        <v>5</v>
      </c>
      <c r="H133" s="4">
        <v>2</v>
      </c>
      <c r="I133" s="4">
        <v>3.5</v>
      </c>
      <c r="J133" s="4">
        <v>1</v>
      </c>
      <c r="K133" s="2" t="s">
        <v>5</v>
      </c>
      <c r="L133" s="2"/>
      <c r="N133" s="4">
        <f t="shared" si="5"/>
        <v>7.3169000000000004</v>
      </c>
      <c r="O133" s="17">
        <f t="shared" si="6"/>
        <v>57</v>
      </c>
      <c r="P133" s="2" t="str">
        <f t="shared" si="7"/>
        <v>No</v>
      </c>
      <c r="Q133" s="4" t="str">
        <f t="shared" si="8"/>
        <v>NA</v>
      </c>
      <c r="R133" s="2"/>
    </row>
    <row r="134" spans="7:18" x14ac:dyDescent="0.25">
      <c r="G134" s="4">
        <v>5</v>
      </c>
      <c r="H134" s="4">
        <v>2.2999999999999998</v>
      </c>
      <c r="I134" s="4">
        <v>3.3</v>
      </c>
      <c r="J134" s="4">
        <v>1</v>
      </c>
      <c r="K134" s="2" t="s">
        <v>5</v>
      </c>
      <c r="L134" s="2"/>
      <c r="N134" s="4">
        <f t="shared" si="5"/>
        <v>5.706900000000001</v>
      </c>
      <c r="O134" s="17">
        <f t="shared" si="6"/>
        <v>53</v>
      </c>
      <c r="P134" s="2" t="str">
        <f t="shared" si="7"/>
        <v>No</v>
      </c>
      <c r="Q134" s="4" t="str">
        <f t="shared" si="8"/>
        <v>NA</v>
      </c>
      <c r="R134" s="2"/>
    </row>
    <row r="135" spans="7:18" x14ac:dyDescent="0.25">
      <c r="G135" s="4">
        <v>4.9000000000000004</v>
      </c>
      <c r="H135" s="4">
        <v>3</v>
      </c>
      <c r="I135" s="4">
        <v>1.4</v>
      </c>
      <c r="J135" s="4">
        <v>0.2</v>
      </c>
      <c r="K135" s="2" t="s">
        <v>3</v>
      </c>
      <c r="L135" s="2"/>
      <c r="N135" s="4">
        <f t="shared" si="5"/>
        <v>0.30289999999999978</v>
      </c>
      <c r="O135" s="17">
        <f t="shared" si="6"/>
        <v>29</v>
      </c>
      <c r="P135" s="2" t="str">
        <f t="shared" si="7"/>
        <v>No</v>
      </c>
      <c r="Q135" s="4" t="str">
        <f t="shared" si="8"/>
        <v>NA</v>
      </c>
      <c r="R135" s="2"/>
    </row>
    <row r="136" spans="7:18" x14ac:dyDescent="0.25">
      <c r="G136" s="4">
        <v>4.9000000000000004</v>
      </c>
      <c r="H136" s="4">
        <v>3.1</v>
      </c>
      <c r="I136" s="4">
        <v>1.5</v>
      </c>
      <c r="J136" s="4">
        <v>0.1</v>
      </c>
      <c r="K136" s="2" t="s">
        <v>3</v>
      </c>
      <c r="L136" s="2"/>
      <c r="N136" s="4">
        <f t="shared" ref="N136:N156" si="9">((G136-$E$1)^2)+((H136-$E$2)^2)+((I136-$E$3)^2)+((J136-$E$4)^2)</f>
        <v>0.23289999999999972</v>
      </c>
      <c r="O136" s="17">
        <f t="shared" ref="O136:O156" si="10">RANK(N136,$N$7:$N$156,1)</f>
        <v>25</v>
      </c>
      <c r="P136" s="2" t="str">
        <f t="shared" ref="P136:P156" si="11">IF(O136&gt;$E$5,"No","Yes")</f>
        <v>No</v>
      </c>
      <c r="Q136" s="4" t="str">
        <f t="shared" ref="Q136:Q156" si="12">IF(P136="No","NA",K136)</f>
        <v>NA</v>
      </c>
      <c r="R136" s="2"/>
    </row>
    <row r="137" spans="7:18" x14ac:dyDescent="0.25">
      <c r="G137" s="4">
        <v>4.9000000000000004</v>
      </c>
      <c r="H137" s="4">
        <v>3.1</v>
      </c>
      <c r="I137" s="4">
        <v>1.5</v>
      </c>
      <c r="J137" s="4">
        <v>0.2</v>
      </c>
      <c r="K137" s="2" t="s">
        <v>3</v>
      </c>
      <c r="L137" s="2"/>
      <c r="N137" s="4">
        <f t="shared" si="9"/>
        <v>0.22289999999999971</v>
      </c>
      <c r="O137" s="17">
        <f t="shared" si="10"/>
        <v>24</v>
      </c>
      <c r="P137" s="2" t="str">
        <f t="shared" si="11"/>
        <v>No</v>
      </c>
      <c r="Q137" s="4" t="str">
        <f t="shared" si="12"/>
        <v>NA</v>
      </c>
      <c r="R137" s="2"/>
    </row>
    <row r="138" spans="7:18" x14ac:dyDescent="0.25">
      <c r="G138" s="4">
        <v>4.9000000000000004</v>
      </c>
      <c r="H138" s="4">
        <v>3.6</v>
      </c>
      <c r="I138" s="4">
        <v>1.4</v>
      </c>
      <c r="J138" s="4">
        <v>0.1</v>
      </c>
      <c r="K138" s="2" t="s">
        <v>3</v>
      </c>
      <c r="L138" s="2"/>
      <c r="N138" s="4">
        <f t="shared" si="9"/>
        <v>7.2899999999999798E-2</v>
      </c>
      <c r="O138" s="17">
        <f t="shared" si="10"/>
        <v>10</v>
      </c>
      <c r="P138" s="2" t="str">
        <f t="shared" si="11"/>
        <v>No</v>
      </c>
      <c r="Q138" s="4" t="str">
        <f t="shared" si="12"/>
        <v>NA</v>
      </c>
      <c r="R138" s="2"/>
    </row>
    <row r="139" spans="7:18" x14ac:dyDescent="0.25">
      <c r="G139" s="4">
        <v>4.9000000000000004</v>
      </c>
      <c r="H139" s="4">
        <v>2.4</v>
      </c>
      <c r="I139" s="4">
        <v>3.3</v>
      </c>
      <c r="J139" s="4">
        <v>1</v>
      </c>
      <c r="K139" s="2" t="s">
        <v>5</v>
      </c>
      <c r="L139" s="2"/>
      <c r="N139" s="4">
        <f t="shared" si="9"/>
        <v>5.5129000000000001</v>
      </c>
      <c r="O139" s="17">
        <f t="shared" si="10"/>
        <v>52</v>
      </c>
      <c r="P139" s="2" t="str">
        <f t="shared" si="11"/>
        <v>No</v>
      </c>
      <c r="Q139" s="4" t="str">
        <f t="shared" si="12"/>
        <v>NA</v>
      </c>
      <c r="R139" s="2"/>
    </row>
    <row r="140" spans="7:18" x14ac:dyDescent="0.25">
      <c r="G140" s="4">
        <v>4.9000000000000004</v>
      </c>
      <c r="H140" s="4">
        <v>2.5</v>
      </c>
      <c r="I140" s="4">
        <v>4.5</v>
      </c>
      <c r="J140" s="4">
        <v>1.7</v>
      </c>
      <c r="K140" s="2" t="s">
        <v>4</v>
      </c>
      <c r="L140" s="2"/>
      <c r="N140" s="4">
        <f t="shared" si="9"/>
        <v>12.9129</v>
      </c>
      <c r="O140" s="17">
        <f t="shared" si="10"/>
        <v>84</v>
      </c>
      <c r="P140" s="2" t="str">
        <f t="shared" si="11"/>
        <v>No</v>
      </c>
      <c r="Q140" s="4" t="str">
        <f t="shared" si="12"/>
        <v>NA</v>
      </c>
      <c r="R140" s="2"/>
    </row>
    <row r="141" spans="7:18" x14ac:dyDescent="0.25">
      <c r="G141" s="4">
        <v>4.8</v>
      </c>
      <c r="H141" s="4">
        <v>3.4</v>
      </c>
      <c r="I141" s="4">
        <v>1.6</v>
      </c>
      <c r="J141" s="4">
        <v>0.2</v>
      </c>
      <c r="K141" s="2" t="s">
        <v>3</v>
      </c>
      <c r="L141" s="2"/>
      <c r="N141" s="4">
        <f t="shared" si="9"/>
        <v>0.15890000000000015</v>
      </c>
      <c r="O141" s="17">
        <f t="shared" si="10"/>
        <v>20</v>
      </c>
      <c r="P141" s="2" t="str">
        <f t="shared" si="11"/>
        <v>No</v>
      </c>
      <c r="Q141" s="4" t="str">
        <f t="shared" si="12"/>
        <v>NA</v>
      </c>
      <c r="R141" s="2"/>
    </row>
    <row r="142" spans="7:18" x14ac:dyDescent="0.25">
      <c r="G142" s="4">
        <v>4.8</v>
      </c>
      <c r="H142" s="4">
        <v>3</v>
      </c>
      <c r="I142" s="4">
        <v>1.4</v>
      </c>
      <c r="J142" s="4">
        <v>0.1</v>
      </c>
      <c r="K142" s="2" t="s">
        <v>3</v>
      </c>
      <c r="L142" s="2"/>
      <c r="N142" s="4">
        <f t="shared" si="9"/>
        <v>0.36890000000000006</v>
      </c>
      <c r="O142" s="17">
        <f t="shared" si="10"/>
        <v>34</v>
      </c>
      <c r="P142" s="2" t="str">
        <f t="shared" si="11"/>
        <v>No</v>
      </c>
      <c r="Q142" s="4" t="str">
        <f t="shared" si="12"/>
        <v>NA</v>
      </c>
      <c r="R142" s="2"/>
    </row>
    <row r="143" spans="7:18" x14ac:dyDescent="0.25">
      <c r="G143" s="4">
        <v>4.8</v>
      </c>
      <c r="H143" s="4">
        <v>3.4</v>
      </c>
      <c r="I143" s="4">
        <v>1.9</v>
      </c>
      <c r="J143" s="4">
        <v>0.2</v>
      </c>
      <c r="K143" s="2" t="s">
        <v>3</v>
      </c>
      <c r="L143" s="2"/>
      <c r="N143" s="4">
        <f t="shared" si="9"/>
        <v>0.36890000000000006</v>
      </c>
      <c r="O143" s="17">
        <f t="shared" si="10"/>
        <v>34</v>
      </c>
      <c r="P143" s="2" t="str">
        <f t="shared" si="11"/>
        <v>No</v>
      </c>
      <c r="Q143" s="4" t="str">
        <f t="shared" si="12"/>
        <v>NA</v>
      </c>
      <c r="R143" s="2"/>
    </row>
    <row r="144" spans="7:18" x14ac:dyDescent="0.25">
      <c r="G144" s="4">
        <v>4.8</v>
      </c>
      <c r="H144" s="4">
        <v>3.1</v>
      </c>
      <c r="I144" s="4">
        <v>1.6</v>
      </c>
      <c r="J144" s="4">
        <v>0.2</v>
      </c>
      <c r="K144" s="2" t="s">
        <v>3</v>
      </c>
      <c r="L144" s="2"/>
      <c r="N144" s="4">
        <f t="shared" si="9"/>
        <v>0.30890000000000006</v>
      </c>
      <c r="O144" s="17">
        <f t="shared" si="10"/>
        <v>31</v>
      </c>
      <c r="P144" s="2" t="str">
        <f t="shared" si="11"/>
        <v>No</v>
      </c>
      <c r="Q144" s="4" t="str">
        <f t="shared" si="12"/>
        <v>NA</v>
      </c>
      <c r="R144" s="2"/>
    </row>
    <row r="145" spans="7:18" x14ac:dyDescent="0.25">
      <c r="G145" s="4">
        <v>4.8</v>
      </c>
      <c r="H145" s="4">
        <v>3</v>
      </c>
      <c r="I145" s="4">
        <v>1.4</v>
      </c>
      <c r="J145" s="4">
        <v>0.3</v>
      </c>
      <c r="K145" s="2" t="s">
        <v>3</v>
      </c>
      <c r="L145" s="2"/>
      <c r="N145" s="4">
        <f t="shared" si="9"/>
        <v>0.36890000000000006</v>
      </c>
      <c r="O145" s="17">
        <f t="shared" si="10"/>
        <v>34</v>
      </c>
      <c r="P145" s="2" t="str">
        <f t="shared" si="11"/>
        <v>No</v>
      </c>
      <c r="Q145" s="4" t="str">
        <f t="shared" si="12"/>
        <v>NA</v>
      </c>
      <c r="R145" s="2"/>
    </row>
    <row r="146" spans="7:18" x14ac:dyDescent="0.25">
      <c r="G146" s="4">
        <v>4.7</v>
      </c>
      <c r="H146" s="4">
        <v>3.2</v>
      </c>
      <c r="I146" s="4">
        <v>1.3</v>
      </c>
      <c r="J146" s="4">
        <v>0.2</v>
      </c>
      <c r="K146" s="2" t="s">
        <v>3</v>
      </c>
      <c r="L146" s="2"/>
      <c r="N146" s="4">
        <f t="shared" si="9"/>
        <v>0.2848999999999996</v>
      </c>
      <c r="O146" s="17">
        <f t="shared" si="10"/>
        <v>27</v>
      </c>
      <c r="P146" s="2" t="str">
        <f t="shared" si="11"/>
        <v>No</v>
      </c>
      <c r="Q146" s="4" t="str">
        <f t="shared" si="12"/>
        <v>NA</v>
      </c>
      <c r="R146" s="2"/>
    </row>
    <row r="147" spans="7:18" x14ac:dyDescent="0.25">
      <c r="G147" s="4">
        <v>4.7</v>
      </c>
      <c r="H147" s="4">
        <v>3.2</v>
      </c>
      <c r="I147" s="4">
        <v>1.6</v>
      </c>
      <c r="J147" s="4">
        <v>0.2</v>
      </c>
      <c r="K147" s="2" t="s">
        <v>3</v>
      </c>
      <c r="L147" s="2"/>
      <c r="N147" s="4">
        <f t="shared" si="9"/>
        <v>0.31489999999999974</v>
      </c>
      <c r="O147" s="17">
        <f t="shared" si="10"/>
        <v>32</v>
      </c>
      <c r="P147" s="2" t="str">
        <f t="shared" si="11"/>
        <v>No</v>
      </c>
      <c r="Q147" s="4" t="str">
        <f t="shared" si="12"/>
        <v>NA</v>
      </c>
      <c r="R147" s="2"/>
    </row>
    <row r="148" spans="7:18" x14ac:dyDescent="0.25">
      <c r="G148" s="4">
        <v>4.5999999999999996</v>
      </c>
      <c r="H148" s="4">
        <v>3.1</v>
      </c>
      <c r="I148" s="4">
        <v>1.5</v>
      </c>
      <c r="J148" s="4">
        <v>0.2</v>
      </c>
      <c r="K148" s="2" t="s">
        <v>3</v>
      </c>
      <c r="L148" s="2"/>
      <c r="N148" s="4">
        <f t="shared" si="9"/>
        <v>0.45090000000000019</v>
      </c>
      <c r="O148" s="17">
        <f t="shared" si="10"/>
        <v>40</v>
      </c>
      <c r="P148" s="2" t="str">
        <f t="shared" si="11"/>
        <v>No</v>
      </c>
      <c r="Q148" s="4" t="str">
        <f t="shared" si="12"/>
        <v>NA</v>
      </c>
      <c r="R148" s="2"/>
    </row>
    <row r="149" spans="7:18" x14ac:dyDescent="0.25">
      <c r="G149" s="4">
        <v>4.5999999999999996</v>
      </c>
      <c r="H149" s="4">
        <v>3.4</v>
      </c>
      <c r="I149" s="4">
        <v>1.4</v>
      </c>
      <c r="J149" s="4">
        <v>0.3</v>
      </c>
      <c r="K149" s="2" t="s">
        <v>3</v>
      </c>
      <c r="L149" s="2"/>
      <c r="N149" s="4">
        <f t="shared" si="9"/>
        <v>0.30090000000000028</v>
      </c>
      <c r="O149" s="17">
        <f t="shared" si="10"/>
        <v>28</v>
      </c>
      <c r="P149" s="2" t="str">
        <f t="shared" si="11"/>
        <v>No</v>
      </c>
      <c r="Q149" s="4" t="str">
        <f t="shared" si="12"/>
        <v>NA</v>
      </c>
      <c r="R149" s="2"/>
    </row>
    <row r="150" spans="7:18" x14ac:dyDescent="0.25">
      <c r="G150" s="4">
        <v>4.5999999999999996</v>
      </c>
      <c r="H150" s="4">
        <v>3.6</v>
      </c>
      <c r="I150" s="4">
        <v>1</v>
      </c>
      <c r="J150" s="4">
        <v>0.2</v>
      </c>
      <c r="K150" s="2" t="s">
        <v>3</v>
      </c>
      <c r="L150" s="2"/>
      <c r="N150" s="4">
        <f t="shared" si="9"/>
        <v>0.45090000000000019</v>
      </c>
      <c r="O150" s="17">
        <f t="shared" si="10"/>
        <v>40</v>
      </c>
      <c r="P150" s="2" t="str">
        <f t="shared" si="11"/>
        <v>No</v>
      </c>
      <c r="Q150" s="4" t="str">
        <f t="shared" si="12"/>
        <v>NA</v>
      </c>
      <c r="R150" s="2"/>
    </row>
    <row r="151" spans="7:18" x14ac:dyDescent="0.25">
      <c r="G151" s="4">
        <v>4.5999999999999996</v>
      </c>
      <c r="H151" s="4">
        <v>3.2</v>
      </c>
      <c r="I151" s="4">
        <v>1.4</v>
      </c>
      <c r="J151" s="4">
        <v>0.2</v>
      </c>
      <c r="K151" s="2" t="s">
        <v>3</v>
      </c>
      <c r="L151" s="2"/>
      <c r="N151" s="4">
        <f t="shared" si="9"/>
        <v>0.37090000000000017</v>
      </c>
      <c r="O151" s="17">
        <f t="shared" si="10"/>
        <v>37</v>
      </c>
      <c r="P151" s="2" t="str">
        <f t="shared" si="11"/>
        <v>No</v>
      </c>
      <c r="Q151" s="4" t="str">
        <f t="shared" si="12"/>
        <v>NA</v>
      </c>
      <c r="R151" s="2"/>
    </row>
    <row r="152" spans="7:18" x14ac:dyDescent="0.25">
      <c r="G152" s="4">
        <v>4.5</v>
      </c>
      <c r="H152" s="4">
        <v>2.2999999999999998</v>
      </c>
      <c r="I152" s="4">
        <v>1.3</v>
      </c>
      <c r="J152" s="4">
        <v>0.3</v>
      </c>
      <c r="K152" s="2" t="s">
        <v>3</v>
      </c>
      <c r="L152" s="2"/>
      <c r="N152" s="4">
        <f t="shared" si="9"/>
        <v>1.8569000000000002</v>
      </c>
      <c r="O152" s="17">
        <f t="shared" si="10"/>
        <v>50</v>
      </c>
      <c r="P152" s="2" t="str">
        <f t="shared" si="11"/>
        <v>No</v>
      </c>
      <c r="Q152" s="4" t="str">
        <f t="shared" si="12"/>
        <v>NA</v>
      </c>
      <c r="R152" s="2"/>
    </row>
    <row r="153" spans="7:18" x14ac:dyDescent="0.25">
      <c r="G153" s="4">
        <v>4.4000000000000004</v>
      </c>
      <c r="H153" s="4">
        <v>2.9</v>
      </c>
      <c r="I153" s="4">
        <v>1.4</v>
      </c>
      <c r="J153" s="4">
        <v>0.2</v>
      </c>
      <c r="K153" s="2" t="s">
        <v>3</v>
      </c>
      <c r="L153" s="2"/>
      <c r="N153" s="4">
        <f t="shared" si="9"/>
        <v>0.89289999999999947</v>
      </c>
      <c r="O153" s="17">
        <f t="shared" si="10"/>
        <v>47</v>
      </c>
      <c r="P153" s="2" t="str">
        <f t="shared" si="11"/>
        <v>No</v>
      </c>
      <c r="Q153" s="4" t="str">
        <f t="shared" si="12"/>
        <v>NA</v>
      </c>
      <c r="R153" s="2"/>
    </row>
    <row r="154" spans="7:18" x14ac:dyDescent="0.25">
      <c r="G154" s="4">
        <v>4.4000000000000004</v>
      </c>
      <c r="H154" s="4">
        <v>3</v>
      </c>
      <c r="I154" s="4">
        <v>1.3</v>
      </c>
      <c r="J154" s="4">
        <v>0.2</v>
      </c>
      <c r="K154" s="2" t="s">
        <v>3</v>
      </c>
      <c r="L154" s="2"/>
      <c r="N154" s="4">
        <f t="shared" si="9"/>
        <v>0.79289999999999938</v>
      </c>
      <c r="O154" s="17">
        <f t="shared" si="10"/>
        <v>46</v>
      </c>
      <c r="P154" s="2" t="str">
        <f t="shared" si="11"/>
        <v>No</v>
      </c>
      <c r="Q154" s="4" t="str">
        <f t="shared" si="12"/>
        <v>NA</v>
      </c>
      <c r="R154" s="2"/>
    </row>
    <row r="155" spans="7:18" x14ac:dyDescent="0.25">
      <c r="G155" s="4">
        <v>4.4000000000000004</v>
      </c>
      <c r="H155" s="4">
        <v>3.2</v>
      </c>
      <c r="I155" s="4">
        <v>1.3</v>
      </c>
      <c r="J155" s="4">
        <v>0.2</v>
      </c>
      <c r="K155" s="2" t="s">
        <v>3</v>
      </c>
      <c r="L155" s="2"/>
      <c r="N155" s="4">
        <f t="shared" si="9"/>
        <v>0.63289999999999924</v>
      </c>
      <c r="O155" s="17">
        <f t="shared" si="10"/>
        <v>44</v>
      </c>
      <c r="P155" s="2" t="str">
        <f t="shared" si="11"/>
        <v>No</v>
      </c>
      <c r="Q155" s="4" t="str">
        <f t="shared" si="12"/>
        <v>NA</v>
      </c>
      <c r="R155" s="2"/>
    </row>
    <row r="156" spans="7:18" x14ac:dyDescent="0.25">
      <c r="G156" s="4">
        <v>4.3</v>
      </c>
      <c r="H156" s="4">
        <v>3</v>
      </c>
      <c r="I156" s="4">
        <v>1.1000000000000001</v>
      </c>
      <c r="J156" s="4">
        <v>0.1</v>
      </c>
      <c r="K156" s="2" t="s">
        <v>3</v>
      </c>
      <c r="L156" s="2"/>
      <c r="N156" s="4">
        <f t="shared" si="9"/>
        <v>1.0388999999999999</v>
      </c>
      <c r="O156" s="17">
        <f t="shared" si="10"/>
        <v>48</v>
      </c>
      <c r="P156" s="2" t="str">
        <f t="shared" si="11"/>
        <v>No</v>
      </c>
      <c r="Q156" s="4" t="str">
        <f t="shared" si="12"/>
        <v>NA</v>
      </c>
      <c r="R156" s="2"/>
    </row>
  </sheetData>
  <mergeCells count="3">
    <mergeCell ref="G1:L1"/>
    <mergeCell ref="N1:R1"/>
    <mergeCell ref="W3:X6"/>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high="1" low="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knn!N7:O7</xm:f>
              <xm:sqref>R7</xm:sqref>
            </x14:sparkline>
            <x14:sparkline>
              <xm:f>knn!N8:O8</xm:f>
              <xm:sqref>R8</xm:sqref>
            </x14:sparkline>
            <x14:sparkline>
              <xm:f>knn!N9:O9</xm:f>
              <xm:sqref>R9</xm:sqref>
            </x14:sparkline>
            <x14:sparkline>
              <xm:f>knn!N10:O10</xm:f>
              <xm:sqref>R10</xm:sqref>
            </x14:sparkline>
            <x14:sparkline>
              <xm:f>knn!N11:O11</xm:f>
              <xm:sqref>R11</xm:sqref>
            </x14:sparkline>
            <x14:sparkline>
              <xm:f>knn!N12:O12</xm:f>
              <xm:sqref>R12</xm:sqref>
            </x14:sparkline>
            <x14:sparkline>
              <xm:f>knn!N13:O13</xm:f>
              <xm:sqref>R13</xm:sqref>
            </x14:sparkline>
            <x14:sparkline>
              <xm:f>knn!N14:O14</xm:f>
              <xm:sqref>R14</xm:sqref>
            </x14:sparkline>
            <x14:sparkline>
              <xm:f>knn!N15:O15</xm:f>
              <xm:sqref>R15</xm:sqref>
            </x14:sparkline>
            <x14:sparkline>
              <xm:f>knn!N16:O16</xm:f>
              <xm:sqref>R16</xm:sqref>
            </x14:sparkline>
            <x14:sparkline>
              <xm:f>knn!N17:O17</xm:f>
              <xm:sqref>R17</xm:sqref>
            </x14:sparkline>
            <x14:sparkline>
              <xm:f>knn!N18:O18</xm:f>
              <xm:sqref>R18</xm:sqref>
            </x14:sparkline>
            <x14:sparkline>
              <xm:f>knn!N19:O19</xm:f>
              <xm:sqref>R19</xm:sqref>
            </x14:sparkline>
            <x14:sparkline>
              <xm:f>knn!N20:O20</xm:f>
              <xm:sqref>R20</xm:sqref>
            </x14:sparkline>
            <x14:sparkline>
              <xm:f>knn!N21:O21</xm:f>
              <xm:sqref>R21</xm:sqref>
            </x14:sparkline>
            <x14:sparkline>
              <xm:f>knn!N22:O22</xm:f>
              <xm:sqref>R22</xm:sqref>
            </x14:sparkline>
            <x14:sparkline>
              <xm:f>knn!N23:O23</xm:f>
              <xm:sqref>R23</xm:sqref>
            </x14:sparkline>
            <x14:sparkline>
              <xm:f>knn!N24:O24</xm:f>
              <xm:sqref>R24</xm:sqref>
            </x14:sparkline>
            <x14:sparkline>
              <xm:f>knn!N25:O25</xm:f>
              <xm:sqref>R25</xm:sqref>
            </x14:sparkline>
            <x14:sparkline>
              <xm:f>knn!N26:O26</xm:f>
              <xm:sqref>R26</xm:sqref>
            </x14:sparkline>
            <x14:sparkline>
              <xm:f>knn!N27:O27</xm:f>
              <xm:sqref>R27</xm:sqref>
            </x14:sparkline>
            <x14:sparkline>
              <xm:f>knn!N28:O28</xm:f>
              <xm:sqref>R28</xm:sqref>
            </x14:sparkline>
            <x14:sparkline>
              <xm:f>knn!N29:O29</xm:f>
              <xm:sqref>R29</xm:sqref>
            </x14:sparkline>
            <x14:sparkline>
              <xm:f>knn!N30:O30</xm:f>
              <xm:sqref>R30</xm:sqref>
            </x14:sparkline>
            <x14:sparkline>
              <xm:f>knn!N31:O31</xm:f>
              <xm:sqref>R31</xm:sqref>
            </x14:sparkline>
            <x14:sparkline>
              <xm:f>knn!N32:O32</xm:f>
              <xm:sqref>R32</xm:sqref>
            </x14:sparkline>
            <x14:sparkline>
              <xm:f>knn!N33:O33</xm:f>
              <xm:sqref>R33</xm:sqref>
            </x14:sparkline>
            <x14:sparkline>
              <xm:f>knn!N34:O34</xm:f>
              <xm:sqref>R34</xm:sqref>
            </x14:sparkline>
            <x14:sparkline>
              <xm:f>knn!N35:O35</xm:f>
              <xm:sqref>R35</xm:sqref>
            </x14:sparkline>
            <x14:sparkline>
              <xm:f>knn!N36:O36</xm:f>
              <xm:sqref>R36</xm:sqref>
            </x14:sparkline>
            <x14:sparkline>
              <xm:f>knn!N37:O37</xm:f>
              <xm:sqref>R37</xm:sqref>
            </x14:sparkline>
            <x14:sparkline>
              <xm:f>knn!N38:O38</xm:f>
              <xm:sqref>R38</xm:sqref>
            </x14:sparkline>
            <x14:sparkline>
              <xm:f>knn!N39:O39</xm:f>
              <xm:sqref>R39</xm:sqref>
            </x14:sparkline>
            <x14:sparkline>
              <xm:f>knn!N40:O40</xm:f>
              <xm:sqref>R40</xm:sqref>
            </x14:sparkline>
            <x14:sparkline>
              <xm:f>knn!N41:O41</xm:f>
              <xm:sqref>R41</xm:sqref>
            </x14:sparkline>
            <x14:sparkline>
              <xm:f>knn!N42:O42</xm:f>
              <xm:sqref>R42</xm:sqref>
            </x14:sparkline>
            <x14:sparkline>
              <xm:f>knn!N43:O43</xm:f>
              <xm:sqref>R43</xm:sqref>
            </x14:sparkline>
            <x14:sparkline>
              <xm:f>knn!N44:O44</xm:f>
              <xm:sqref>R44</xm:sqref>
            </x14:sparkline>
            <x14:sparkline>
              <xm:f>knn!N45:O45</xm:f>
              <xm:sqref>R45</xm:sqref>
            </x14:sparkline>
            <x14:sparkline>
              <xm:f>knn!N46:O46</xm:f>
              <xm:sqref>R46</xm:sqref>
            </x14:sparkline>
            <x14:sparkline>
              <xm:f>knn!N47:O47</xm:f>
              <xm:sqref>R47</xm:sqref>
            </x14:sparkline>
            <x14:sparkline>
              <xm:f>knn!N48:O48</xm:f>
              <xm:sqref>R48</xm:sqref>
            </x14:sparkline>
            <x14:sparkline>
              <xm:f>knn!N49:O49</xm:f>
              <xm:sqref>R49</xm:sqref>
            </x14:sparkline>
            <x14:sparkline>
              <xm:f>knn!N50:O50</xm:f>
              <xm:sqref>R50</xm:sqref>
            </x14:sparkline>
            <x14:sparkline>
              <xm:f>knn!N51:O51</xm:f>
              <xm:sqref>R51</xm:sqref>
            </x14:sparkline>
            <x14:sparkline>
              <xm:f>knn!N52:O52</xm:f>
              <xm:sqref>R52</xm:sqref>
            </x14:sparkline>
            <x14:sparkline>
              <xm:f>knn!N53:O53</xm:f>
              <xm:sqref>R53</xm:sqref>
            </x14:sparkline>
            <x14:sparkline>
              <xm:f>knn!N54:O54</xm:f>
              <xm:sqref>R54</xm:sqref>
            </x14:sparkline>
            <x14:sparkline>
              <xm:f>knn!N55:O55</xm:f>
              <xm:sqref>R55</xm:sqref>
            </x14:sparkline>
            <x14:sparkline>
              <xm:f>knn!N56:O56</xm:f>
              <xm:sqref>R56</xm:sqref>
            </x14:sparkline>
            <x14:sparkline>
              <xm:f>knn!N57:O57</xm:f>
              <xm:sqref>R57</xm:sqref>
            </x14:sparkline>
            <x14:sparkline>
              <xm:f>knn!N58:O58</xm:f>
              <xm:sqref>R58</xm:sqref>
            </x14:sparkline>
            <x14:sparkline>
              <xm:f>knn!N59:O59</xm:f>
              <xm:sqref>R59</xm:sqref>
            </x14:sparkline>
            <x14:sparkline>
              <xm:f>knn!N60:O60</xm:f>
              <xm:sqref>R60</xm:sqref>
            </x14:sparkline>
            <x14:sparkline>
              <xm:f>knn!N61:O61</xm:f>
              <xm:sqref>R61</xm:sqref>
            </x14:sparkline>
            <x14:sparkline>
              <xm:f>knn!N62:O62</xm:f>
              <xm:sqref>R62</xm:sqref>
            </x14:sparkline>
            <x14:sparkline>
              <xm:f>knn!N63:O63</xm:f>
              <xm:sqref>R63</xm:sqref>
            </x14:sparkline>
            <x14:sparkline>
              <xm:f>knn!N64:O64</xm:f>
              <xm:sqref>R64</xm:sqref>
            </x14:sparkline>
            <x14:sparkline>
              <xm:f>knn!N65:O65</xm:f>
              <xm:sqref>R65</xm:sqref>
            </x14:sparkline>
            <x14:sparkline>
              <xm:f>knn!N66:O66</xm:f>
              <xm:sqref>R66</xm:sqref>
            </x14:sparkline>
            <x14:sparkline>
              <xm:f>knn!N67:O67</xm:f>
              <xm:sqref>R67</xm:sqref>
            </x14:sparkline>
            <x14:sparkline>
              <xm:f>knn!N68:O68</xm:f>
              <xm:sqref>R68</xm:sqref>
            </x14:sparkline>
            <x14:sparkline>
              <xm:f>knn!N69:O69</xm:f>
              <xm:sqref>R69</xm:sqref>
            </x14:sparkline>
            <x14:sparkline>
              <xm:f>knn!N70:O70</xm:f>
              <xm:sqref>R70</xm:sqref>
            </x14:sparkline>
            <x14:sparkline>
              <xm:f>knn!N71:O71</xm:f>
              <xm:sqref>R71</xm:sqref>
            </x14:sparkline>
            <x14:sparkline>
              <xm:f>knn!N72:O72</xm:f>
              <xm:sqref>R72</xm:sqref>
            </x14:sparkline>
            <x14:sparkline>
              <xm:f>knn!N73:O73</xm:f>
              <xm:sqref>R73</xm:sqref>
            </x14:sparkline>
            <x14:sparkline>
              <xm:f>knn!N74:O74</xm:f>
              <xm:sqref>R74</xm:sqref>
            </x14:sparkline>
            <x14:sparkline>
              <xm:f>knn!N75:O75</xm:f>
              <xm:sqref>R75</xm:sqref>
            </x14:sparkline>
            <x14:sparkline>
              <xm:f>knn!N76:O76</xm:f>
              <xm:sqref>R76</xm:sqref>
            </x14:sparkline>
            <x14:sparkline>
              <xm:f>knn!N77:O77</xm:f>
              <xm:sqref>R77</xm:sqref>
            </x14:sparkline>
            <x14:sparkline>
              <xm:f>knn!N78:O78</xm:f>
              <xm:sqref>R78</xm:sqref>
            </x14:sparkline>
            <x14:sparkline>
              <xm:f>knn!N79:O79</xm:f>
              <xm:sqref>R79</xm:sqref>
            </x14:sparkline>
            <x14:sparkline>
              <xm:f>knn!N80:O80</xm:f>
              <xm:sqref>R80</xm:sqref>
            </x14:sparkline>
            <x14:sparkline>
              <xm:f>knn!N81:O81</xm:f>
              <xm:sqref>R81</xm:sqref>
            </x14:sparkline>
            <x14:sparkline>
              <xm:f>knn!N82:O82</xm:f>
              <xm:sqref>R82</xm:sqref>
            </x14:sparkline>
            <x14:sparkline>
              <xm:f>knn!N83:O83</xm:f>
              <xm:sqref>R83</xm:sqref>
            </x14:sparkline>
            <x14:sparkline>
              <xm:f>knn!N84:O84</xm:f>
              <xm:sqref>R84</xm:sqref>
            </x14:sparkline>
            <x14:sparkline>
              <xm:f>knn!N85:O85</xm:f>
              <xm:sqref>R85</xm:sqref>
            </x14:sparkline>
            <x14:sparkline>
              <xm:f>knn!N86:O86</xm:f>
              <xm:sqref>R86</xm:sqref>
            </x14:sparkline>
            <x14:sparkline>
              <xm:f>knn!N87:O87</xm:f>
              <xm:sqref>R87</xm:sqref>
            </x14:sparkline>
            <x14:sparkline>
              <xm:f>knn!N88:O88</xm:f>
              <xm:sqref>R88</xm:sqref>
            </x14:sparkline>
            <x14:sparkline>
              <xm:f>knn!N89:O89</xm:f>
              <xm:sqref>R89</xm:sqref>
            </x14:sparkline>
            <x14:sparkline>
              <xm:f>knn!N90:O90</xm:f>
              <xm:sqref>R90</xm:sqref>
            </x14:sparkline>
            <x14:sparkline>
              <xm:f>knn!N91:O91</xm:f>
              <xm:sqref>R91</xm:sqref>
            </x14:sparkline>
            <x14:sparkline>
              <xm:f>knn!N92:O92</xm:f>
              <xm:sqref>R92</xm:sqref>
            </x14:sparkline>
            <x14:sparkline>
              <xm:f>knn!N93:O93</xm:f>
              <xm:sqref>R93</xm:sqref>
            </x14:sparkline>
            <x14:sparkline>
              <xm:f>knn!N94:O94</xm:f>
              <xm:sqref>R94</xm:sqref>
            </x14:sparkline>
            <x14:sparkline>
              <xm:f>knn!N95:O95</xm:f>
              <xm:sqref>R95</xm:sqref>
            </x14:sparkline>
            <x14:sparkline>
              <xm:f>knn!N96:O96</xm:f>
              <xm:sqref>R96</xm:sqref>
            </x14:sparkline>
            <x14:sparkline>
              <xm:f>knn!N97:O97</xm:f>
              <xm:sqref>R97</xm:sqref>
            </x14:sparkline>
            <x14:sparkline>
              <xm:f>knn!N98:O98</xm:f>
              <xm:sqref>R98</xm:sqref>
            </x14:sparkline>
            <x14:sparkline>
              <xm:f>knn!N99:O99</xm:f>
              <xm:sqref>R99</xm:sqref>
            </x14:sparkline>
            <x14:sparkline>
              <xm:f>knn!N100:O100</xm:f>
              <xm:sqref>R100</xm:sqref>
            </x14:sparkline>
            <x14:sparkline>
              <xm:f>knn!N101:O101</xm:f>
              <xm:sqref>R101</xm:sqref>
            </x14:sparkline>
            <x14:sparkline>
              <xm:f>knn!N102:O102</xm:f>
              <xm:sqref>R102</xm:sqref>
            </x14:sparkline>
            <x14:sparkline>
              <xm:f>knn!N103:O103</xm:f>
              <xm:sqref>R103</xm:sqref>
            </x14:sparkline>
            <x14:sparkline>
              <xm:f>knn!N104:O104</xm:f>
              <xm:sqref>R104</xm:sqref>
            </x14:sparkline>
            <x14:sparkline>
              <xm:f>knn!N105:O105</xm:f>
              <xm:sqref>R105</xm:sqref>
            </x14:sparkline>
            <x14:sparkline>
              <xm:f>knn!N106:O106</xm:f>
              <xm:sqref>R106</xm:sqref>
            </x14:sparkline>
            <x14:sparkline>
              <xm:f>knn!N107:O107</xm:f>
              <xm:sqref>R107</xm:sqref>
            </x14:sparkline>
            <x14:sparkline>
              <xm:f>knn!N108:O108</xm:f>
              <xm:sqref>R108</xm:sqref>
            </x14:sparkline>
            <x14:sparkline>
              <xm:f>knn!N109:O109</xm:f>
              <xm:sqref>R109</xm:sqref>
            </x14:sparkline>
            <x14:sparkline>
              <xm:f>knn!N110:O110</xm:f>
              <xm:sqref>R110</xm:sqref>
            </x14:sparkline>
            <x14:sparkline>
              <xm:f>knn!N111:O111</xm:f>
              <xm:sqref>R111</xm:sqref>
            </x14:sparkline>
            <x14:sparkline>
              <xm:f>knn!N112:O112</xm:f>
              <xm:sqref>R112</xm:sqref>
            </x14:sparkline>
            <x14:sparkline>
              <xm:f>knn!N113:O113</xm:f>
              <xm:sqref>R113</xm:sqref>
            </x14:sparkline>
            <x14:sparkline>
              <xm:f>knn!N114:O114</xm:f>
              <xm:sqref>R114</xm:sqref>
            </x14:sparkline>
            <x14:sparkline>
              <xm:f>knn!N115:O115</xm:f>
              <xm:sqref>R115</xm:sqref>
            </x14:sparkline>
            <x14:sparkline>
              <xm:f>knn!N116:O116</xm:f>
              <xm:sqref>R116</xm:sqref>
            </x14:sparkline>
            <x14:sparkline>
              <xm:f>knn!N117:O117</xm:f>
              <xm:sqref>R117</xm:sqref>
            </x14:sparkline>
            <x14:sparkline>
              <xm:f>knn!N118:O118</xm:f>
              <xm:sqref>R118</xm:sqref>
            </x14:sparkline>
            <x14:sparkline>
              <xm:f>knn!N119:O119</xm:f>
              <xm:sqref>R119</xm:sqref>
            </x14:sparkline>
            <x14:sparkline>
              <xm:f>knn!N120:O120</xm:f>
              <xm:sqref>R120</xm:sqref>
            </x14:sparkline>
            <x14:sparkline>
              <xm:f>knn!N121:O121</xm:f>
              <xm:sqref>R121</xm:sqref>
            </x14:sparkline>
            <x14:sparkline>
              <xm:f>knn!N122:O122</xm:f>
              <xm:sqref>R122</xm:sqref>
            </x14:sparkline>
            <x14:sparkline>
              <xm:f>knn!N123:O123</xm:f>
              <xm:sqref>R123</xm:sqref>
            </x14:sparkline>
            <x14:sparkline>
              <xm:f>knn!N124:O124</xm:f>
              <xm:sqref>R124</xm:sqref>
            </x14:sparkline>
            <x14:sparkline>
              <xm:f>knn!N125:O125</xm:f>
              <xm:sqref>R125</xm:sqref>
            </x14:sparkline>
            <x14:sparkline>
              <xm:f>knn!N126:O126</xm:f>
              <xm:sqref>R126</xm:sqref>
            </x14:sparkline>
            <x14:sparkline>
              <xm:f>knn!N127:O127</xm:f>
              <xm:sqref>R127</xm:sqref>
            </x14:sparkline>
            <x14:sparkline>
              <xm:f>knn!N128:O128</xm:f>
              <xm:sqref>R128</xm:sqref>
            </x14:sparkline>
            <x14:sparkline>
              <xm:f>knn!N129:O129</xm:f>
              <xm:sqref>R129</xm:sqref>
            </x14:sparkline>
            <x14:sparkline>
              <xm:f>knn!N130:O130</xm:f>
              <xm:sqref>R130</xm:sqref>
            </x14:sparkline>
            <x14:sparkline>
              <xm:f>knn!N131:O131</xm:f>
              <xm:sqref>R131</xm:sqref>
            </x14:sparkline>
            <x14:sparkline>
              <xm:f>knn!N132:O132</xm:f>
              <xm:sqref>R132</xm:sqref>
            </x14:sparkline>
            <x14:sparkline>
              <xm:f>knn!N133:O133</xm:f>
              <xm:sqref>R133</xm:sqref>
            </x14:sparkline>
            <x14:sparkline>
              <xm:f>knn!N134:O134</xm:f>
              <xm:sqref>R134</xm:sqref>
            </x14:sparkline>
            <x14:sparkline>
              <xm:f>knn!N135:O135</xm:f>
              <xm:sqref>R135</xm:sqref>
            </x14:sparkline>
            <x14:sparkline>
              <xm:f>knn!N136:O136</xm:f>
              <xm:sqref>R136</xm:sqref>
            </x14:sparkline>
            <x14:sparkline>
              <xm:f>knn!N137:O137</xm:f>
              <xm:sqref>R137</xm:sqref>
            </x14:sparkline>
            <x14:sparkline>
              <xm:f>knn!N138:O138</xm:f>
              <xm:sqref>R138</xm:sqref>
            </x14:sparkline>
            <x14:sparkline>
              <xm:f>knn!N139:O139</xm:f>
              <xm:sqref>R139</xm:sqref>
            </x14:sparkline>
            <x14:sparkline>
              <xm:f>knn!N140:O140</xm:f>
              <xm:sqref>R140</xm:sqref>
            </x14:sparkline>
            <x14:sparkline>
              <xm:f>knn!N141:O141</xm:f>
              <xm:sqref>R141</xm:sqref>
            </x14:sparkline>
            <x14:sparkline>
              <xm:f>knn!N142:O142</xm:f>
              <xm:sqref>R142</xm:sqref>
            </x14:sparkline>
            <x14:sparkline>
              <xm:f>knn!N143:O143</xm:f>
              <xm:sqref>R143</xm:sqref>
            </x14:sparkline>
            <x14:sparkline>
              <xm:f>knn!N144:O144</xm:f>
              <xm:sqref>R144</xm:sqref>
            </x14:sparkline>
            <x14:sparkline>
              <xm:f>knn!N145:O145</xm:f>
              <xm:sqref>R145</xm:sqref>
            </x14:sparkline>
            <x14:sparkline>
              <xm:f>knn!N146:O146</xm:f>
              <xm:sqref>R146</xm:sqref>
            </x14:sparkline>
            <x14:sparkline>
              <xm:f>knn!N147:O147</xm:f>
              <xm:sqref>R147</xm:sqref>
            </x14:sparkline>
            <x14:sparkline>
              <xm:f>knn!N148:O148</xm:f>
              <xm:sqref>R148</xm:sqref>
            </x14:sparkline>
            <x14:sparkline>
              <xm:f>knn!N149:O149</xm:f>
              <xm:sqref>R149</xm:sqref>
            </x14:sparkline>
            <x14:sparkline>
              <xm:f>knn!N150:O150</xm:f>
              <xm:sqref>R150</xm:sqref>
            </x14:sparkline>
            <x14:sparkline>
              <xm:f>knn!N151:O151</xm:f>
              <xm:sqref>R151</xm:sqref>
            </x14:sparkline>
            <x14:sparkline>
              <xm:f>knn!N152:O152</xm:f>
              <xm:sqref>R152</xm:sqref>
            </x14:sparkline>
            <x14:sparkline>
              <xm:f>knn!N153:O153</xm:f>
              <xm:sqref>R153</xm:sqref>
            </x14:sparkline>
            <x14:sparkline>
              <xm:f>knn!N154:O154</xm:f>
              <xm:sqref>R154</xm:sqref>
            </x14:sparkline>
            <x14:sparkline>
              <xm:f>knn!N155:O155</xm:f>
              <xm:sqref>R155</xm:sqref>
            </x14:sparkline>
            <x14:sparkline>
              <xm:f>knn!N156:O156</xm:f>
              <xm:sqref>R156</xm:sqref>
            </x14:sparkline>
          </x14:sparklines>
        </x14:sparklineGroup>
        <x14:sparklineGroup type="column" displayEmptyCellsAs="gap" high="1" low="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knn!G7:J7</xm:f>
              <xm:sqref>L7</xm:sqref>
            </x14:sparkline>
            <x14:sparkline>
              <xm:f>knn!G8:J8</xm:f>
              <xm:sqref>L8</xm:sqref>
            </x14:sparkline>
            <x14:sparkline>
              <xm:f>knn!G9:J9</xm:f>
              <xm:sqref>L9</xm:sqref>
            </x14:sparkline>
            <x14:sparkline>
              <xm:f>knn!G10:J10</xm:f>
              <xm:sqref>L10</xm:sqref>
            </x14:sparkline>
            <x14:sparkline>
              <xm:f>knn!G11:J11</xm:f>
              <xm:sqref>L11</xm:sqref>
            </x14:sparkline>
            <x14:sparkline>
              <xm:f>knn!G12:J12</xm:f>
              <xm:sqref>L12</xm:sqref>
            </x14:sparkline>
            <x14:sparkline>
              <xm:f>knn!G13:J13</xm:f>
              <xm:sqref>L13</xm:sqref>
            </x14:sparkline>
            <x14:sparkline>
              <xm:f>knn!G14:J14</xm:f>
              <xm:sqref>L14</xm:sqref>
            </x14:sparkline>
            <x14:sparkline>
              <xm:f>knn!G15:J15</xm:f>
              <xm:sqref>L15</xm:sqref>
            </x14:sparkline>
            <x14:sparkline>
              <xm:f>knn!G16:J16</xm:f>
              <xm:sqref>L16</xm:sqref>
            </x14:sparkline>
            <x14:sparkline>
              <xm:f>knn!G17:J17</xm:f>
              <xm:sqref>L17</xm:sqref>
            </x14:sparkline>
            <x14:sparkline>
              <xm:f>knn!G18:J18</xm:f>
              <xm:sqref>L18</xm:sqref>
            </x14:sparkline>
            <x14:sparkline>
              <xm:f>knn!G19:J19</xm:f>
              <xm:sqref>L19</xm:sqref>
            </x14:sparkline>
            <x14:sparkline>
              <xm:f>knn!G20:J20</xm:f>
              <xm:sqref>L20</xm:sqref>
            </x14:sparkline>
            <x14:sparkline>
              <xm:f>knn!G21:J21</xm:f>
              <xm:sqref>L21</xm:sqref>
            </x14:sparkline>
            <x14:sparkline>
              <xm:f>knn!G22:J22</xm:f>
              <xm:sqref>L22</xm:sqref>
            </x14:sparkline>
            <x14:sparkline>
              <xm:f>knn!G23:J23</xm:f>
              <xm:sqref>L23</xm:sqref>
            </x14:sparkline>
            <x14:sparkline>
              <xm:f>knn!G24:J24</xm:f>
              <xm:sqref>L24</xm:sqref>
            </x14:sparkline>
            <x14:sparkline>
              <xm:f>knn!G25:J25</xm:f>
              <xm:sqref>L25</xm:sqref>
            </x14:sparkline>
            <x14:sparkline>
              <xm:f>knn!G26:J26</xm:f>
              <xm:sqref>L26</xm:sqref>
            </x14:sparkline>
            <x14:sparkline>
              <xm:f>knn!G27:J27</xm:f>
              <xm:sqref>L27</xm:sqref>
            </x14:sparkline>
            <x14:sparkline>
              <xm:f>knn!G28:J28</xm:f>
              <xm:sqref>L28</xm:sqref>
            </x14:sparkline>
            <x14:sparkline>
              <xm:f>knn!G29:J29</xm:f>
              <xm:sqref>L29</xm:sqref>
            </x14:sparkline>
            <x14:sparkline>
              <xm:f>knn!G30:J30</xm:f>
              <xm:sqref>L30</xm:sqref>
            </x14:sparkline>
            <x14:sparkline>
              <xm:f>knn!G31:J31</xm:f>
              <xm:sqref>L31</xm:sqref>
            </x14:sparkline>
            <x14:sparkline>
              <xm:f>knn!G32:J32</xm:f>
              <xm:sqref>L32</xm:sqref>
            </x14:sparkline>
            <x14:sparkline>
              <xm:f>knn!G33:J33</xm:f>
              <xm:sqref>L33</xm:sqref>
            </x14:sparkline>
            <x14:sparkline>
              <xm:f>knn!G34:J34</xm:f>
              <xm:sqref>L34</xm:sqref>
            </x14:sparkline>
            <x14:sparkline>
              <xm:f>knn!G35:J35</xm:f>
              <xm:sqref>L35</xm:sqref>
            </x14:sparkline>
            <x14:sparkline>
              <xm:f>knn!G36:J36</xm:f>
              <xm:sqref>L36</xm:sqref>
            </x14:sparkline>
            <x14:sparkline>
              <xm:f>knn!G37:J37</xm:f>
              <xm:sqref>L37</xm:sqref>
            </x14:sparkline>
            <x14:sparkline>
              <xm:f>knn!G38:J38</xm:f>
              <xm:sqref>L38</xm:sqref>
            </x14:sparkline>
            <x14:sparkline>
              <xm:f>knn!G39:J39</xm:f>
              <xm:sqref>L39</xm:sqref>
            </x14:sparkline>
            <x14:sparkline>
              <xm:f>knn!G40:J40</xm:f>
              <xm:sqref>L40</xm:sqref>
            </x14:sparkline>
            <x14:sparkline>
              <xm:f>knn!G41:J41</xm:f>
              <xm:sqref>L41</xm:sqref>
            </x14:sparkline>
            <x14:sparkline>
              <xm:f>knn!G42:J42</xm:f>
              <xm:sqref>L42</xm:sqref>
            </x14:sparkline>
            <x14:sparkline>
              <xm:f>knn!G43:J43</xm:f>
              <xm:sqref>L43</xm:sqref>
            </x14:sparkline>
            <x14:sparkline>
              <xm:f>knn!G44:J44</xm:f>
              <xm:sqref>L44</xm:sqref>
            </x14:sparkline>
            <x14:sparkline>
              <xm:f>knn!G45:J45</xm:f>
              <xm:sqref>L45</xm:sqref>
            </x14:sparkline>
            <x14:sparkline>
              <xm:f>knn!G46:J46</xm:f>
              <xm:sqref>L46</xm:sqref>
            </x14:sparkline>
            <x14:sparkline>
              <xm:f>knn!G47:J47</xm:f>
              <xm:sqref>L47</xm:sqref>
            </x14:sparkline>
            <x14:sparkline>
              <xm:f>knn!G48:J48</xm:f>
              <xm:sqref>L48</xm:sqref>
            </x14:sparkline>
            <x14:sparkline>
              <xm:f>knn!G49:J49</xm:f>
              <xm:sqref>L49</xm:sqref>
            </x14:sparkline>
            <x14:sparkline>
              <xm:f>knn!G50:J50</xm:f>
              <xm:sqref>L50</xm:sqref>
            </x14:sparkline>
            <x14:sparkline>
              <xm:f>knn!G51:J51</xm:f>
              <xm:sqref>L51</xm:sqref>
            </x14:sparkline>
            <x14:sparkline>
              <xm:f>knn!G52:J52</xm:f>
              <xm:sqref>L52</xm:sqref>
            </x14:sparkline>
            <x14:sparkline>
              <xm:f>knn!G53:J53</xm:f>
              <xm:sqref>L53</xm:sqref>
            </x14:sparkline>
            <x14:sparkline>
              <xm:f>knn!G54:J54</xm:f>
              <xm:sqref>L54</xm:sqref>
            </x14:sparkline>
            <x14:sparkline>
              <xm:f>knn!G55:J55</xm:f>
              <xm:sqref>L55</xm:sqref>
            </x14:sparkline>
            <x14:sparkline>
              <xm:f>knn!G56:J56</xm:f>
              <xm:sqref>L56</xm:sqref>
            </x14:sparkline>
            <x14:sparkline>
              <xm:f>knn!G57:J57</xm:f>
              <xm:sqref>L57</xm:sqref>
            </x14:sparkline>
            <x14:sparkline>
              <xm:f>knn!G58:J58</xm:f>
              <xm:sqref>L58</xm:sqref>
            </x14:sparkline>
            <x14:sparkline>
              <xm:f>knn!G59:J59</xm:f>
              <xm:sqref>L59</xm:sqref>
            </x14:sparkline>
            <x14:sparkline>
              <xm:f>knn!G60:J60</xm:f>
              <xm:sqref>L60</xm:sqref>
            </x14:sparkline>
            <x14:sparkline>
              <xm:f>knn!G61:J61</xm:f>
              <xm:sqref>L61</xm:sqref>
            </x14:sparkline>
            <x14:sparkline>
              <xm:f>knn!G62:J62</xm:f>
              <xm:sqref>L62</xm:sqref>
            </x14:sparkline>
            <x14:sparkline>
              <xm:f>knn!G63:J63</xm:f>
              <xm:sqref>L63</xm:sqref>
            </x14:sparkline>
            <x14:sparkline>
              <xm:f>knn!G64:J64</xm:f>
              <xm:sqref>L64</xm:sqref>
            </x14:sparkline>
            <x14:sparkline>
              <xm:f>knn!G65:J65</xm:f>
              <xm:sqref>L65</xm:sqref>
            </x14:sparkline>
            <x14:sparkline>
              <xm:f>knn!G66:J66</xm:f>
              <xm:sqref>L66</xm:sqref>
            </x14:sparkline>
            <x14:sparkline>
              <xm:f>knn!G67:J67</xm:f>
              <xm:sqref>L67</xm:sqref>
            </x14:sparkline>
            <x14:sparkline>
              <xm:f>knn!G68:J68</xm:f>
              <xm:sqref>L68</xm:sqref>
            </x14:sparkline>
            <x14:sparkline>
              <xm:f>knn!G69:J69</xm:f>
              <xm:sqref>L69</xm:sqref>
            </x14:sparkline>
            <x14:sparkline>
              <xm:f>knn!G70:J70</xm:f>
              <xm:sqref>L70</xm:sqref>
            </x14:sparkline>
            <x14:sparkline>
              <xm:f>knn!G71:J71</xm:f>
              <xm:sqref>L71</xm:sqref>
            </x14:sparkline>
            <x14:sparkline>
              <xm:f>knn!G72:J72</xm:f>
              <xm:sqref>L72</xm:sqref>
            </x14:sparkline>
            <x14:sparkline>
              <xm:f>knn!G73:J73</xm:f>
              <xm:sqref>L73</xm:sqref>
            </x14:sparkline>
            <x14:sparkline>
              <xm:f>knn!G74:J74</xm:f>
              <xm:sqref>L74</xm:sqref>
            </x14:sparkline>
            <x14:sparkline>
              <xm:f>knn!G75:J75</xm:f>
              <xm:sqref>L75</xm:sqref>
            </x14:sparkline>
            <x14:sparkline>
              <xm:f>knn!G76:J76</xm:f>
              <xm:sqref>L76</xm:sqref>
            </x14:sparkline>
            <x14:sparkline>
              <xm:f>knn!G77:J77</xm:f>
              <xm:sqref>L77</xm:sqref>
            </x14:sparkline>
            <x14:sparkline>
              <xm:f>knn!G78:J78</xm:f>
              <xm:sqref>L78</xm:sqref>
            </x14:sparkline>
            <x14:sparkline>
              <xm:f>knn!G79:J79</xm:f>
              <xm:sqref>L79</xm:sqref>
            </x14:sparkline>
            <x14:sparkline>
              <xm:f>knn!G80:J80</xm:f>
              <xm:sqref>L80</xm:sqref>
            </x14:sparkline>
            <x14:sparkline>
              <xm:f>knn!G81:J81</xm:f>
              <xm:sqref>L81</xm:sqref>
            </x14:sparkline>
            <x14:sparkline>
              <xm:f>knn!G82:J82</xm:f>
              <xm:sqref>L82</xm:sqref>
            </x14:sparkline>
            <x14:sparkline>
              <xm:f>knn!G83:J83</xm:f>
              <xm:sqref>L83</xm:sqref>
            </x14:sparkline>
            <x14:sparkline>
              <xm:f>knn!G84:J84</xm:f>
              <xm:sqref>L84</xm:sqref>
            </x14:sparkline>
            <x14:sparkline>
              <xm:f>knn!G85:J85</xm:f>
              <xm:sqref>L85</xm:sqref>
            </x14:sparkline>
            <x14:sparkline>
              <xm:f>knn!G86:J86</xm:f>
              <xm:sqref>L86</xm:sqref>
            </x14:sparkline>
            <x14:sparkline>
              <xm:f>knn!G87:J87</xm:f>
              <xm:sqref>L87</xm:sqref>
            </x14:sparkline>
            <x14:sparkline>
              <xm:f>knn!G88:J88</xm:f>
              <xm:sqref>L88</xm:sqref>
            </x14:sparkline>
            <x14:sparkline>
              <xm:f>knn!G89:J89</xm:f>
              <xm:sqref>L89</xm:sqref>
            </x14:sparkline>
            <x14:sparkline>
              <xm:f>knn!G90:J90</xm:f>
              <xm:sqref>L90</xm:sqref>
            </x14:sparkline>
            <x14:sparkline>
              <xm:f>knn!G91:J91</xm:f>
              <xm:sqref>L91</xm:sqref>
            </x14:sparkline>
            <x14:sparkline>
              <xm:f>knn!G92:J92</xm:f>
              <xm:sqref>L92</xm:sqref>
            </x14:sparkline>
            <x14:sparkline>
              <xm:f>knn!G93:J93</xm:f>
              <xm:sqref>L93</xm:sqref>
            </x14:sparkline>
            <x14:sparkline>
              <xm:f>knn!G94:J94</xm:f>
              <xm:sqref>L94</xm:sqref>
            </x14:sparkline>
            <x14:sparkline>
              <xm:f>knn!G95:J95</xm:f>
              <xm:sqref>L95</xm:sqref>
            </x14:sparkline>
            <x14:sparkline>
              <xm:f>knn!G96:J96</xm:f>
              <xm:sqref>L96</xm:sqref>
            </x14:sparkline>
            <x14:sparkline>
              <xm:f>knn!G97:J97</xm:f>
              <xm:sqref>L97</xm:sqref>
            </x14:sparkline>
            <x14:sparkline>
              <xm:f>knn!G98:J98</xm:f>
              <xm:sqref>L98</xm:sqref>
            </x14:sparkline>
            <x14:sparkline>
              <xm:f>knn!G99:J99</xm:f>
              <xm:sqref>L99</xm:sqref>
            </x14:sparkline>
            <x14:sparkline>
              <xm:f>knn!G100:J100</xm:f>
              <xm:sqref>L100</xm:sqref>
            </x14:sparkline>
            <x14:sparkline>
              <xm:f>knn!G101:J101</xm:f>
              <xm:sqref>L101</xm:sqref>
            </x14:sparkline>
            <x14:sparkline>
              <xm:f>knn!G102:J102</xm:f>
              <xm:sqref>L102</xm:sqref>
            </x14:sparkline>
            <x14:sparkline>
              <xm:f>knn!G103:J103</xm:f>
              <xm:sqref>L103</xm:sqref>
            </x14:sparkline>
            <x14:sparkline>
              <xm:f>knn!G104:J104</xm:f>
              <xm:sqref>L104</xm:sqref>
            </x14:sparkline>
            <x14:sparkline>
              <xm:f>knn!G105:J105</xm:f>
              <xm:sqref>L105</xm:sqref>
            </x14:sparkline>
            <x14:sparkline>
              <xm:f>knn!G106:J106</xm:f>
              <xm:sqref>L106</xm:sqref>
            </x14:sparkline>
            <x14:sparkline>
              <xm:f>knn!G107:J107</xm:f>
              <xm:sqref>L107</xm:sqref>
            </x14:sparkline>
            <x14:sparkline>
              <xm:f>knn!G108:J108</xm:f>
              <xm:sqref>L108</xm:sqref>
            </x14:sparkline>
            <x14:sparkline>
              <xm:f>knn!G109:J109</xm:f>
              <xm:sqref>L109</xm:sqref>
            </x14:sparkline>
            <x14:sparkline>
              <xm:f>knn!G110:J110</xm:f>
              <xm:sqref>L110</xm:sqref>
            </x14:sparkline>
            <x14:sparkline>
              <xm:f>knn!G111:J111</xm:f>
              <xm:sqref>L111</xm:sqref>
            </x14:sparkline>
            <x14:sparkline>
              <xm:f>knn!G112:J112</xm:f>
              <xm:sqref>L112</xm:sqref>
            </x14:sparkline>
            <x14:sparkline>
              <xm:f>knn!G113:J113</xm:f>
              <xm:sqref>L113</xm:sqref>
            </x14:sparkline>
            <x14:sparkline>
              <xm:f>knn!G114:J114</xm:f>
              <xm:sqref>L114</xm:sqref>
            </x14:sparkline>
            <x14:sparkline>
              <xm:f>knn!G115:J115</xm:f>
              <xm:sqref>L115</xm:sqref>
            </x14:sparkline>
            <x14:sparkline>
              <xm:f>knn!G116:J116</xm:f>
              <xm:sqref>L116</xm:sqref>
            </x14:sparkline>
            <x14:sparkline>
              <xm:f>knn!G117:J117</xm:f>
              <xm:sqref>L117</xm:sqref>
            </x14:sparkline>
            <x14:sparkline>
              <xm:f>knn!G118:J118</xm:f>
              <xm:sqref>L118</xm:sqref>
            </x14:sparkline>
            <x14:sparkline>
              <xm:f>knn!G119:J119</xm:f>
              <xm:sqref>L119</xm:sqref>
            </x14:sparkline>
            <x14:sparkline>
              <xm:f>knn!G120:J120</xm:f>
              <xm:sqref>L120</xm:sqref>
            </x14:sparkline>
            <x14:sparkline>
              <xm:f>knn!G121:J121</xm:f>
              <xm:sqref>L121</xm:sqref>
            </x14:sparkline>
            <x14:sparkline>
              <xm:f>knn!G122:J122</xm:f>
              <xm:sqref>L122</xm:sqref>
            </x14:sparkline>
            <x14:sparkline>
              <xm:f>knn!G123:J123</xm:f>
              <xm:sqref>L123</xm:sqref>
            </x14:sparkline>
            <x14:sparkline>
              <xm:f>knn!G124:J124</xm:f>
              <xm:sqref>L124</xm:sqref>
            </x14:sparkline>
            <x14:sparkline>
              <xm:f>knn!G125:J125</xm:f>
              <xm:sqref>L125</xm:sqref>
            </x14:sparkline>
            <x14:sparkline>
              <xm:f>knn!G126:J126</xm:f>
              <xm:sqref>L126</xm:sqref>
            </x14:sparkline>
            <x14:sparkline>
              <xm:f>knn!G127:J127</xm:f>
              <xm:sqref>L127</xm:sqref>
            </x14:sparkline>
            <x14:sparkline>
              <xm:f>knn!G128:J128</xm:f>
              <xm:sqref>L128</xm:sqref>
            </x14:sparkline>
            <x14:sparkline>
              <xm:f>knn!G129:J129</xm:f>
              <xm:sqref>L129</xm:sqref>
            </x14:sparkline>
            <x14:sparkline>
              <xm:f>knn!G130:J130</xm:f>
              <xm:sqref>L130</xm:sqref>
            </x14:sparkline>
            <x14:sparkline>
              <xm:f>knn!G131:J131</xm:f>
              <xm:sqref>L131</xm:sqref>
            </x14:sparkline>
            <x14:sparkline>
              <xm:f>knn!G132:J132</xm:f>
              <xm:sqref>L132</xm:sqref>
            </x14:sparkline>
            <x14:sparkline>
              <xm:f>knn!G133:J133</xm:f>
              <xm:sqref>L133</xm:sqref>
            </x14:sparkline>
            <x14:sparkline>
              <xm:f>knn!G134:J134</xm:f>
              <xm:sqref>L134</xm:sqref>
            </x14:sparkline>
            <x14:sparkline>
              <xm:f>knn!G135:J135</xm:f>
              <xm:sqref>L135</xm:sqref>
            </x14:sparkline>
            <x14:sparkline>
              <xm:f>knn!G136:J136</xm:f>
              <xm:sqref>L136</xm:sqref>
            </x14:sparkline>
            <x14:sparkline>
              <xm:f>knn!G137:J137</xm:f>
              <xm:sqref>L137</xm:sqref>
            </x14:sparkline>
            <x14:sparkline>
              <xm:f>knn!G138:J138</xm:f>
              <xm:sqref>L138</xm:sqref>
            </x14:sparkline>
            <x14:sparkline>
              <xm:f>knn!G139:J139</xm:f>
              <xm:sqref>L139</xm:sqref>
            </x14:sparkline>
            <x14:sparkline>
              <xm:f>knn!G140:J140</xm:f>
              <xm:sqref>L140</xm:sqref>
            </x14:sparkline>
            <x14:sparkline>
              <xm:f>knn!G141:J141</xm:f>
              <xm:sqref>L141</xm:sqref>
            </x14:sparkline>
            <x14:sparkline>
              <xm:f>knn!G142:J142</xm:f>
              <xm:sqref>L142</xm:sqref>
            </x14:sparkline>
            <x14:sparkline>
              <xm:f>knn!G143:J143</xm:f>
              <xm:sqref>L143</xm:sqref>
            </x14:sparkline>
            <x14:sparkline>
              <xm:f>knn!G144:J144</xm:f>
              <xm:sqref>L144</xm:sqref>
            </x14:sparkline>
            <x14:sparkline>
              <xm:f>knn!G145:J145</xm:f>
              <xm:sqref>L145</xm:sqref>
            </x14:sparkline>
            <x14:sparkline>
              <xm:f>knn!G146:J146</xm:f>
              <xm:sqref>L146</xm:sqref>
            </x14:sparkline>
            <x14:sparkline>
              <xm:f>knn!G147:J147</xm:f>
              <xm:sqref>L147</xm:sqref>
            </x14:sparkline>
            <x14:sparkline>
              <xm:f>knn!G148:J148</xm:f>
              <xm:sqref>L148</xm:sqref>
            </x14:sparkline>
            <x14:sparkline>
              <xm:f>knn!G149:J149</xm:f>
              <xm:sqref>L149</xm:sqref>
            </x14:sparkline>
            <x14:sparkline>
              <xm:f>knn!G150:J150</xm:f>
              <xm:sqref>L150</xm:sqref>
            </x14:sparkline>
            <x14:sparkline>
              <xm:f>knn!G151:J151</xm:f>
              <xm:sqref>L151</xm:sqref>
            </x14:sparkline>
            <x14:sparkline>
              <xm:f>knn!G152:J152</xm:f>
              <xm:sqref>L152</xm:sqref>
            </x14:sparkline>
            <x14:sparkline>
              <xm:f>knn!G153:J153</xm:f>
              <xm:sqref>L153</xm:sqref>
            </x14:sparkline>
            <x14:sparkline>
              <xm:f>knn!G154:J154</xm:f>
              <xm:sqref>L154</xm:sqref>
            </x14:sparkline>
            <x14:sparkline>
              <xm:f>knn!G155:J155</xm:f>
              <xm:sqref>L155</xm:sqref>
            </x14:sparkline>
            <x14:sparkline>
              <xm:f>knn!G156:J156</xm:f>
              <xm:sqref>L156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D154"/>
  <sheetViews>
    <sheetView showGridLines="0" zoomScale="90" zoomScaleNormal="90" workbookViewId="0">
      <pane xSplit="1" ySplit="6" topLeftCell="B7" activePane="bottomRight" state="frozen"/>
      <selection pane="topRight" activeCell="B1" sqref="B1"/>
      <selection pane="bottomLeft" activeCell="A4" sqref="A4"/>
      <selection pane="bottomRight" activeCell="C1" sqref="C1"/>
    </sheetView>
  </sheetViews>
  <sheetFormatPr defaultRowHeight="15" outlineLevelCol="1" x14ac:dyDescent="0.25"/>
  <cols>
    <col min="2" max="2" width="4.7109375" bestFit="1" customWidth="1"/>
    <col min="5" max="5" width="8.5703125" bestFit="1" customWidth="1"/>
    <col min="7" max="7" width="8.42578125" bestFit="1" customWidth="1"/>
    <col min="8" max="8" width="6.42578125" customWidth="1"/>
    <col min="9" max="9" width="7.28515625" bestFit="1" customWidth="1"/>
    <col min="10" max="10" width="6.5703125" customWidth="1"/>
    <col min="11" max="11" width="9.7109375" bestFit="1" customWidth="1"/>
    <col min="13" max="13" width="7.140625" customWidth="1" outlineLevel="1"/>
    <col min="14" max="14" width="8.42578125" customWidth="1" outlineLevel="1"/>
    <col min="15" max="15" width="3.85546875" customWidth="1" outlineLevel="1"/>
    <col min="16" max="16" width="4.140625" customWidth="1" outlineLevel="1"/>
    <col min="17" max="17" width="8" customWidth="1" outlineLevel="1"/>
    <col min="18" max="18" width="5.85546875" customWidth="1" outlineLevel="1"/>
    <col min="19" max="23" width="9.140625" customWidth="1" outlineLevel="1"/>
    <col min="24" max="24" width="9.7109375" customWidth="1" outlineLevel="1"/>
    <col min="25" max="26" width="9.140625" customWidth="1" outlineLevel="1"/>
    <col min="29" max="29" width="10.7109375" customWidth="1"/>
    <col min="30" max="31" width="16.42578125" customWidth="1"/>
  </cols>
  <sheetData>
    <row r="1" spans="2:30" x14ac:dyDescent="0.25">
      <c r="C1" s="18" t="s">
        <v>0</v>
      </c>
      <c r="D1" s="47" t="s">
        <v>37</v>
      </c>
      <c r="E1" s="20" t="s">
        <v>44</v>
      </c>
      <c r="G1" s="67" t="s">
        <v>91</v>
      </c>
      <c r="H1" s="67"/>
      <c r="I1" s="67"/>
      <c r="J1" s="67"/>
      <c r="K1" s="67"/>
      <c r="M1" s="67" t="s">
        <v>60</v>
      </c>
      <c r="N1" s="67"/>
      <c r="O1" s="67"/>
      <c r="P1" s="67"/>
      <c r="Q1" s="67"/>
      <c r="R1" s="67"/>
      <c r="S1" s="67"/>
      <c r="T1" s="67"/>
      <c r="U1" s="67"/>
      <c r="V1" s="67"/>
      <c r="W1" s="67"/>
      <c r="X1" s="67"/>
      <c r="Y1" s="67"/>
      <c r="Z1" s="67"/>
      <c r="AC1" s="18" t="s">
        <v>1</v>
      </c>
    </row>
    <row r="2" spans="2:30" x14ac:dyDescent="0.25">
      <c r="D2" s="47" t="s">
        <v>38</v>
      </c>
      <c r="E2" s="20" t="s">
        <v>46</v>
      </c>
      <c r="AC2" s="45"/>
      <c r="AD2" s="45"/>
    </row>
    <row r="3" spans="2:30" x14ac:dyDescent="0.25">
      <c r="D3" s="47" t="s">
        <v>39</v>
      </c>
      <c r="E3" s="20" t="s">
        <v>49</v>
      </c>
      <c r="AC3" s="68" t="str">
        <f>IF(COUNTIF(AC7:AC9,"PLAY")&gt;0,"play","don't play")</f>
        <v>play</v>
      </c>
      <c r="AD3" s="68"/>
    </row>
    <row r="4" spans="2:30" x14ac:dyDescent="0.25">
      <c r="D4" s="47" t="s">
        <v>40</v>
      </c>
      <c r="E4" s="20" t="b">
        <v>0</v>
      </c>
      <c r="AC4" s="68"/>
      <c r="AD4" s="68"/>
    </row>
    <row r="5" spans="2:30" x14ac:dyDescent="0.25">
      <c r="D5" s="16"/>
      <c r="E5" s="12"/>
      <c r="AC5" s="68"/>
      <c r="AD5" s="68"/>
    </row>
    <row r="6" spans="2:30" x14ac:dyDescent="0.25">
      <c r="E6" s="6"/>
      <c r="G6" s="3" t="s">
        <v>37</v>
      </c>
      <c r="H6" s="3" t="s">
        <v>38</v>
      </c>
      <c r="I6" s="3" t="s">
        <v>39</v>
      </c>
      <c r="J6" s="3" t="s">
        <v>40</v>
      </c>
      <c r="K6" s="3" t="s">
        <v>41</v>
      </c>
      <c r="L6" s="11"/>
      <c r="M6" s="3" t="s">
        <v>52</v>
      </c>
      <c r="N6" s="3" t="s">
        <v>53</v>
      </c>
      <c r="O6" s="24" t="s">
        <v>54</v>
      </c>
      <c r="P6" s="24" t="s">
        <v>55</v>
      </c>
      <c r="Q6" s="24" t="s">
        <v>56</v>
      </c>
      <c r="R6" s="24" t="s">
        <v>57</v>
      </c>
      <c r="S6" s="24"/>
      <c r="T6" s="24"/>
      <c r="X6" s="1" t="s">
        <v>59</v>
      </c>
      <c r="Y6" s="3" t="s">
        <v>58</v>
      </c>
      <c r="Z6" s="3" t="s">
        <v>65</v>
      </c>
      <c r="AB6" s="1" t="s">
        <v>67</v>
      </c>
      <c r="AC6" s="68"/>
      <c r="AD6" s="68"/>
    </row>
    <row r="7" spans="2:30" ht="15.75" x14ac:dyDescent="0.25">
      <c r="D7" s="8"/>
      <c r="E7" s="8"/>
      <c r="F7">
        <v>1</v>
      </c>
      <c r="G7" s="4" t="s">
        <v>43</v>
      </c>
      <c r="H7" s="4" t="s">
        <v>46</v>
      </c>
      <c r="I7" s="4" t="s">
        <v>49</v>
      </c>
      <c r="J7" s="4" t="b">
        <v>0</v>
      </c>
      <c r="K7" s="20" t="s">
        <v>51</v>
      </c>
      <c r="M7" s="3" t="str">
        <f>G6</f>
        <v>OL</v>
      </c>
      <c r="N7" s="38" t="s">
        <v>43</v>
      </c>
      <c r="O7" s="11">
        <f>COUNTIFS($G$7:$G$20,N7,$K$7:$K$20,$O$6)</f>
        <v>3</v>
      </c>
      <c r="P7" s="11">
        <f>COUNTIFS($G$7:$G$20,N7,$K$7:$K$20,$P$6)</f>
        <v>2</v>
      </c>
      <c r="Q7" s="11">
        <f>(O7+P7)</f>
        <v>5</v>
      </c>
      <c r="R7" s="11">
        <f>COUNTA($G$7:$G$20)</f>
        <v>14</v>
      </c>
      <c r="S7" s="27">
        <f>IFERROR(Q7/R7,"")</f>
        <v>0.35714285714285715</v>
      </c>
      <c r="T7" s="27">
        <f>IFERROR((-P7/Q7)*(LOG(P7/Q7,2)),"")</f>
        <v>0.52877123795494485</v>
      </c>
      <c r="U7" s="27">
        <f>IFERROR((O7/Q7)*(LOG(O7/Q7,2)),"")</f>
        <v>-0.44217935649972373</v>
      </c>
      <c r="V7" s="27">
        <f>IFERROR(T7-U7,"")</f>
        <v>0.97095059445466858</v>
      </c>
      <c r="W7" s="27">
        <f>IFERROR(Q7/R7*V7,"")</f>
        <v>0.34676806944809591</v>
      </c>
      <c r="X7" s="27">
        <f>SUM(W7:W9)</f>
        <v>0.69353613889619181</v>
      </c>
      <c r="Y7" s="33" t="str">
        <f>IF(X7=MIN($X$7,$X$11,$X$15,$X$18),"root","not root")</f>
        <v>root</v>
      </c>
      <c r="Z7" s="38" t="str">
        <f>IF(Y7="root",IF(AND((O7&gt;0),(P7&gt;0)),"Next","Stop"),"")</f>
        <v>Next</v>
      </c>
      <c r="AA7" s="25"/>
      <c r="AB7" t="s">
        <v>64</v>
      </c>
      <c r="AC7" s="46" t="str">
        <f>IF(AND(E1=N7,E3="normal"),"PLAY","DON'T PLAY")</f>
        <v>DON'T PLAY</v>
      </c>
    </row>
    <row r="8" spans="2:30" ht="15" customHeight="1" x14ac:dyDescent="0.25">
      <c r="D8" s="9"/>
      <c r="E8" s="9"/>
      <c r="F8">
        <v>2</v>
      </c>
      <c r="G8" s="4" t="s">
        <v>43</v>
      </c>
      <c r="H8" s="4" t="s">
        <v>46</v>
      </c>
      <c r="I8" s="4" t="s">
        <v>49</v>
      </c>
      <c r="J8" s="4" t="b">
        <v>1</v>
      </c>
      <c r="K8" s="20" t="s">
        <v>51</v>
      </c>
      <c r="M8" s="11"/>
      <c r="N8" s="11" t="s">
        <v>44</v>
      </c>
      <c r="O8" s="11">
        <f>COUNTIFS($G$7:$G$20,N8,$K$7:$K$20,$O$6)</f>
        <v>0</v>
      </c>
      <c r="P8" s="11">
        <f>COUNTIFS($G$7:$G$20,N8,$K$7:$K$20,$P$6)</f>
        <v>4</v>
      </c>
      <c r="Q8" s="11">
        <f t="shared" ref="Q8:Q9" si="0">(O8+P8)</f>
        <v>4</v>
      </c>
      <c r="R8" s="11">
        <f t="shared" ref="R8:R19" si="1">COUNTA($G$7:$G$20)</f>
        <v>14</v>
      </c>
      <c r="S8" s="27">
        <f t="shared" ref="S8:S9" si="2">IFERROR(Q8/R8,"")</f>
        <v>0.2857142857142857</v>
      </c>
      <c r="T8" s="27">
        <f t="shared" ref="T8:T9" si="3">IFERROR((-P8/Q8)*(LOG(P8/Q8,2)),"")</f>
        <v>0</v>
      </c>
      <c r="U8" s="27" t="str">
        <f t="shared" ref="U8:U9" si="4">IFERROR((O8/Q8)*(LOG(O8/Q8,2)),"")</f>
        <v/>
      </c>
      <c r="V8" s="27" t="str">
        <f t="shared" ref="V8:V9" si="5">IFERROR(T8-U8,"")</f>
        <v/>
      </c>
      <c r="W8" s="27" t="str">
        <f t="shared" ref="W8:W9" si="6">IFERROR(Q8/R8*V8,"")</f>
        <v/>
      </c>
      <c r="X8" s="11"/>
      <c r="Y8" s="11"/>
      <c r="Z8" s="11" t="str">
        <f>IF(Y7="root",IF(AND((O8&gt;0),(P8&gt;0)),"Next","Stop"),"")</f>
        <v>Stop</v>
      </c>
      <c r="AB8" t="s">
        <v>62</v>
      </c>
      <c r="AC8" s="46" t="str">
        <f>IF(AND(E1=N9,E4=FALSE),"PLAY","DON'T PLAY")</f>
        <v>DON'T PLAY</v>
      </c>
      <c r="AD8" s="44"/>
    </row>
    <row r="9" spans="2:30" ht="15" customHeight="1" x14ac:dyDescent="0.25">
      <c r="F9">
        <v>3</v>
      </c>
      <c r="G9" s="4" t="s">
        <v>44</v>
      </c>
      <c r="H9" s="4" t="s">
        <v>46</v>
      </c>
      <c r="I9" s="4" t="s">
        <v>49</v>
      </c>
      <c r="J9" s="4" t="b">
        <v>0</v>
      </c>
      <c r="K9" s="20" t="s">
        <v>42</v>
      </c>
      <c r="M9" s="11"/>
      <c r="N9" s="39" t="s">
        <v>45</v>
      </c>
      <c r="O9" s="11">
        <f>COUNTIFS($G$7:$G$20,N9,$K$7:$K$20,$O$6)</f>
        <v>2</v>
      </c>
      <c r="P9" s="11">
        <f>COUNTIFS($G$7:$G$20,N9,$K$7:$K$20,$P$6)</f>
        <v>3</v>
      </c>
      <c r="Q9" s="11">
        <f t="shared" si="0"/>
        <v>5</v>
      </c>
      <c r="R9" s="11">
        <f t="shared" si="1"/>
        <v>14</v>
      </c>
      <c r="S9" s="27">
        <f t="shared" si="2"/>
        <v>0.35714285714285715</v>
      </c>
      <c r="T9" s="27">
        <f t="shared" si="3"/>
        <v>0.44217935649972373</v>
      </c>
      <c r="U9" s="27">
        <f t="shared" si="4"/>
        <v>-0.52877123795494485</v>
      </c>
      <c r="V9" s="27">
        <f t="shared" si="5"/>
        <v>0.97095059445466858</v>
      </c>
      <c r="W9" s="27">
        <f t="shared" si="6"/>
        <v>0.34676806944809591</v>
      </c>
      <c r="X9" s="11"/>
      <c r="Y9" s="11"/>
      <c r="Z9" s="39" t="str">
        <f>IF(Y7="root",IF(AND((O9&gt;0),(P9&gt;0)),"Next","Stop"),"")</f>
        <v>Next</v>
      </c>
      <c r="AB9" t="s">
        <v>63</v>
      </c>
      <c r="AC9" s="46" t="str">
        <f>IF(E1=N8,"PLAY","DON'T PLAY")</f>
        <v>PLAY</v>
      </c>
      <c r="AD9" s="44"/>
    </row>
    <row r="10" spans="2:30" ht="15" customHeight="1" x14ac:dyDescent="0.25">
      <c r="F10">
        <v>4</v>
      </c>
      <c r="G10" s="4" t="s">
        <v>45</v>
      </c>
      <c r="H10" s="4" t="s">
        <v>47</v>
      </c>
      <c r="I10" s="4" t="s">
        <v>49</v>
      </c>
      <c r="J10" s="4" t="b">
        <v>0</v>
      </c>
      <c r="K10" s="20" t="s">
        <v>42</v>
      </c>
      <c r="M10" s="11"/>
      <c r="N10" s="11"/>
      <c r="O10" s="11"/>
      <c r="P10" s="11"/>
      <c r="Q10" s="11"/>
      <c r="R10" s="11"/>
      <c r="S10" s="11"/>
      <c r="T10" s="11"/>
      <c r="U10" s="11"/>
      <c r="V10" s="11"/>
      <c r="W10" s="11"/>
      <c r="X10" s="27"/>
      <c r="Y10" s="27"/>
      <c r="Z10" s="11"/>
      <c r="AA10" s="25"/>
      <c r="AD10" s="44"/>
    </row>
    <row r="11" spans="2:30" ht="15" customHeight="1" x14ac:dyDescent="0.25">
      <c r="F11">
        <v>5</v>
      </c>
      <c r="G11" s="4" t="s">
        <v>45</v>
      </c>
      <c r="H11" s="4" t="s">
        <v>48</v>
      </c>
      <c r="I11" s="4" t="s">
        <v>50</v>
      </c>
      <c r="J11" s="4" t="b">
        <v>0</v>
      </c>
      <c r="K11" s="20" t="s">
        <v>42</v>
      </c>
      <c r="M11" s="3" t="str">
        <f>H6</f>
        <v>TMP</v>
      </c>
      <c r="N11" s="11" t="s">
        <v>46</v>
      </c>
      <c r="O11" s="11">
        <f>COUNTIFS($H$7:$H$20,N11,$K$7:$K$20,$O$6)</f>
        <v>2</v>
      </c>
      <c r="P11" s="11">
        <f>COUNTIFS($H$7:$H$20,N11,$K$7:$K$20,$P$6)</f>
        <v>2</v>
      </c>
      <c r="Q11" s="11">
        <f>(O11+P11)</f>
        <v>4</v>
      </c>
      <c r="R11" s="11">
        <f t="shared" si="1"/>
        <v>14</v>
      </c>
      <c r="S11" s="27">
        <f t="shared" ref="S11:S13" si="7">IFERROR(Q11/R11,"")</f>
        <v>0.2857142857142857</v>
      </c>
      <c r="T11" s="27">
        <f t="shared" ref="T11:T13" si="8">IFERROR((-P11/Q11)*(LOG(P11/Q11,2)),"")</f>
        <v>0.5</v>
      </c>
      <c r="U11" s="27">
        <f t="shared" ref="U11:U13" si="9">IFERROR((O11/Q11)*(LOG(O11/Q11,2)),"")</f>
        <v>-0.5</v>
      </c>
      <c r="V11" s="27">
        <f t="shared" ref="V11:V13" si="10">IFERROR(T11-U11,"")</f>
        <v>1</v>
      </c>
      <c r="W11" s="27">
        <f t="shared" ref="W11:W13" si="11">IFERROR(Q11/R11*V11,"")</f>
        <v>0.2857142857142857</v>
      </c>
      <c r="X11" s="27">
        <f>SUM(W11:W13)</f>
        <v>0.91106339301167627</v>
      </c>
      <c r="Y11" s="27" t="str">
        <f>IF(X11=MIN($X$7,$X$11,$X$15,$X$18),"root","not root")</f>
        <v>not root</v>
      </c>
      <c r="Z11" s="11" t="str">
        <f>IF(Y11="root",IF(AND((O11&gt;0),(P11&gt;0)),"Next","Stop"),"")</f>
        <v/>
      </c>
      <c r="AA11" s="25"/>
      <c r="AC11" s="46"/>
      <c r="AD11" s="44"/>
    </row>
    <row r="12" spans="2:30" ht="15" customHeight="1" x14ac:dyDescent="0.25">
      <c r="C12" s="10"/>
      <c r="F12">
        <v>6</v>
      </c>
      <c r="G12" s="4" t="s">
        <v>45</v>
      </c>
      <c r="H12" s="4" t="s">
        <v>48</v>
      </c>
      <c r="I12" s="4" t="s">
        <v>50</v>
      </c>
      <c r="J12" s="4" t="b">
        <v>1</v>
      </c>
      <c r="K12" s="20" t="s">
        <v>51</v>
      </c>
      <c r="M12" s="11"/>
      <c r="N12" s="11" t="s">
        <v>47</v>
      </c>
      <c r="O12" s="11">
        <f>COUNTIFS($H$7:$H$20,N12,$K$7:$K$20,$O$6)</f>
        <v>2</v>
      </c>
      <c r="P12" s="11">
        <f>COUNTIFS($H$7:$H$20,N12,$K$7:$K$20,$P$6)</f>
        <v>4</v>
      </c>
      <c r="Q12" s="11">
        <f>(O12+P12)</f>
        <v>6</v>
      </c>
      <c r="R12" s="11">
        <f t="shared" si="1"/>
        <v>14</v>
      </c>
      <c r="S12" s="27">
        <f t="shared" si="7"/>
        <v>0.42857142857142855</v>
      </c>
      <c r="T12" s="27">
        <f t="shared" si="8"/>
        <v>0.38997500048077083</v>
      </c>
      <c r="U12" s="27">
        <f t="shared" si="9"/>
        <v>-0.52832083357371873</v>
      </c>
      <c r="V12" s="27">
        <f t="shared" si="10"/>
        <v>0.91829583405448956</v>
      </c>
      <c r="W12" s="27">
        <f t="shared" si="11"/>
        <v>0.39355535745192405</v>
      </c>
      <c r="X12" s="11"/>
      <c r="Y12" s="11"/>
      <c r="Z12" s="11" t="str">
        <f>IF(Y11="root",IF(AND((O12&gt;0),(P12&gt;0)),"Next","Stop"),"")</f>
        <v/>
      </c>
      <c r="AC12" s="46"/>
      <c r="AD12" s="44"/>
    </row>
    <row r="13" spans="2:30" ht="15" customHeight="1" x14ac:dyDescent="0.25">
      <c r="B13" s="3"/>
      <c r="C13" s="7"/>
      <c r="F13">
        <v>7</v>
      </c>
      <c r="G13" s="4" t="s">
        <v>44</v>
      </c>
      <c r="H13" s="4" t="s">
        <v>48</v>
      </c>
      <c r="I13" s="4" t="s">
        <v>50</v>
      </c>
      <c r="J13" s="4" t="b">
        <v>1</v>
      </c>
      <c r="K13" s="20" t="s">
        <v>42</v>
      </c>
      <c r="M13" s="11"/>
      <c r="N13" s="11" t="s">
        <v>48</v>
      </c>
      <c r="O13" s="11">
        <f>COUNTIFS($H$7:$H$20,N13,$K$7:$K$20,$O$6)</f>
        <v>1</v>
      </c>
      <c r="P13" s="11">
        <f>COUNTIFS($H$7:$H$20,N13,$K$7:$K$20,$P$6)</f>
        <v>3</v>
      </c>
      <c r="Q13" s="11">
        <f>(O13+P13)</f>
        <v>4</v>
      </c>
      <c r="R13" s="11">
        <f t="shared" si="1"/>
        <v>14</v>
      </c>
      <c r="S13" s="27">
        <f t="shared" si="7"/>
        <v>0.2857142857142857</v>
      </c>
      <c r="T13" s="27">
        <f t="shared" si="8"/>
        <v>0.31127812445913283</v>
      </c>
      <c r="U13" s="27">
        <f t="shared" si="9"/>
        <v>-0.5</v>
      </c>
      <c r="V13" s="27">
        <f t="shared" si="10"/>
        <v>0.81127812445913283</v>
      </c>
      <c r="W13" s="27">
        <f t="shared" si="11"/>
        <v>0.23179374984546652</v>
      </c>
      <c r="X13" s="11"/>
      <c r="Y13" s="11"/>
      <c r="Z13" s="11" t="str">
        <f>IF(Y11="root",IF(AND((O13&gt;0),(P13&gt;0)),"Next","Stop"),"")</f>
        <v/>
      </c>
      <c r="AC13" s="44"/>
      <c r="AD13" s="44"/>
    </row>
    <row r="14" spans="2:30" x14ac:dyDescent="0.25">
      <c r="B14" s="3"/>
      <c r="C14" s="7"/>
      <c r="F14">
        <v>8</v>
      </c>
      <c r="G14" s="4" t="s">
        <v>43</v>
      </c>
      <c r="H14" s="4" t="s">
        <v>47</v>
      </c>
      <c r="I14" s="4" t="s">
        <v>49</v>
      </c>
      <c r="J14" s="4" t="b">
        <v>0</v>
      </c>
      <c r="K14" s="20" t="s">
        <v>51</v>
      </c>
      <c r="M14" s="11"/>
      <c r="N14" s="11"/>
      <c r="O14" s="11"/>
      <c r="P14" s="11"/>
      <c r="Q14" s="11"/>
      <c r="R14" s="11"/>
      <c r="S14" s="11"/>
      <c r="T14" s="11"/>
      <c r="U14" s="11"/>
      <c r="V14" s="11"/>
      <c r="W14" s="11"/>
      <c r="X14" s="11"/>
      <c r="Y14" s="11"/>
      <c r="Z14" s="11"/>
    </row>
    <row r="15" spans="2:30" x14ac:dyDescent="0.25">
      <c r="F15">
        <v>9</v>
      </c>
      <c r="G15" s="4" t="s">
        <v>43</v>
      </c>
      <c r="H15" s="4" t="s">
        <v>48</v>
      </c>
      <c r="I15" s="4" t="s">
        <v>50</v>
      </c>
      <c r="J15" s="4" t="b">
        <v>0</v>
      </c>
      <c r="K15" s="20" t="s">
        <v>42</v>
      </c>
      <c r="M15" s="3" t="str">
        <f>I6</f>
        <v>HUM</v>
      </c>
      <c r="N15" s="11" t="s">
        <v>49</v>
      </c>
      <c r="O15" s="11">
        <f>COUNTIFS($I$7:$I$20,N15,$K$7:$K$20,$O$6)</f>
        <v>4</v>
      </c>
      <c r="P15" s="11">
        <f>COUNTIFS($I$7:$I$20,N15,$K$7:$K$20,$P$6)</f>
        <v>3</v>
      </c>
      <c r="Q15" s="11">
        <f>(O15+P15)</f>
        <v>7</v>
      </c>
      <c r="R15" s="11">
        <f t="shared" si="1"/>
        <v>14</v>
      </c>
      <c r="S15" s="27">
        <f t="shared" ref="S15:S16" si="12">IFERROR(Q15/R15,"")</f>
        <v>0.5</v>
      </c>
      <c r="T15" s="27">
        <f t="shared" ref="T15:T16" si="13">IFERROR((-P15/Q15)*(LOG(P15/Q15,2)),"")</f>
        <v>0.52388246628704915</v>
      </c>
      <c r="U15" s="27">
        <f t="shared" ref="U15:U16" si="14">IFERROR((O15/Q15)*(LOG(O15/Q15,2)),"")</f>
        <v>-0.46134566974720242</v>
      </c>
      <c r="V15" s="27">
        <f t="shared" ref="V15:V16" si="15">IFERROR(T15-U15,"")</f>
        <v>0.98522813603425163</v>
      </c>
      <c r="W15" s="27">
        <f t="shared" ref="W15:W16" si="16">IFERROR(Q15/R15*V15,"")</f>
        <v>0.49261406801712582</v>
      </c>
      <c r="X15" s="27">
        <f>SUM(W15:W16)</f>
        <v>0.78845045730828955</v>
      </c>
      <c r="Y15" s="27" t="str">
        <f>IF(X15=MIN($X$7,$X$11,$X$15,$X$18),"root","not root")</f>
        <v>not root</v>
      </c>
      <c r="Z15" s="11" t="str">
        <f>IF(Y15="root",IF(AND((O15&gt;0),(P15&gt;0)),"Next","Stop"),"")</f>
        <v/>
      </c>
      <c r="AA15" s="25"/>
    </row>
    <row r="16" spans="2:30" x14ac:dyDescent="0.25">
      <c r="F16">
        <v>10</v>
      </c>
      <c r="G16" s="4" t="s">
        <v>45</v>
      </c>
      <c r="H16" s="4" t="s">
        <v>47</v>
      </c>
      <c r="I16" s="4" t="s">
        <v>50</v>
      </c>
      <c r="J16" s="4" t="b">
        <v>0</v>
      </c>
      <c r="K16" s="20" t="s">
        <v>42</v>
      </c>
      <c r="M16" s="11"/>
      <c r="N16" s="11" t="s">
        <v>50</v>
      </c>
      <c r="O16" s="11">
        <f>COUNTIFS($I$7:$I$20,N16,$K$7:$K$20,$O$6)</f>
        <v>1</v>
      </c>
      <c r="P16" s="11">
        <f>COUNTIFS($I$7:$I$20,N16,$K$7:$K$20,$P$6)</f>
        <v>6</v>
      </c>
      <c r="Q16" s="11">
        <f>(O16+P16)</f>
        <v>7</v>
      </c>
      <c r="R16" s="11">
        <f t="shared" si="1"/>
        <v>14</v>
      </c>
      <c r="S16" s="27">
        <f t="shared" si="12"/>
        <v>0.5</v>
      </c>
      <c r="T16" s="27">
        <f t="shared" si="13"/>
        <v>0.19062207543124116</v>
      </c>
      <c r="U16" s="27">
        <f t="shared" si="14"/>
        <v>-0.40105070315108637</v>
      </c>
      <c r="V16" s="27">
        <f t="shared" si="15"/>
        <v>0.59167277858232747</v>
      </c>
      <c r="W16" s="27">
        <f t="shared" si="16"/>
        <v>0.29583638929116374</v>
      </c>
      <c r="X16" s="11"/>
      <c r="Y16" s="11"/>
      <c r="Z16" s="11" t="str">
        <f>IF(Y15="root",IF(AND((O16&gt;0),(P16&gt;0)),"Next","Stop"),"")</f>
        <v/>
      </c>
    </row>
    <row r="17" spans="6:27" x14ac:dyDescent="0.25">
      <c r="F17">
        <v>11</v>
      </c>
      <c r="G17" s="4" t="s">
        <v>43</v>
      </c>
      <c r="H17" s="4" t="s">
        <v>47</v>
      </c>
      <c r="I17" s="4" t="s">
        <v>50</v>
      </c>
      <c r="J17" s="4" t="b">
        <v>1</v>
      </c>
      <c r="K17" s="20" t="s">
        <v>42</v>
      </c>
      <c r="M17" s="11"/>
      <c r="N17" s="11"/>
      <c r="O17" s="11"/>
      <c r="P17" s="11"/>
      <c r="Q17" s="11"/>
      <c r="R17" s="11"/>
      <c r="S17" s="11"/>
      <c r="T17" s="11"/>
      <c r="U17" s="11"/>
      <c r="V17" s="11"/>
      <c r="W17" s="11"/>
      <c r="X17" s="11"/>
      <c r="Y17" s="11"/>
      <c r="Z17" s="11"/>
    </row>
    <row r="18" spans="6:27" x14ac:dyDescent="0.25">
      <c r="F18">
        <v>12</v>
      </c>
      <c r="G18" s="4" t="s">
        <v>44</v>
      </c>
      <c r="H18" s="4" t="s">
        <v>47</v>
      </c>
      <c r="I18" s="4" t="s">
        <v>49</v>
      </c>
      <c r="J18" s="4" t="b">
        <v>1</v>
      </c>
      <c r="K18" s="20" t="s">
        <v>42</v>
      </c>
      <c r="M18" s="3" t="str">
        <f>J6</f>
        <v>WND</v>
      </c>
      <c r="N18" s="11" t="b">
        <v>1</v>
      </c>
      <c r="O18" s="11">
        <f>COUNTIFS($J$7:$J$20,N18,$K$7:$K$20,$O$6)</f>
        <v>3</v>
      </c>
      <c r="P18" s="11">
        <f>COUNTIFS($J$7:$J$20,N18,$K$7:$K$20,$P$6)</f>
        <v>3</v>
      </c>
      <c r="Q18" s="11">
        <f>(O18+P18)</f>
        <v>6</v>
      </c>
      <c r="R18" s="11">
        <f t="shared" si="1"/>
        <v>14</v>
      </c>
      <c r="S18" s="27">
        <f t="shared" ref="S18:S19" si="17">IFERROR(Q18/R18,"")</f>
        <v>0.42857142857142855</v>
      </c>
      <c r="T18" s="27">
        <f t="shared" ref="T18:T19" si="18">IFERROR((-P18/Q18)*(LOG(P18/Q18,2)),"")</f>
        <v>0.5</v>
      </c>
      <c r="U18" s="27">
        <f t="shared" ref="U18:U19" si="19">IFERROR((O18/Q18)*(LOG(O18/Q18,2)),"")</f>
        <v>-0.5</v>
      </c>
      <c r="V18" s="27">
        <f t="shared" ref="V18:V19" si="20">IFERROR(T18-U18,"")</f>
        <v>1</v>
      </c>
      <c r="W18" s="27">
        <f t="shared" ref="W18:W19" si="21">IFERROR(Q18/R18*V18,"")</f>
        <v>0.42857142857142855</v>
      </c>
      <c r="X18" s="27">
        <f>SUM(W18:W19)</f>
        <v>0.89215892826236165</v>
      </c>
      <c r="Y18" s="27" t="str">
        <f>IF(X18=MIN($X$7,$X$11,$X$15,$X$18),"root","not root")</f>
        <v>not root</v>
      </c>
      <c r="Z18" s="11" t="str">
        <f>IF(Y18="root",IF(AND((O18&gt;0),(P18&gt;0)),"Next","Stop"),"")</f>
        <v/>
      </c>
      <c r="AA18" s="25"/>
    </row>
    <row r="19" spans="6:27" x14ac:dyDescent="0.25">
      <c r="F19">
        <v>13</v>
      </c>
      <c r="G19" s="4" t="s">
        <v>44</v>
      </c>
      <c r="H19" s="4" t="s">
        <v>46</v>
      </c>
      <c r="I19" s="4" t="s">
        <v>50</v>
      </c>
      <c r="J19" s="4" t="b">
        <v>0</v>
      </c>
      <c r="K19" s="20" t="s">
        <v>42</v>
      </c>
      <c r="M19" s="11"/>
      <c r="N19" s="11" t="b">
        <v>0</v>
      </c>
      <c r="O19" s="11">
        <f>COUNTIFS($J$7:$J$20,N19,$K$7:$K$20,$O$6)</f>
        <v>2</v>
      </c>
      <c r="P19" s="11">
        <f>COUNTIFS($J$7:$J$20,N19,$K$7:$K$20,$P$6)</f>
        <v>6</v>
      </c>
      <c r="Q19" s="11">
        <f>(O19+P19)</f>
        <v>8</v>
      </c>
      <c r="R19" s="11">
        <f t="shared" si="1"/>
        <v>14</v>
      </c>
      <c r="S19" s="27">
        <f t="shared" si="17"/>
        <v>0.5714285714285714</v>
      </c>
      <c r="T19" s="27">
        <f t="shared" si="18"/>
        <v>0.31127812445913283</v>
      </c>
      <c r="U19" s="27">
        <f t="shared" si="19"/>
        <v>-0.5</v>
      </c>
      <c r="V19" s="27">
        <f t="shared" si="20"/>
        <v>0.81127812445913283</v>
      </c>
      <c r="W19" s="27">
        <f t="shared" si="21"/>
        <v>0.46358749969093305</v>
      </c>
      <c r="X19" s="11"/>
      <c r="Y19" s="11"/>
      <c r="Z19" s="11" t="str">
        <f>IF(Y18="root",IF(AND((O19&gt;0),(P19&gt;0)),"Next","Stop"),"")</f>
        <v/>
      </c>
    </row>
    <row r="20" spans="6:27" x14ac:dyDescent="0.25">
      <c r="F20">
        <v>14</v>
      </c>
      <c r="G20" s="4" t="s">
        <v>45</v>
      </c>
      <c r="H20" s="4" t="s">
        <v>47</v>
      </c>
      <c r="I20" s="4" t="s">
        <v>49</v>
      </c>
      <c r="J20" s="4" t="b">
        <v>1</v>
      </c>
      <c r="K20" s="20" t="s">
        <v>51</v>
      </c>
      <c r="M20" s="11"/>
      <c r="N20" s="11"/>
      <c r="O20" s="11"/>
      <c r="P20" s="11"/>
      <c r="Q20" s="11"/>
      <c r="R20" s="11"/>
      <c r="S20" s="11"/>
      <c r="T20" s="11"/>
      <c r="U20" s="11"/>
      <c r="V20" s="11"/>
      <c r="W20" s="11"/>
      <c r="X20" s="11"/>
      <c r="Y20" s="11"/>
    </row>
    <row r="21" spans="6:27" x14ac:dyDescent="0.25">
      <c r="G21" s="6"/>
      <c r="H21" s="6"/>
      <c r="I21" s="6"/>
      <c r="J21" s="6"/>
      <c r="K21" s="21"/>
    </row>
    <row r="22" spans="6:27" x14ac:dyDescent="0.25">
      <c r="G22" s="6"/>
      <c r="H22" s="6"/>
      <c r="I22" s="6"/>
      <c r="J22" s="6"/>
      <c r="K22" s="21"/>
      <c r="U22" s="25"/>
    </row>
    <row r="23" spans="6:27" x14ac:dyDescent="0.25">
      <c r="F23" s="3"/>
      <c r="G23" s="3" t="s">
        <v>37</v>
      </c>
      <c r="H23" s="3" t="s">
        <v>38</v>
      </c>
      <c r="I23" s="3" t="s">
        <v>39</v>
      </c>
      <c r="J23" s="3" t="s">
        <v>40</v>
      </c>
      <c r="K23" s="3" t="s">
        <v>41</v>
      </c>
      <c r="M23" s="3" t="s">
        <v>52</v>
      </c>
      <c r="N23" s="3" t="s">
        <v>53</v>
      </c>
      <c r="O23" s="24" t="s">
        <v>54</v>
      </c>
      <c r="P23" s="24" t="s">
        <v>55</v>
      </c>
      <c r="Q23" s="24" t="s">
        <v>56</v>
      </c>
      <c r="R23" s="24" t="s">
        <v>57</v>
      </c>
      <c r="S23" s="24"/>
      <c r="T23" s="24"/>
      <c r="X23" s="1" t="s">
        <v>59</v>
      </c>
      <c r="Y23" s="3" t="s">
        <v>58</v>
      </c>
    </row>
    <row r="24" spans="6:27" x14ac:dyDescent="0.25">
      <c r="F24">
        <v>1</v>
      </c>
      <c r="G24" s="42" t="s">
        <v>43</v>
      </c>
      <c r="H24" s="42" t="s">
        <v>46</v>
      </c>
      <c r="I24" s="42" t="s">
        <v>49</v>
      </c>
      <c r="J24" s="42" t="b">
        <v>0</v>
      </c>
      <c r="K24" s="43" t="s">
        <v>51</v>
      </c>
      <c r="M24" s="3" t="str">
        <f>H23</f>
        <v>TMP</v>
      </c>
      <c r="N24" s="11" t="s">
        <v>46</v>
      </c>
      <c r="O24" s="11">
        <f>COUNTIFS($H$24:$H$37,N24,$K$24:$K$37,$O$23)</f>
        <v>2</v>
      </c>
      <c r="P24" s="11">
        <f>COUNTIFS($H$24:$H$37,N24,$K$24:$K$37,$P$23)</f>
        <v>0</v>
      </c>
      <c r="Q24" s="11">
        <f>(O24+P24)</f>
        <v>2</v>
      </c>
      <c r="R24" s="11">
        <f>COUNTA(G24:G37)</f>
        <v>5</v>
      </c>
      <c r="S24" s="27">
        <f>IFERROR(Q24/R24,"")</f>
        <v>0.4</v>
      </c>
      <c r="T24" s="27" t="str">
        <f>IFERROR((-P24/Q24)*(LOG(P24/Q24,2)),"")</f>
        <v/>
      </c>
      <c r="U24" s="27">
        <f>IFERROR((O24/Q24)*(LOG(O24/Q24,2)),"")</f>
        <v>0</v>
      </c>
      <c r="V24" s="27" t="str">
        <f>IFERROR(T24-U24,"")</f>
        <v/>
      </c>
      <c r="W24" s="27" t="str">
        <f>IFERROR(Q24/R24*V24,"")</f>
        <v/>
      </c>
      <c r="X24" s="27">
        <f>SUM(W24:W26)</f>
        <v>0.4</v>
      </c>
      <c r="Y24" s="27" t="str">
        <f>IF(X24=MIN($X$24,$X$28,$X$32),"root","not root")</f>
        <v>not root</v>
      </c>
      <c r="Z24" t="str">
        <f>IF(Y24="root",IF(AND((O24&gt;0),(P24&gt;0)),"Next","Stop"),"")</f>
        <v/>
      </c>
    </row>
    <row r="25" spans="6:27" x14ac:dyDescent="0.25">
      <c r="F25">
        <v>2</v>
      </c>
      <c r="G25" s="42" t="s">
        <v>43</v>
      </c>
      <c r="H25" s="42" t="s">
        <v>46</v>
      </c>
      <c r="I25" s="42" t="s">
        <v>49</v>
      </c>
      <c r="J25" s="42" t="b">
        <v>1</v>
      </c>
      <c r="K25" s="43" t="s">
        <v>51</v>
      </c>
      <c r="M25" s="11"/>
      <c r="N25" s="11" t="s">
        <v>47</v>
      </c>
      <c r="O25" s="11">
        <f t="shared" ref="O25:O26" si="22">COUNTIFS($H$24:$H$37,N25,$K$24:$K$37,$O$23)</f>
        <v>1</v>
      </c>
      <c r="P25" s="11">
        <f t="shared" ref="P25:P26" si="23">COUNTIFS($H$24:$H$37,N25,$K$24:$K$37,$P$23)</f>
        <v>1</v>
      </c>
      <c r="Q25" s="11">
        <f t="shared" ref="Q25:Q26" si="24">(O25+P25)</f>
        <v>2</v>
      </c>
      <c r="R25" s="11">
        <f>COUNTA(G24:G37)</f>
        <v>5</v>
      </c>
      <c r="S25" s="27">
        <f t="shared" ref="S25:S26" si="25">IFERROR(Q25/R25,"")</f>
        <v>0.4</v>
      </c>
      <c r="T25" s="27">
        <f t="shared" ref="T25:T26" si="26">IFERROR((-P25/Q25)*(LOG(P25/Q25,2)),"")</f>
        <v>0.5</v>
      </c>
      <c r="U25" s="27">
        <f t="shared" ref="U25:U26" si="27">IFERROR((O25/Q25)*(LOG(O25/Q25,2)),"")</f>
        <v>-0.5</v>
      </c>
      <c r="V25" s="27">
        <f t="shared" ref="V25:V26" si="28">IFERROR(T25-U25,"")</f>
        <v>1</v>
      </c>
      <c r="W25" s="27">
        <f t="shared" ref="W25:W26" si="29">IFERROR(Q25/R25*V25,"")</f>
        <v>0.4</v>
      </c>
      <c r="X25" s="11"/>
      <c r="Y25" s="11"/>
      <c r="Z25" t="str">
        <f>IF(Y24="root",IF(AND((O25&gt;0),(P25&gt;0)),"Next","Stop"),"")</f>
        <v/>
      </c>
    </row>
    <row r="26" spans="6:27" x14ac:dyDescent="0.25">
      <c r="F26">
        <v>3</v>
      </c>
      <c r="G26" s="42"/>
      <c r="H26" s="42"/>
      <c r="I26" s="42"/>
      <c r="J26" s="42"/>
      <c r="K26" s="43"/>
      <c r="M26" s="11"/>
      <c r="N26" s="11" t="s">
        <v>48</v>
      </c>
      <c r="O26" s="11">
        <f t="shared" si="22"/>
        <v>0</v>
      </c>
      <c r="P26" s="11">
        <f t="shared" si="23"/>
        <v>1</v>
      </c>
      <c r="Q26" s="11">
        <f t="shared" si="24"/>
        <v>1</v>
      </c>
      <c r="R26" s="11">
        <f>COUNTA(G24:G37)</f>
        <v>5</v>
      </c>
      <c r="S26" s="27">
        <f t="shared" si="25"/>
        <v>0.2</v>
      </c>
      <c r="T26" s="27">
        <f t="shared" si="26"/>
        <v>0</v>
      </c>
      <c r="U26" s="27" t="str">
        <f t="shared" si="27"/>
        <v/>
      </c>
      <c r="V26" s="27" t="str">
        <f t="shared" si="28"/>
        <v/>
      </c>
      <c r="W26" s="27" t="str">
        <f t="shared" si="29"/>
        <v/>
      </c>
      <c r="X26" s="11"/>
      <c r="Y26" s="11"/>
      <c r="Z26" t="str">
        <f>IF(Y24="root",IF(AND((O26&gt;0),(P26&gt;0)),"Next","Stop"),"")</f>
        <v/>
      </c>
    </row>
    <row r="27" spans="6:27" x14ac:dyDescent="0.25">
      <c r="F27">
        <v>4</v>
      </c>
      <c r="G27" s="42"/>
      <c r="H27" s="42"/>
      <c r="I27" s="42"/>
      <c r="J27" s="42"/>
      <c r="K27" s="43"/>
      <c r="M27" s="11"/>
      <c r="N27" s="11"/>
      <c r="O27" s="11"/>
      <c r="P27" s="11"/>
      <c r="Q27" s="11"/>
      <c r="R27" s="11"/>
      <c r="S27" s="11"/>
      <c r="T27" s="11"/>
      <c r="U27" s="11"/>
      <c r="V27" s="11"/>
      <c r="W27" s="11"/>
      <c r="X27" s="27"/>
      <c r="Y27" s="27"/>
    </row>
    <row r="28" spans="6:27" x14ac:dyDescent="0.25">
      <c r="F28">
        <v>5</v>
      </c>
      <c r="G28" s="42"/>
      <c r="H28" s="42"/>
      <c r="I28" s="42"/>
      <c r="J28" s="42"/>
      <c r="K28" s="43"/>
      <c r="M28" s="3" t="str">
        <f>I23</f>
        <v>HUM</v>
      </c>
      <c r="N28" s="11" t="s">
        <v>49</v>
      </c>
      <c r="O28" s="11">
        <f>COUNTIFS($I$24:$I$37,N28,$K$24:$K$37,$O$23)</f>
        <v>3</v>
      </c>
      <c r="P28" s="11">
        <f>COUNTIFS($I$24:$I$37,N28,$K$24:$K$37,$P$23)</f>
        <v>0</v>
      </c>
      <c r="Q28" s="11">
        <f>(O28+P28)</f>
        <v>3</v>
      </c>
      <c r="R28" s="11">
        <f>COUNTA(G24:G37)</f>
        <v>5</v>
      </c>
      <c r="S28" s="27">
        <f t="shared" ref="S28:S29" si="30">IFERROR(Q28/R28,"")</f>
        <v>0.6</v>
      </c>
      <c r="T28" s="27" t="str">
        <f t="shared" ref="T28:T29" si="31">IFERROR((-P28/Q28)*(LOG(P28/Q28,2)),"")</f>
        <v/>
      </c>
      <c r="U28" s="27">
        <f t="shared" ref="U28:U29" si="32">IFERROR((O28/Q28)*(LOG(O28/Q28,2)),"")</f>
        <v>0</v>
      </c>
      <c r="V28" s="27" t="str">
        <f t="shared" ref="V28:V29" si="33">IFERROR(T28-U28,"")</f>
        <v/>
      </c>
      <c r="W28" s="27" t="str">
        <f t="shared" ref="W28:W29" si="34">IFERROR(Q28/R28*V28,"")</f>
        <v/>
      </c>
      <c r="X28" s="27">
        <f>SUM(W28:W29)</f>
        <v>0</v>
      </c>
      <c r="Y28" s="33" t="str">
        <f>IF(X28=MIN($X$24,$X$28,$X$32),"root","not root")</f>
        <v>root</v>
      </c>
      <c r="Z28" t="str">
        <f>IF(Y28="root",IF(AND((O28&gt;0),(P28&gt;0)),"Next","Stop"),"")</f>
        <v>Stop</v>
      </c>
    </row>
    <row r="29" spans="6:27" x14ac:dyDescent="0.25">
      <c r="F29">
        <v>6</v>
      </c>
      <c r="G29" s="42"/>
      <c r="H29" s="42"/>
      <c r="I29" s="42"/>
      <c r="J29" s="42"/>
      <c r="K29" s="43"/>
      <c r="M29" s="11"/>
      <c r="N29" s="11" t="s">
        <v>50</v>
      </c>
      <c r="O29" s="11">
        <f>COUNTIFS($I$24:$I$37,N29,$K$24:$K$37,$O$23)</f>
        <v>0</v>
      </c>
      <c r="P29" s="11">
        <f>COUNTIFS($I$24:$I$37,N29,$K$24:$K$37,$P$23)</f>
        <v>2</v>
      </c>
      <c r="Q29" s="11">
        <f>(O29+P29)</f>
        <v>2</v>
      </c>
      <c r="R29" s="11">
        <f>COUNTA(G24:G37)</f>
        <v>5</v>
      </c>
      <c r="S29" s="27">
        <f t="shared" si="30"/>
        <v>0.4</v>
      </c>
      <c r="T29" s="27">
        <f t="shared" si="31"/>
        <v>0</v>
      </c>
      <c r="U29" s="27" t="str">
        <f t="shared" si="32"/>
        <v/>
      </c>
      <c r="V29" s="27" t="str">
        <f t="shared" si="33"/>
        <v/>
      </c>
      <c r="W29" s="27" t="str">
        <f t="shared" si="34"/>
        <v/>
      </c>
      <c r="X29" s="11"/>
      <c r="Y29" s="11"/>
      <c r="Z29" t="str">
        <f>IF(Y28="root",IF(AND((O29&gt;0),(P29&gt;0)),"Next","Stop"),"")</f>
        <v>Stop</v>
      </c>
    </row>
    <row r="30" spans="6:27" x14ac:dyDescent="0.25">
      <c r="F30">
        <v>7</v>
      </c>
      <c r="G30" s="42"/>
      <c r="H30" s="42"/>
      <c r="I30" s="42"/>
      <c r="J30" s="42"/>
      <c r="K30" s="43"/>
      <c r="M30" s="11"/>
      <c r="N30" s="11"/>
      <c r="O30" s="11"/>
      <c r="P30" s="11"/>
      <c r="Q30" s="11"/>
      <c r="R30" s="11"/>
      <c r="S30" s="27"/>
      <c r="T30" s="27"/>
      <c r="U30" s="27"/>
      <c r="V30" s="27"/>
      <c r="W30" s="27"/>
      <c r="X30" s="11"/>
      <c r="Y30" s="11"/>
    </row>
    <row r="31" spans="6:27" x14ac:dyDescent="0.25">
      <c r="F31">
        <v>8</v>
      </c>
      <c r="G31" s="42" t="s">
        <v>43</v>
      </c>
      <c r="H31" s="42" t="s">
        <v>47</v>
      </c>
      <c r="I31" s="42" t="s">
        <v>49</v>
      </c>
      <c r="J31" s="42" t="b">
        <v>0</v>
      </c>
      <c r="K31" s="43" t="s">
        <v>51</v>
      </c>
      <c r="M31" s="11"/>
      <c r="N31" s="11"/>
      <c r="O31" s="11"/>
      <c r="P31" s="11"/>
      <c r="Q31" s="11"/>
      <c r="R31" s="11"/>
      <c r="S31" s="11"/>
      <c r="T31" s="11"/>
      <c r="U31" s="11"/>
      <c r="V31" s="11"/>
      <c r="W31" s="11"/>
      <c r="X31" s="11"/>
      <c r="Y31" s="11"/>
    </row>
    <row r="32" spans="6:27" x14ac:dyDescent="0.25">
      <c r="F32">
        <v>9</v>
      </c>
      <c r="G32" s="42" t="s">
        <v>43</v>
      </c>
      <c r="H32" s="42" t="s">
        <v>48</v>
      </c>
      <c r="I32" s="42" t="s">
        <v>50</v>
      </c>
      <c r="J32" s="42" t="b">
        <v>0</v>
      </c>
      <c r="K32" s="43" t="s">
        <v>42</v>
      </c>
      <c r="M32" s="3" t="str">
        <f>J23</f>
        <v>WND</v>
      </c>
      <c r="N32" s="11" t="b">
        <v>1</v>
      </c>
      <c r="O32" s="11">
        <f>COUNTIFS($J$24:$J$37,N32,$K$24:$K$37,$O$23)</f>
        <v>1</v>
      </c>
      <c r="P32" s="11">
        <f>COUNTIFS($J$24:$J$37,N32,$K$24:$K$37,$P$23)</f>
        <v>1</v>
      </c>
      <c r="Q32" s="11">
        <f>(O32+P32)</f>
        <v>2</v>
      </c>
      <c r="R32" s="11">
        <f>COUNTA(G24:G37)</f>
        <v>5</v>
      </c>
      <c r="S32" s="27">
        <f t="shared" ref="S32:S33" si="35">IFERROR(Q32/R32,"")</f>
        <v>0.4</v>
      </c>
      <c r="T32" s="27">
        <f t="shared" ref="T32:T33" si="36">IFERROR((-P32/Q32)*(LOG(P32/Q32,2)),"")</f>
        <v>0.5</v>
      </c>
      <c r="U32" s="27">
        <f t="shared" ref="U32:U33" si="37">IFERROR((O32/Q32)*(LOG(O32/Q32,2)),"")</f>
        <v>-0.5</v>
      </c>
      <c r="V32" s="27">
        <f t="shared" ref="V32:V33" si="38">IFERROR(T32-U32,"")</f>
        <v>1</v>
      </c>
      <c r="W32" s="27">
        <f t="shared" ref="W32:W33" si="39">IFERROR(Q32/R32*V32,"")</f>
        <v>0.4</v>
      </c>
      <c r="X32" s="27">
        <f>SUM(W32:W33)</f>
        <v>0.95097750043269369</v>
      </c>
      <c r="Y32" s="27" t="str">
        <f>IF(X32=MIN($X$24,$X$28,$X$32),"root","not root")</f>
        <v>not root</v>
      </c>
      <c r="Z32" t="str">
        <f>IF(Y32="root",IF(AND((O32&gt;0),(P32&gt;0)),"Next","Stop"),"")</f>
        <v/>
      </c>
    </row>
    <row r="33" spans="6:26" x14ac:dyDescent="0.25">
      <c r="F33">
        <v>10</v>
      </c>
      <c r="G33" s="42"/>
      <c r="H33" s="42"/>
      <c r="I33" s="42"/>
      <c r="J33" s="42"/>
      <c r="K33" s="43"/>
      <c r="M33" s="11"/>
      <c r="N33" s="11" t="b">
        <v>0</v>
      </c>
      <c r="O33" s="11">
        <f>COUNTIFS($J$24:$J$37,N33,$K$24:$K$37,$O$23)</f>
        <v>2</v>
      </c>
      <c r="P33" s="11">
        <f>COUNTIFS($J$24:$J$37,N33,$K$24:$K$37,$P$23)</f>
        <v>1</v>
      </c>
      <c r="Q33" s="11">
        <f>(O33+P33)</f>
        <v>3</v>
      </c>
      <c r="R33" s="11">
        <f>COUNTA(G24:G37)</f>
        <v>5</v>
      </c>
      <c r="S33" s="27">
        <f t="shared" si="35"/>
        <v>0.6</v>
      </c>
      <c r="T33" s="27">
        <f t="shared" si="36"/>
        <v>0.52832083357371873</v>
      </c>
      <c r="U33" s="27">
        <f t="shared" si="37"/>
        <v>-0.38997500048077083</v>
      </c>
      <c r="V33" s="27">
        <f t="shared" si="38"/>
        <v>0.91829583405448956</v>
      </c>
      <c r="W33" s="27">
        <f t="shared" si="39"/>
        <v>0.55097750043269367</v>
      </c>
      <c r="X33" s="11"/>
      <c r="Y33" s="11"/>
      <c r="Z33" t="str">
        <f>IF(Y32="root",IF(AND((O33&gt;0),(P33&gt;0)),"Next","Stop"),"")</f>
        <v/>
      </c>
    </row>
    <row r="34" spans="6:26" x14ac:dyDescent="0.25">
      <c r="F34">
        <v>11</v>
      </c>
      <c r="G34" s="42" t="s">
        <v>43</v>
      </c>
      <c r="H34" s="42" t="s">
        <v>47</v>
      </c>
      <c r="I34" s="42" t="s">
        <v>50</v>
      </c>
      <c r="J34" s="42" t="b">
        <v>1</v>
      </c>
      <c r="K34" s="43" t="s">
        <v>42</v>
      </c>
      <c r="M34" s="11"/>
      <c r="N34" s="11"/>
      <c r="O34" s="11"/>
      <c r="P34" s="11"/>
      <c r="Q34" s="11"/>
      <c r="R34" s="11"/>
      <c r="S34" s="11"/>
      <c r="T34" s="11"/>
      <c r="U34" s="11"/>
      <c r="V34" s="11"/>
      <c r="W34" s="11"/>
      <c r="X34" s="11"/>
      <c r="Y34" s="11"/>
    </row>
    <row r="35" spans="6:26" x14ac:dyDescent="0.25">
      <c r="F35">
        <v>12</v>
      </c>
      <c r="G35" s="42"/>
      <c r="H35" s="42"/>
      <c r="I35" s="42"/>
      <c r="J35" s="42"/>
      <c r="K35" s="43"/>
      <c r="M35" s="3"/>
      <c r="N35" s="11"/>
      <c r="O35" s="11"/>
      <c r="P35" s="11"/>
      <c r="Q35" s="11"/>
      <c r="R35" s="11"/>
      <c r="S35" s="27"/>
      <c r="T35" s="27"/>
      <c r="U35" s="27"/>
      <c r="V35" s="27"/>
      <c r="W35" s="27"/>
      <c r="X35" s="27"/>
      <c r="Y35" s="27"/>
    </row>
    <row r="36" spans="6:26" x14ac:dyDescent="0.25">
      <c r="F36">
        <v>13</v>
      </c>
      <c r="G36" s="42"/>
      <c r="H36" s="42"/>
      <c r="I36" s="42"/>
      <c r="J36" s="42"/>
      <c r="K36" s="43"/>
      <c r="M36" s="11"/>
      <c r="N36" s="11"/>
      <c r="O36" s="11"/>
      <c r="P36" s="11"/>
      <c r="Q36" s="11"/>
      <c r="R36" s="11"/>
      <c r="S36" s="27"/>
      <c r="T36" s="27"/>
      <c r="U36" s="27"/>
      <c r="V36" s="27"/>
      <c r="W36" s="27"/>
      <c r="X36" s="11"/>
      <c r="Y36" s="11"/>
    </row>
    <row r="37" spans="6:26" x14ac:dyDescent="0.25">
      <c r="F37">
        <v>14</v>
      </c>
      <c r="G37" s="42"/>
      <c r="H37" s="42"/>
      <c r="I37" s="42"/>
      <c r="J37" s="42"/>
      <c r="K37" s="43"/>
      <c r="M37" s="11"/>
      <c r="N37" s="11"/>
      <c r="O37" s="11"/>
      <c r="P37" s="11"/>
      <c r="Q37" s="11"/>
      <c r="R37" s="11"/>
      <c r="S37" s="11"/>
      <c r="T37" s="11"/>
      <c r="U37" s="11"/>
      <c r="V37" s="11"/>
      <c r="W37" s="11"/>
      <c r="X37" s="11"/>
      <c r="Y37" s="11"/>
    </row>
    <row r="38" spans="6:26" x14ac:dyDescent="0.25">
      <c r="G38" s="6"/>
      <c r="H38" s="6"/>
      <c r="I38" s="6"/>
      <c r="J38" s="6"/>
      <c r="K38" s="21"/>
    </row>
    <row r="40" spans="6:26" x14ac:dyDescent="0.25">
      <c r="F40" s="3"/>
      <c r="G40" s="3" t="s">
        <v>37</v>
      </c>
      <c r="H40" s="3" t="s">
        <v>38</v>
      </c>
      <c r="I40" s="3" t="s">
        <v>39</v>
      </c>
      <c r="J40" s="3" t="s">
        <v>40</v>
      </c>
      <c r="K40" s="3" t="s">
        <v>41</v>
      </c>
      <c r="M40" s="3" t="s">
        <v>52</v>
      </c>
      <c r="N40" s="3" t="s">
        <v>53</v>
      </c>
      <c r="O40" s="24" t="s">
        <v>54</v>
      </c>
      <c r="P40" s="24" t="s">
        <v>55</v>
      </c>
      <c r="Q40" s="24" t="s">
        <v>56</v>
      </c>
      <c r="R40" s="24" t="s">
        <v>57</v>
      </c>
      <c r="S40" s="24"/>
      <c r="T40" s="24"/>
      <c r="X40" s="1" t="s">
        <v>59</v>
      </c>
      <c r="Y40" s="3" t="s">
        <v>58</v>
      </c>
    </row>
    <row r="41" spans="6:26" x14ac:dyDescent="0.25">
      <c r="F41">
        <v>1</v>
      </c>
      <c r="G41" s="40"/>
      <c r="H41" s="40"/>
      <c r="I41" s="40"/>
      <c r="J41" s="40"/>
      <c r="K41" s="41"/>
      <c r="M41" s="3" t="str">
        <f>H40</f>
        <v>TMP</v>
      </c>
      <c r="N41" s="11" t="s">
        <v>47</v>
      </c>
      <c r="O41" s="11">
        <f>COUNTIFS($H$41:$H$54,N41,$K$41:$K$54,$O$40)</f>
        <v>1</v>
      </c>
      <c r="P41" s="11">
        <f>COUNTIFS($H$41:$H$54,N41,$K$41:$K$54,$P$40)</f>
        <v>2</v>
      </c>
      <c r="Q41" s="11">
        <f>(O41+P41)</f>
        <v>3</v>
      </c>
      <c r="R41" s="11">
        <f>COUNTA(G41:G54)</f>
        <v>5</v>
      </c>
      <c r="S41" s="27">
        <f>IFERROR(Q41/R41,"")</f>
        <v>0.6</v>
      </c>
      <c r="T41" s="27">
        <f>IFERROR((-P41/Q41)*(LOG(P41/Q41,2)),"")</f>
        <v>0.38997500048077083</v>
      </c>
      <c r="U41" s="27">
        <f>IFERROR((O41/Q41)*(LOG(O41/Q41,2)),"")</f>
        <v>-0.52832083357371873</v>
      </c>
      <c r="V41" s="27">
        <f>IFERROR(T41-U41,"")</f>
        <v>0.91829583405448956</v>
      </c>
      <c r="W41" s="27">
        <f>IFERROR(Q41/R41*V41,"")</f>
        <v>0.55097750043269367</v>
      </c>
      <c r="X41" s="27">
        <f>SUM(W41:W43)</f>
        <v>0.95097750043269369</v>
      </c>
      <c r="Y41" s="27" t="str">
        <f>IF(X41=MIN($X$41,$X$48,$X$44),"root","not root")</f>
        <v>not root</v>
      </c>
      <c r="Z41" t="str">
        <f>IF(Y41="root",IF(AND((O41&gt;0),(P41&gt;0)),"Next","Stop"),"")</f>
        <v/>
      </c>
    </row>
    <row r="42" spans="6:26" x14ac:dyDescent="0.25">
      <c r="F42">
        <v>2</v>
      </c>
      <c r="G42" s="40"/>
      <c r="H42" s="40"/>
      <c r="I42" s="40"/>
      <c r="J42" s="40"/>
      <c r="K42" s="41"/>
      <c r="M42" s="11"/>
      <c r="N42" s="11" t="s">
        <v>48</v>
      </c>
      <c r="O42" s="11">
        <f>COUNTIFS($H$41:$H$54,N42,$K$41:$K$54,$O$40)</f>
        <v>1</v>
      </c>
      <c r="P42" s="11">
        <f>COUNTIFS($H$41:$H$54,N42,$K$41:$K$54,$P$40)</f>
        <v>1</v>
      </c>
      <c r="Q42" s="11">
        <f>(O42+P42)</f>
        <v>2</v>
      </c>
      <c r="R42" s="11">
        <f>COUNTA(G41:G54)</f>
        <v>5</v>
      </c>
      <c r="S42" s="27">
        <f t="shared" ref="S42" si="40">IFERROR(Q42/R42,"")</f>
        <v>0.4</v>
      </c>
      <c r="T42" s="27">
        <f t="shared" ref="T42" si="41">IFERROR((-P42/Q42)*(LOG(P42/Q42,2)),"")</f>
        <v>0.5</v>
      </c>
      <c r="U42" s="27">
        <f t="shared" ref="U42" si="42">IFERROR((O42/Q42)*(LOG(O42/Q42,2)),"")</f>
        <v>-0.5</v>
      </c>
      <c r="V42" s="27">
        <f t="shared" ref="V42" si="43">IFERROR(T42-U42,"")</f>
        <v>1</v>
      </c>
      <c r="W42" s="27">
        <f t="shared" ref="W42" si="44">IFERROR(Q42/R42*V42,"")</f>
        <v>0.4</v>
      </c>
      <c r="X42" s="11"/>
      <c r="Y42" s="11"/>
      <c r="Z42" t="str">
        <f>IF(Y41="root",IF(AND((O42&gt;0),(P42&gt;0)),"Next","Stop"),"")</f>
        <v/>
      </c>
    </row>
    <row r="43" spans="6:26" x14ac:dyDescent="0.25">
      <c r="F43">
        <v>3</v>
      </c>
      <c r="G43" s="40"/>
      <c r="H43" s="40"/>
      <c r="I43" s="40"/>
      <c r="J43" s="40"/>
      <c r="K43" s="41"/>
      <c r="M43" s="11"/>
      <c r="N43" s="11"/>
      <c r="O43" s="11"/>
      <c r="P43" s="11"/>
      <c r="Q43" s="11"/>
      <c r="R43" s="11"/>
      <c r="S43" s="27"/>
      <c r="T43" s="27"/>
      <c r="U43" s="27"/>
      <c r="V43" s="27"/>
      <c r="W43" s="27"/>
      <c r="X43" s="11"/>
      <c r="Y43" s="11"/>
    </row>
    <row r="44" spans="6:26" x14ac:dyDescent="0.25">
      <c r="F44">
        <v>4</v>
      </c>
      <c r="G44" s="40" t="s">
        <v>45</v>
      </c>
      <c r="H44" s="40" t="s">
        <v>47</v>
      </c>
      <c r="I44" s="40" t="s">
        <v>49</v>
      </c>
      <c r="J44" s="40" t="b">
        <v>0</v>
      </c>
      <c r="K44" s="41" t="s">
        <v>42</v>
      </c>
      <c r="M44" s="3" t="str">
        <f>I40</f>
        <v>HUM</v>
      </c>
      <c r="N44" s="11" t="s">
        <v>49</v>
      </c>
      <c r="O44" s="11">
        <f>COUNTIFS($I$41:$I$54,N44,$K$41:$K$54,$O$40)</f>
        <v>1</v>
      </c>
      <c r="P44" s="11">
        <f>COUNTIFS($I$41:$I$54,N44,$K$41:$K$54,$P$40)</f>
        <v>1</v>
      </c>
      <c r="Q44" s="11">
        <f>(O44+P44)</f>
        <v>2</v>
      </c>
      <c r="R44" s="11">
        <f>COUNTA(G41:G54)</f>
        <v>5</v>
      </c>
      <c r="S44" s="27">
        <f t="shared" ref="S44:S45" si="45">IFERROR(Q44/R44,"")</f>
        <v>0.4</v>
      </c>
      <c r="T44" s="27">
        <f t="shared" ref="T44:T45" si="46">IFERROR((-P44/Q44)*(LOG(P44/Q44,2)),"")</f>
        <v>0.5</v>
      </c>
      <c r="U44" s="27">
        <f t="shared" ref="U44:U45" si="47">IFERROR((O44/Q44)*(LOG(O44/Q44,2)),"")</f>
        <v>-0.5</v>
      </c>
      <c r="V44" s="27">
        <f t="shared" ref="V44:V45" si="48">IFERROR(T44-U44,"")</f>
        <v>1</v>
      </c>
      <c r="W44" s="27">
        <f t="shared" ref="W44:W45" si="49">IFERROR(Q44/R44*V44,"")</f>
        <v>0.4</v>
      </c>
      <c r="X44" s="27">
        <f>SUM(W44:W45)</f>
        <v>0.95097750043269369</v>
      </c>
      <c r="Y44" s="27" t="str">
        <f>IF(X44=MIN($X$41,$X$48,$X$44),"root","not root")</f>
        <v>not root</v>
      </c>
      <c r="Z44" t="str">
        <f>IF(Y44="root",IF(AND((O44&gt;0),(P44&gt;0)),"Next","Stop"),"")</f>
        <v/>
      </c>
    </row>
    <row r="45" spans="6:26" x14ac:dyDescent="0.25">
      <c r="F45">
        <v>5</v>
      </c>
      <c r="G45" s="40" t="s">
        <v>45</v>
      </c>
      <c r="H45" s="40" t="s">
        <v>48</v>
      </c>
      <c r="I45" s="40" t="s">
        <v>50</v>
      </c>
      <c r="J45" s="40" t="b">
        <v>0</v>
      </c>
      <c r="K45" s="41" t="s">
        <v>42</v>
      </c>
      <c r="M45" s="11"/>
      <c r="N45" s="11" t="s">
        <v>50</v>
      </c>
      <c r="O45" s="11">
        <f>COUNTIFS($I$41:$I$54,N45,$K$41:$K$54,$O$40)</f>
        <v>1</v>
      </c>
      <c r="P45" s="11">
        <f>COUNTIFS($I$41:$I$54,N45,$K$41:$K$54,$P$40)</f>
        <v>2</v>
      </c>
      <c r="Q45" s="11">
        <f>(O45+P45)</f>
        <v>3</v>
      </c>
      <c r="R45" s="11">
        <f>COUNTA(G41:G54)</f>
        <v>5</v>
      </c>
      <c r="S45" s="27">
        <f t="shared" si="45"/>
        <v>0.6</v>
      </c>
      <c r="T45" s="27">
        <f t="shared" si="46"/>
        <v>0.38997500048077083</v>
      </c>
      <c r="U45" s="27">
        <f t="shared" si="47"/>
        <v>-0.52832083357371873</v>
      </c>
      <c r="V45" s="27">
        <f t="shared" si="48"/>
        <v>0.91829583405448956</v>
      </c>
      <c r="W45" s="27">
        <f t="shared" si="49"/>
        <v>0.55097750043269367</v>
      </c>
      <c r="X45" s="11"/>
      <c r="Y45" s="11"/>
      <c r="Z45" t="str">
        <f>IF(Y44="root",IF(AND((O45&gt;0),(P45&gt;0)),"Next","Stop"),"")</f>
        <v/>
      </c>
    </row>
    <row r="46" spans="6:26" x14ac:dyDescent="0.25">
      <c r="F46">
        <v>6</v>
      </c>
      <c r="G46" s="40" t="s">
        <v>45</v>
      </c>
      <c r="H46" s="40" t="s">
        <v>48</v>
      </c>
      <c r="I46" s="40" t="s">
        <v>50</v>
      </c>
      <c r="J46" s="40" t="b">
        <v>1</v>
      </c>
      <c r="K46" s="41" t="s">
        <v>51</v>
      </c>
      <c r="M46" s="11"/>
      <c r="N46" s="11"/>
      <c r="O46" s="11"/>
      <c r="P46" s="11"/>
      <c r="Q46" s="11"/>
      <c r="R46" s="11"/>
      <c r="S46" s="27"/>
      <c r="T46" s="27"/>
      <c r="U46" s="27"/>
      <c r="V46" s="27"/>
      <c r="W46" s="27"/>
      <c r="X46" s="11"/>
      <c r="Y46" s="11"/>
    </row>
    <row r="47" spans="6:26" x14ac:dyDescent="0.25">
      <c r="F47">
        <v>7</v>
      </c>
      <c r="G47" s="40"/>
      <c r="H47" s="40"/>
      <c r="I47" s="40"/>
      <c r="J47" s="40"/>
      <c r="K47" s="41"/>
      <c r="M47" s="11"/>
      <c r="N47" s="11"/>
      <c r="O47" s="11"/>
      <c r="P47" s="11"/>
      <c r="Q47" s="11"/>
      <c r="R47" s="11"/>
      <c r="S47" s="11"/>
      <c r="T47" s="11"/>
      <c r="U47" s="11"/>
      <c r="V47" s="11"/>
      <c r="W47" s="11"/>
      <c r="X47" s="11"/>
      <c r="Y47" s="11"/>
    </row>
    <row r="48" spans="6:26" x14ac:dyDescent="0.25">
      <c r="F48">
        <v>8</v>
      </c>
      <c r="G48" s="40"/>
      <c r="H48" s="40"/>
      <c r="I48" s="40"/>
      <c r="J48" s="40"/>
      <c r="K48" s="41"/>
      <c r="M48" s="3" t="str">
        <f>J40</f>
        <v>WND</v>
      </c>
      <c r="N48" s="11" t="b">
        <v>1</v>
      </c>
      <c r="O48" s="11">
        <f>COUNTIFS($J$41:$J$54,N48,$K$41:$K$54,$O$40)</f>
        <v>2</v>
      </c>
      <c r="P48" s="11">
        <f>COUNTIFS($J$41:$J$54,N48,$K$41:$K$54,$P$40)</f>
        <v>0</v>
      </c>
      <c r="Q48" s="11">
        <f>(O48+P48)</f>
        <v>2</v>
      </c>
      <c r="R48" s="11">
        <f>COUNTA(G41:G54)</f>
        <v>5</v>
      </c>
      <c r="S48" s="27">
        <f t="shared" ref="S48:S49" si="50">IFERROR(Q48/R48,"")</f>
        <v>0.4</v>
      </c>
      <c r="T48" s="27" t="str">
        <f t="shared" ref="T48:T49" si="51">IFERROR((-P48/Q48)*(LOG(P48/Q48,2)),"")</f>
        <v/>
      </c>
      <c r="U48" s="27">
        <f t="shared" ref="U48:U49" si="52">IFERROR((O48/Q48)*(LOG(O48/Q48,2)),"")</f>
        <v>0</v>
      </c>
      <c r="V48" s="27" t="str">
        <f t="shared" ref="V48:V49" si="53">IFERROR(T48-U48,"")</f>
        <v/>
      </c>
      <c r="W48" s="27" t="str">
        <f t="shared" ref="W48:W49" si="54">IFERROR(Q48/R48*V48,"")</f>
        <v/>
      </c>
      <c r="X48" s="27">
        <f>SUM(W48:W49)</f>
        <v>0</v>
      </c>
      <c r="Y48" s="33" t="str">
        <f>IF(X48=MIN($X$41,$X$48,$X$44),"root","not root")</f>
        <v>root</v>
      </c>
      <c r="Z48" t="str">
        <f>IF(Y48="root",IF(AND((O48&gt;0),(P48&gt;0)),"Next","Stop"),"")</f>
        <v>Stop</v>
      </c>
    </row>
    <row r="49" spans="6:26" x14ac:dyDescent="0.25">
      <c r="F49">
        <v>9</v>
      </c>
      <c r="G49" s="40"/>
      <c r="H49" s="40"/>
      <c r="I49" s="40"/>
      <c r="J49" s="40"/>
      <c r="K49" s="41"/>
      <c r="M49" s="11"/>
      <c r="N49" s="11" t="b">
        <v>0</v>
      </c>
      <c r="O49" s="11">
        <f>COUNTIFS($J$41:$J$54,N49,$K$41:$K$54,$O$40)</f>
        <v>0</v>
      </c>
      <c r="P49" s="11">
        <f>COUNTIFS($J$41:$J$54,N49,$K$41:$K$54,$P$40)</f>
        <v>3</v>
      </c>
      <c r="Q49" s="11">
        <f>(O49+P49)</f>
        <v>3</v>
      </c>
      <c r="R49" s="11">
        <f>COUNTA(G41:G54)</f>
        <v>5</v>
      </c>
      <c r="S49" s="27">
        <f t="shared" si="50"/>
        <v>0.6</v>
      </c>
      <c r="T49" s="27">
        <f t="shared" si="51"/>
        <v>0</v>
      </c>
      <c r="U49" s="27" t="str">
        <f t="shared" si="52"/>
        <v/>
      </c>
      <c r="V49" s="27" t="str">
        <f t="shared" si="53"/>
        <v/>
      </c>
      <c r="W49" s="27" t="str">
        <f t="shared" si="54"/>
        <v/>
      </c>
      <c r="X49" s="11"/>
      <c r="Y49" s="11"/>
      <c r="Z49" t="str">
        <f>IF(Y48="root",IF(AND((O49&gt;0),(P49&gt;0)),"Next","Stop"),"")</f>
        <v>Stop</v>
      </c>
    </row>
    <row r="50" spans="6:26" x14ac:dyDescent="0.25">
      <c r="F50">
        <v>10</v>
      </c>
      <c r="G50" s="40" t="s">
        <v>45</v>
      </c>
      <c r="H50" s="40" t="s">
        <v>47</v>
      </c>
      <c r="I50" s="40" t="s">
        <v>50</v>
      </c>
      <c r="J50" s="40" t="b">
        <v>0</v>
      </c>
      <c r="K50" s="41" t="s">
        <v>42</v>
      </c>
    </row>
    <row r="51" spans="6:26" x14ac:dyDescent="0.25">
      <c r="F51">
        <v>11</v>
      </c>
      <c r="G51" s="40"/>
      <c r="H51" s="40"/>
      <c r="I51" s="40"/>
      <c r="J51" s="40"/>
      <c r="K51" s="41"/>
      <c r="M51" s="11"/>
      <c r="N51" s="11"/>
      <c r="O51" s="11"/>
      <c r="P51" s="11"/>
      <c r="Q51" s="11"/>
      <c r="R51" s="11"/>
      <c r="S51" s="11"/>
      <c r="T51" s="11"/>
      <c r="U51" s="11"/>
      <c r="V51" s="11"/>
      <c r="W51" s="11"/>
      <c r="X51" s="11"/>
      <c r="Y51" s="11"/>
    </row>
    <row r="52" spans="6:26" x14ac:dyDescent="0.25">
      <c r="F52">
        <v>12</v>
      </c>
      <c r="G52" s="40"/>
      <c r="H52" s="40"/>
      <c r="I52" s="40"/>
      <c r="J52" s="40"/>
      <c r="K52" s="41"/>
      <c r="M52" s="3"/>
      <c r="N52" s="11"/>
      <c r="O52" s="11"/>
      <c r="P52" s="11"/>
      <c r="Q52" s="11"/>
      <c r="R52" s="11"/>
      <c r="S52" s="27"/>
      <c r="T52" s="27"/>
      <c r="U52" s="27"/>
      <c r="V52" s="27"/>
      <c r="W52" s="27"/>
      <c r="X52" s="27"/>
      <c r="Y52" s="27"/>
    </row>
    <row r="53" spans="6:26" x14ac:dyDescent="0.25">
      <c r="F53">
        <v>13</v>
      </c>
      <c r="G53" s="40"/>
      <c r="H53" s="40"/>
      <c r="I53" s="40"/>
      <c r="J53" s="40"/>
      <c r="K53" s="41"/>
      <c r="M53" s="11"/>
      <c r="N53" s="11"/>
      <c r="O53" s="11"/>
      <c r="P53" s="11"/>
      <c r="Q53" s="11"/>
      <c r="R53" s="11"/>
      <c r="S53" s="27"/>
      <c r="T53" s="27"/>
      <c r="U53" s="27"/>
      <c r="V53" s="27"/>
      <c r="W53" s="27"/>
      <c r="X53" s="11"/>
      <c r="Y53" s="11"/>
    </row>
    <row r="54" spans="6:26" x14ac:dyDescent="0.25">
      <c r="F54">
        <v>14</v>
      </c>
      <c r="G54" s="40" t="s">
        <v>45</v>
      </c>
      <c r="H54" s="40" t="s">
        <v>47</v>
      </c>
      <c r="I54" s="40" t="s">
        <v>49</v>
      </c>
      <c r="J54" s="40" t="b">
        <v>1</v>
      </c>
      <c r="K54" s="41" t="s">
        <v>51</v>
      </c>
      <c r="M54" s="11"/>
      <c r="N54" s="11"/>
      <c r="O54" s="11"/>
      <c r="P54" s="11"/>
      <c r="Q54" s="11"/>
      <c r="R54" s="11"/>
      <c r="S54" s="11"/>
      <c r="T54" s="11"/>
      <c r="U54" s="11"/>
      <c r="V54" s="11"/>
      <c r="W54" s="11"/>
      <c r="X54" s="11"/>
      <c r="Y54" s="11"/>
    </row>
    <row r="55" spans="6:26" x14ac:dyDescent="0.25">
      <c r="G55" s="6"/>
      <c r="H55" s="6"/>
      <c r="I55" s="6"/>
      <c r="J55" s="6"/>
      <c r="K55" s="21"/>
    </row>
    <row r="56" spans="6:26" x14ac:dyDescent="0.25">
      <c r="G56" s="6"/>
      <c r="H56" s="6"/>
      <c r="I56" s="6"/>
      <c r="J56" s="6"/>
      <c r="K56" s="21"/>
    </row>
    <row r="57" spans="6:26" x14ac:dyDescent="0.25">
      <c r="F57" s="35"/>
      <c r="G57" s="35"/>
      <c r="H57" s="35"/>
      <c r="I57" s="35"/>
      <c r="J57" s="35"/>
      <c r="K57" s="35"/>
      <c r="L57" s="22"/>
      <c r="M57" s="35"/>
      <c r="N57" s="35"/>
      <c r="O57" s="36"/>
      <c r="P57" s="36"/>
      <c r="Q57" s="36"/>
      <c r="R57" s="36"/>
      <c r="S57" s="36"/>
      <c r="T57" s="36"/>
      <c r="U57" s="22"/>
      <c r="V57" s="22"/>
      <c r="W57" s="22"/>
      <c r="X57" s="37"/>
      <c r="Y57" s="35"/>
    </row>
    <row r="58" spans="6:26" x14ac:dyDescent="0.25">
      <c r="F58" s="22"/>
      <c r="G58" s="6"/>
      <c r="H58" s="6"/>
      <c r="I58" s="6"/>
      <c r="J58" s="6"/>
      <c r="K58" s="21"/>
      <c r="L58" s="22"/>
      <c r="M58" s="35"/>
      <c r="N58" s="23"/>
      <c r="O58" s="23"/>
      <c r="P58" s="23"/>
      <c r="Q58" s="23"/>
      <c r="R58" s="23"/>
      <c r="S58" s="34"/>
      <c r="T58" s="34"/>
      <c r="U58" s="34"/>
      <c r="V58" s="34"/>
      <c r="W58" s="34"/>
      <c r="X58" s="34"/>
      <c r="Y58" s="34"/>
    </row>
    <row r="59" spans="6:26" x14ac:dyDescent="0.25">
      <c r="F59" s="22"/>
      <c r="G59" s="6"/>
      <c r="H59" s="6"/>
      <c r="I59" s="6"/>
      <c r="J59" s="6"/>
      <c r="K59" s="21"/>
      <c r="L59" s="22"/>
      <c r="M59" s="23"/>
      <c r="N59" s="23"/>
      <c r="O59" s="23"/>
      <c r="P59" s="23"/>
      <c r="Q59" s="23"/>
      <c r="R59" s="23"/>
      <c r="S59" s="34"/>
      <c r="T59" s="34"/>
      <c r="U59" s="34"/>
      <c r="V59" s="34"/>
      <c r="W59" s="34"/>
      <c r="X59" s="23"/>
      <c r="Y59" s="23"/>
    </row>
    <row r="60" spans="6:26" x14ac:dyDescent="0.25">
      <c r="F60" s="22"/>
      <c r="G60" s="6"/>
      <c r="H60" s="6"/>
      <c r="I60" s="6"/>
      <c r="J60" s="6"/>
      <c r="K60" s="21"/>
      <c r="L60" s="22"/>
      <c r="M60" s="23"/>
      <c r="N60" s="23"/>
      <c r="O60" s="23"/>
      <c r="P60" s="23"/>
      <c r="Q60" s="23"/>
      <c r="R60" s="23"/>
      <c r="S60" s="34"/>
      <c r="T60" s="34"/>
      <c r="U60" s="34"/>
      <c r="V60" s="34"/>
      <c r="W60" s="34"/>
      <c r="X60" s="23"/>
      <c r="Y60" s="23"/>
    </row>
    <row r="61" spans="6:26" x14ac:dyDescent="0.25">
      <c r="F61" s="22"/>
      <c r="G61" s="6"/>
      <c r="H61" s="6"/>
      <c r="I61" s="6"/>
      <c r="J61" s="6"/>
      <c r="K61" s="21"/>
      <c r="L61" s="22"/>
      <c r="M61" s="35"/>
      <c r="N61" s="23"/>
      <c r="O61" s="23"/>
      <c r="P61" s="23"/>
      <c r="Q61" s="23"/>
      <c r="R61" s="23"/>
      <c r="S61" s="34"/>
      <c r="T61" s="34"/>
      <c r="U61" s="34"/>
      <c r="V61" s="34"/>
      <c r="W61" s="34"/>
      <c r="X61" s="34"/>
      <c r="Y61" s="34"/>
    </row>
    <row r="62" spans="6:26" x14ac:dyDescent="0.25">
      <c r="F62" s="22"/>
      <c r="G62" s="6"/>
      <c r="H62" s="6"/>
      <c r="I62" s="6"/>
      <c r="J62" s="6"/>
      <c r="K62" s="21"/>
      <c r="L62" s="22"/>
      <c r="M62" s="23"/>
      <c r="N62" s="23"/>
      <c r="O62" s="23"/>
      <c r="P62" s="23"/>
      <c r="Q62" s="23"/>
      <c r="R62" s="23"/>
      <c r="S62" s="34"/>
      <c r="T62" s="34"/>
      <c r="U62" s="34"/>
      <c r="V62" s="34"/>
      <c r="W62" s="34"/>
      <c r="X62" s="23"/>
      <c r="Y62" s="23"/>
    </row>
    <row r="63" spans="6:26" x14ac:dyDescent="0.25">
      <c r="F63" s="22"/>
      <c r="G63" s="6"/>
      <c r="H63" s="6"/>
      <c r="I63" s="6"/>
      <c r="J63" s="6"/>
      <c r="K63" s="21"/>
      <c r="L63" s="22"/>
      <c r="M63" s="23"/>
      <c r="N63" s="23"/>
      <c r="O63" s="23"/>
      <c r="P63" s="23"/>
      <c r="Q63" s="23"/>
      <c r="R63" s="23"/>
      <c r="S63" s="34"/>
      <c r="T63" s="34"/>
      <c r="U63" s="34"/>
      <c r="V63" s="34"/>
      <c r="W63" s="34"/>
      <c r="X63" s="23"/>
      <c r="Y63" s="23"/>
    </row>
    <row r="64" spans="6:26" x14ac:dyDescent="0.25">
      <c r="F64" s="22"/>
      <c r="G64" s="6"/>
      <c r="H64" s="6"/>
      <c r="I64" s="6"/>
      <c r="J64" s="6"/>
      <c r="K64" s="21"/>
      <c r="L64" s="22"/>
      <c r="M64" s="23"/>
      <c r="N64" s="23"/>
      <c r="O64" s="23"/>
      <c r="P64" s="23"/>
      <c r="Q64" s="23"/>
      <c r="R64" s="23"/>
      <c r="S64" s="23"/>
      <c r="T64" s="23"/>
      <c r="U64" s="23"/>
      <c r="V64" s="23"/>
      <c r="W64" s="23"/>
      <c r="X64" s="23"/>
      <c r="Y64" s="23"/>
    </row>
    <row r="65" spans="6:25" x14ac:dyDescent="0.25">
      <c r="F65" s="22"/>
      <c r="G65" s="6"/>
      <c r="H65" s="6"/>
      <c r="I65" s="6"/>
      <c r="J65" s="6"/>
      <c r="K65" s="21"/>
      <c r="L65" s="22"/>
      <c r="M65" s="35"/>
      <c r="N65" s="23"/>
      <c r="O65" s="23"/>
      <c r="P65" s="23"/>
      <c r="Q65" s="23"/>
      <c r="R65" s="23"/>
      <c r="S65" s="34"/>
      <c r="T65" s="34"/>
      <c r="U65" s="34"/>
      <c r="V65" s="34"/>
      <c r="W65" s="34"/>
      <c r="X65" s="34"/>
      <c r="Y65" s="34"/>
    </row>
    <row r="66" spans="6:25" x14ac:dyDescent="0.25">
      <c r="F66" s="22"/>
      <c r="G66" s="6"/>
      <c r="H66" s="6"/>
      <c r="I66" s="6"/>
      <c r="J66" s="6"/>
      <c r="K66" s="21"/>
      <c r="L66" s="22"/>
      <c r="M66" s="23"/>
      <c r="N66" s="23"/>
      <c r="O66" s="23"/>
      <c r="P66" s="23"/>
      <c r="Q66" s="23"/>
      <c r="R66" s="23"/>
      <c r="S66" s="34"/>
      <c r="T66" s="34"/>
      <c r="U66" s="34"/>
      <c r="V66" s="34"/>
      <c r="W66" s="34"/>
      <c r="X66" s="23"/>
      <c r="Y66" s="23"/>
    </row>
    <row r="67" spans="6:25" x14ac:dyDescent="0.25">
      <c r="F67" s="22"/>
      <c r="G67" s="6"/>
      <c r="H67" s="6"/>
      <c r="I67" s="6"/>
      <c r="J67" s="6"/>
      <c r="K67" s="21"/>
      <c r="L67" s="22"/>
      <c r="M67" s="22"/>
      <c r="N67" s="22"/>
      <c r="O67" s="22"/>
      <c r="P67" s="22"/>
      <c r="Q67" s="22"/>
      <c r="R67" s="22"/>
      <c r="S67" s="22"/>
      <c r="T67" s="22"/>
      <c r="U67" s="22"/>
      <c r="V67" s="22"/>
      <c r="W67" s="22"/>
      <c r="X67" s="22"/>
      <c r="Y67" s="22"/>
    </row>
    <row r="68" spans="6:25" x14ac:dyDescent="0.25">
      <c r="F68" s="22"/>
      <c r="G68" s="6"/>
      <c r="H68" s="6"/>
      <c r="I68" s="6"/>
      <c r="J68" s="6"/>
      <c r="K68" s="21"/>
      <c r="L68" s="22"/>
      <c r="M68" s="23"/>
      <c r="N68" s="23"/>
      <c r="O68" s="23"/>
      <c r="P68" s="23"/>
      <c r="Q68" s="23"/>
      <c r="R68" s="23"/>
      <c r="S68" s="23"/>
      <c r="T68" s="23"/>
      <c r="U68" s="23"/>
      <c r="V68" s="23"/>
      <c r="W68" s="23"/>
      <c r="X68" s="23"/>
      <c r="Y68" s="23"/>
    </row>
    <row r="69" spans="6:25" x14ac:dyDescent="0.25">
      <c r="F69" s="22"/>
      <c r="G69" s="6"/>
      <c r="H69" s="6"/>
      <c r="I69" s="6"/>
      <c r="J69" s="6"/>
      <c r="K69" s="21"/>
      <c r="L69" s="22"/>
      <c r="M69" s="35"/>
      <c r="N69" s="23"/>
      <c r="O69" s="23"/>
      <c r="P69" s="23"/>
      <c r="Q69" s="23"/>
      <c r="R69" s="23"/>
      <c r="S69" s="34"/>
      <c r="T69" s="34"/>
      <c r="U69" s="34"/>
      <c r="V69" s="34"/>
      <c r="W69" s="34"/>
      <c r="X69" s="34"/>
      <c r="Y69" s="34"/>
    </row>
    <row r="70" spans="6:25" x14ac:dyDescent="0.25">
      <c r="F70" s="22"/>
      <c r="G70" s="6"/>
      <c r="H70" s="6"/>
      <c r="I70" s="6"/>
      <c r="J70" s="6"/>
      <c r="K70" s="21"/>
      <c r="L70" s="22"/>
      <c r="M70" s="23"/>
      <c r="N70" s="23"/>
      <c r="O70" s="23"/>
      <c r="P70" s="23"/>
      <c r="Q70" s="23"/>
      <c r="R70" s="23"/>
      <c r="S70" s="34"/>
      <c r="T70" s="34"/>
      <c r="U70" s="34"/>
      <c r="V70" s="34"/>
      <c r="W70" s="34"/>
      <c r="X70" s="23"/>
      <c r="Y70" s="23"/>
    </row>
    <row r="71" spans="6:25" x14ac:dyDescent="0.25">
      <c r="F71" s="22"/>
      <c r="G71" s="6"/>
      <c r="H71" s="6"/>
      <c r="I71" s="6"/>
      <c r="J71" s="6"/>
      <c r="K71" s="21"/>
      <c r="L71" s="22"/>
      <c r="M71" s="23"/>
      <c r="N71" s="23"/>
      <c r="O71" s="23"/>
      <c r="P71" s="23"/>
      <c r="Q71" s="23"/>
      <c r="R71" s="23"/>
      <c r="S71" s="23"/>
      <c r="T71" s="23"/>
      <c r="U71" s="23"/>
      <c r="V71" s="23"/>
      <c r="W71" s="23"/>
      <c r="X71" s="23"/>
      <c r="Y71" s="23"/>
    </row>
    <row r="72" spans="6:25" x14ac:dyDescent="0.25">
      <c r="G72" s="6"/>
      <c r="H72" s="6"/>
      <c r="I72" s="6"/>
      <c r="J72" s="6"/>
      <c r="K72" s="21"/>
    </row>
    <row r="73" spans="6:25" x14ac:dyDescent="0.25">
      <c r="G73" s="6"/>
      <c r="H73" s="6"/>
      <c r="I73" s="6"/>
      <c r="J73" s="6"/>
      <c r="K73" s="21"/>
    </row>
    <row r="74" spans="6:25" x14ac:dyDescent="0.25">
      <c r="G74" s="6"/>
      <c r="H74" s="6"/>
      <c r="I74" s="6"/>
      <c r="J74" s="6"/>
      <c r="K74" s="21"/>
    </row>
    <row r="75" spans="6:25" x14ac:dyDescent="0.25">
      <c r="G75" s="6"/>
      <c r="H75" s="6"/>
      <c r="I75" s="6"/>
      <c r="J75" s="6"/>
      <c r="K75" s="21"/>
    </row>
    <row r="76" spans="6:25" x14ac:dyDescent="0.25">
      <c r="G76" s="6"/>
      <c r="H76" s="6"/>
      <c r="I76" s="6"/>
      <c r="J76" s="6"/>
      <c r="K76" s="21"/>
    </row>
    <row r="77" spans="6:25" x14ac:dyDescent="0.25">
      <c r="G77" s="6"/>
      <c r="H77" s="6"/>
      <c r="I77" s="6"/>
      <c r="J77" s="6"/>
      <c r="K77" s="21"/>
    </row>
    <row r="78" spans="6:25" x14ac:dyDescent="0.25">
      <c r="G78" s="6"/>
      <c r="H78" s="6"/>
      <c r="I78" s="6"/>
      <c r="J78" s="6"/>
      <c r="K78" s="21"/>
    </row>
    <row r="79" spans="6:25" x14ac:dyDescent="0.25">
      <c r="G79" s="6"/>
      <c r="H79" s="6"/>
      <c r="I79" s="6"/>
      <c r="J79" s="6"/>
      <c r="K79" s="21"/>
    </row>
    <row r="80" spans="6:25" x14ac:dyDescent="0.25">
      <c r="G80" s="6"/>
      <c r="H80" s="6"/>
      <c r="I80" s="6"/>
      <c r="J80" s="6"/>
      <c r="K80" s="21"/>
    </row>
    <row r="81" spans="7:11" x14ac:dyDescent="0.25">
      <c r="G81" s="6"/>
      <c r="H81" s="6"/>
      <c r="I81" s="6"/>
      <c r="J81" s="6"/>
      <c r="K81" s="21"/>
    </row>
    <row r="82" spans="7:11" x14ac:dyDescent="0.25">
      <c r="G82" s="6"/>
      <c r="H82" s="6"/>
      <c r="I82" s="6"/>
      <c r="J82" s="6"/>
      <c r="K82" s="21"/>
    </row>
    <row r="83" spans="7:11" x14ac:dyDescent="0.25">
      <c r="G83" s="6"/>
      <c r="H83" s="6"/>
      <c r="I83" s="6"/>
      <c r="J83" s="6"/>
      <c r="K83" s="21"/>
    </row>
    <row r="84" spans="7:11" x14ac:dyDescent="0.25">
      <c r="G84" s="6"/>
      <c r="H84" s="6"/>
      <c r="I84" s="6"/>
      <c r="J84" s="6"/>
      <c r="K84" s="21"/>
    </row>
    <row r="85" spans="7:11" x14ac:dyDescent="0.25">
      <c r="G85" s="6"/>
      <c r="H85" s="6"/>
      <c r="I85" s="6"/>
      <c r="J85" s="6"/>
      <c r="K85" s="21"/>
    </row>
    <row r="86" spans="7:11" x14ac:dyDescent="0.25">
      <c r="G86" s="6"/>
      <c r="H86" s="6"/>
      <c r="I86" s="6"/>
      <c r="J86" s="6"/>
      <c r="K86" s="21"/>
    </row>
    <row r="87" spans="7:11" x14ac:dyDescent="0.25">
      <c r="G87" s="6"/>
      <c r="H87" s="6"/>
      <c r="I87" s="6"/>
      <c r="J87" s="6"/>
      <c r="K87" s="21"/>
    </row>
    <row r="88" spans="7:11" x14ac:dyDescent="0.25">
      <c r="G88" s="6"/>
      <c r="H88" s="6"/>
      <c r="I88" s="6"/>
      <c r="J88" s="6"/>
      <c r="K88" s="21"/>
    </row>
    <row r="89" spans="7:11" x14ac:dyDescent="0.25">
      <c r="G89" s="6"/>
      <c r="H89" s="6"/>
      <c r="I89" s="6"/>
      <c r="J89" s="6"/>
      <c r="K89" s="21"/>
    </row>
    <row r="90" spans="7:11" x14ac:dyDescent="0.25">
      <c r="G90" s="6"/>
      <c r="H90" s="6"/>
      <c r="I90" s="6"/>
      <c r="J90" s="6"/>
      <c r="K90" s="21"/>
    </row>
    <row r="91" spans="7:11" x14ac:dyDescent="0.25">
      <c r="G91" s="6"/>
      <c r="H91" s="6"/>
      <c r="I91" s="6"/>
      <c r="J91" s="6"/>
      <c r="K91" s="21"/>
    </row>
    <row r="92" spans="7:11" x14ac:dyDescent="0.25">
      <c r="G92" s="6"/>
      <c r="H92" s="6"/>
      <c r="I92" s="6"/>
      <c r="J92" s="6"/>
      <c r="K92" s="21"/>
    </row>
    <row r="93" spans="7:11" x14ac:dyDescent="0.25">
      <c r="G93" s="6"/>
      <c r="H93" s="6"/>
      <c r="I93" s="6"/>
      <c r="J93" s="6"/>
      <c r="K93" s="21"/>
    </row>
    <row r="94" spans="7:11" x14ac:dyDescent="0.25">
      <c r="G94" s="6"/>
      <c r="H94" s="6"/>
      <c r="I94" s="6"/>
      <c r="J94" s="6"/>
      <c r="K94" s="21"/>
    </row>
    <row r="95" spans="7:11" x14ac:dyDescent="0.25">
      <c r="G95" s="6"/>
      <c r="H95" s="6"/>
      <c r="I95" s="6"/>
      <c r="J95" s="6"/>
      <c r="K95" s="23"/>
    </row>
    <row r="96" spans="7:11" x14ac:dyDescent="0.25">
      <c r="G96" s="6"/>
      <c r="H96" s="6"/>
      <c r="I96" s="6"/>
      <c r="J96" s="6"/>
      <c r="K96" s="23"/>
    </row>
    <row r="97" spans="7:11" x14ac:dyDescent="0.25">
      <c r="G97" s="6"/>
      <c r="H97" s="6"/>
      <c r="I97" s="6"/>
      <c r="J97" s="6"/>
      <c r="K97" s="23"/>
    </row>
    <row r="98" spans="7:11" x14ac:dyDescent="0.25">
      <c r="G98" s="6"/>
      <c r="H98" s="6"/>
      <c r="I98" s="6"/>
      <c r="J98" s="6"/>
      <c r="K98" s="23"/>
    </row>
    <row r="99" spans="7:11" x14ac:dyDescent="0.25">
      <c r="G99" s="6"/>
      <c r="H99" s="6"/>
      <c r="I99" s="6"/>
      <c r="J99" s="6"/>
      <c r="K99" s="23"/>
    </row>
    <row r="100" spans="7:11" x14ac:dyDescent="0.25">
      <c r="G100" s="6"/>
      <c r="H100" s="6"/>
      <c r="I100" s="6"/>
      <c r="J100" s="6"/>
      <c r="K100" s="23"/>
    </row>
    <row r="101" spans="7:11" x14ac:dyDescent="0.25">
      <c r="G101" s="6"/>
      <c r="H101" s="6"/>
      <c r="I101" s="6"/>
      <c r="J101" s="6"/>
      <c r="K101" s="23"/>
    </row>
    <row r="102" spans="7:11" x14ac:dyDescent="0.25">
      <c r="G102" s="6"/>
      <c r="H102" s="6"/>
      <c r="I102" s="6"/>
      <c r="J102" s="6"/>
      <c r="K102" s="23"/>
    </row>
    <row r="103" spans="7:11" x14ac:dyDescent="0.25">
      <c r="G103" s="6"/>
      <c r="H103" s="6"/>
      <c r="I103" s="6"/>
      <c r="J103" s="6"/>
      <c r="K103" s="23"/>
    </row>
    <row r="104" spans="7:11" x14ac:dyDescent="0.25">
      <c r="G104" s="6"/>
      <c r="H104" s="6"/>
      <c r="I104" s="6"/>
      <c r="J104" s="6"/>
      <c r="K104" s="23"/>
    </row>
    <row r="105" spans="7:11" x14ac:dyDescent="0.25">
      <c r="G105" s="6"/>
      <c r="H105" s="6"/>
      <c r="I105" s="6"/>
      <c r="J105" s="6"/>
      <c r="K105" s="23"/>
    </row>
    <row r="106" spans="7:11" x14ac:dyDescent="0.25">
      <c r="G106" s="6"/>
      <c r="H106" s="6"/>
      <c r="I106" s="6"/>
      <c r="J106" s="6"/>
      <c r="K106" s="23"/>
    </row>
    <row r="107" spans="7:11" x14ac:dyDescent="0.25">
      <c r="G107" s="6"/>
      <c r="H107" s="6"/>
      <c r="I107" s="6"/>
      <c r="J107" s="6"/>
      <c r="K107" s="23"/>
    </row>
    <row r="108" spans="7:11" x14ac:dyDescent="0.25">
      <c r="G108" s="6"/>
      <c r="H108" s="6"/>
      <c r="I108" s="6"/>
      <c r="J108" s="6"/>
      <c r="K108" s="23"/>
    </row>
    <row r="109" spans="7:11" x14ac:dyDescent="0.25">
      <c r="G109" s="6"/>
      <c r="H109" s="6"/>
      <c r="I109" s="6"/>
      <c r="J109" s="6"/>
      <c r="K109" s="23"/>
    </row>
    <row r="110" spans="7:11" x14ac:dyDescent="0.25">
      <c r="G110" s="6"/>
      <c r="H110" s="6"/>
      <c r="I110" s="6"/>
      <c r="J110" s="6"/>
      <c r="K110" s="23"/>
    </row>
    <row r="111" spans="7:11" x14ac:dyDescent="0.25">
      <c r="G111" s="6"/>
      <c r="H111" s="6"/>
      <c r="I111" s="6"/>
      <c r="J111" s="6"/>
      <c r="K111" s="23"/>
    </row>
    <row r="112" spans="7:11" x14ac:dyDescent="0.25">
      <c r="G112" s="6"/>
      <c r="H112" s="6"/>
      <c r="I112" s="6"/>
      <c r="J112" s="6"/>
      <c r="K112" s="23"/>
    </row>
    <row r="113" spans="7:11" x14ac:dyDescent="0.25">
      <c r="G113" s="6"/>
      <c r="H113" s="6"/>
      <c r="I113" s="6"/>
      <c r="J113" s="6"/>
      <c r="K113" s="23"/>
    </row>
    <row r="114" spans="7:11" x14ac:dyDescent="0.25">
      <c r="G114" s="6"/>
      <c r="H114" s="6"/>
      <c r="I114" s="6"/>
      <c r="J114" s="6"/>
      <c r="K114" s="23"/>
    </row>
    <row r="115" spans="7:11" x14ac:dyDescent="0.25">
      <c r="G115" s="6"/>
      <c r="H115" s="6"/>
      <c r="I115" s="6"/>
      <c r="J115" s="6"/>
      <c r="K115" s="23"/>
    </row>
    <row r="116" spans="7:11" x14ac:dyDescent="0.25">
      <c r="G116" s="6"/>
      <c r="H116" s="6"/>
      <c r="I116" s="6"/>
      <c r="J116" s="6"/>
      <c r="K116" s="23"/>
    </row>
    <row r="117" spans="7:11" x14ac:dyDescent="0.25">
      <c r="G117" s="6"/>
      <c r="H117" s="6"/>
      <c r="I117" s="6"/>
      <c r="J117" s="6"/>
      <c r="K117" s="23"/>
    </row>
    <row r="118" spans="7:11" x14ac:dyDescent="0.25">
      <c r="G118" s="6"/>
      <c r="H118" s="6"/>
      <c r="I118" s="6"/>
      <c r="J118" s="6"/>
      <c r="K118" s="23"/>
    </row>
    <row r="119" spans="7:11" x14ac:dyDescent="0.25">
      <c r="G119" s="6"/>
      <c r="H119" s="6"/>
      <c r="I119" s="6"/>
      <c r="J119" s="6"/>
      <c r="K119" s="23"/>
    </row>
    <row r="120" spans="7:11" x14ac:dyDescent="0.25">
      <c r="G120" s="6"/>
      <c r="H120" s="6"/>
      <c r="I120" s="6"/>
      <c r="J120" s="6"/>
      <c r="K120" s="23"/>
    </row>
    <row r="121" spans="7:11" x14ac:dyDescent="0.25">
      <c r="G121" s="6"/>
      <c r="H121" s="6"/>
      <c r="I121" s="6"/>
      <c r="J121" s="6"/>
      <c r="K121" s="23"/>
    </row>
    <row r="122" spans="7:11" x14ac:dyDescent="0.25">
      <c r="G122" s="6"/>
      <c r="H122" s="6"/>
      <c r="I122" s="6"/>
      <c r="J122" s="6"/>
      <c r="K122" s="23"/>
    </row>
    <row r="123" spans="7:11" x14ac:dyDescent="0.25">
      <c r="G123" s="6"/>
      <c r="H123" s="6"/>
      <c r="I123" s="6"/>
      <c r="J123" s="6"/>
      <c r="K123" s="23"/>
    </row>
    <row r="124" spans="7:11" x14ac:dyDescent="0.25">
      <c r="G124" s="6"/>
      <c r="H124" s="6"/>
      <c r="I124" s="6"/>
      <c r="J124" s="6"/>
      <c r="K124" s="23"/>
    </row>
    <row r="125" spans="7:11" x14ac:dyDescent="0.25">
      <c r="G125" s="6"/>
      <c r="H125" s="6"/>
      <c r="I125" s="6"/>
      <c r="J125" s="6"/>
      <c r="K125" s="23"/>
    </row>
    <row r="126" spans="7:11" x14ac:dyDescent="0.25">
      <c r="G126" s="6"/>
      <c r="H126" s="6"/>
      <c r="I126" s="6"/>
      <c r="J126" s="6"/>
      <c r="K126" s="23"/>
    </row>
    <row r="127" spans="7:11" x14ac:dyDescent="0.25">
      <c r="G127" s="6"/>
      <c r="H127" s="6"/>
      <c r="I127" s="6"/>
      <c r="J127" s="6"/>
      <c r="K127" s="23"/>
    </row>
    <row r="128" spans="7:11" x14ac:dyDescent="0.25">
      <c r="G128" s="6"/>
      <c r="H128" s="6"/>
      <c r="I128" s="6"/>
      <c r="J128" s="6"/>
      <c r="K128" s="23"/>
    </row>
    <row r="129" spans="7:11" x14ac:dyDescent="0.25">
      <c r="G129" s="6"/>
      <c r="H129" s="6"/>
      <c r="I129" s="6"/>
      <c r="J129" s="6"/>
      <c r="K129" s="23"/>
    </row>
    <row r="130" spans="7:11" x14ac:dyDescent="0.25">
      <c r="G130" s="6"/>
      <c r="H130" s="6"/>
      <c r="I130" s="6"/>
      <c r="J130" s="6"/>
      <c r="K130" s="23"/>
    </row>
    <row r="131" spans="7:11" x14ac:dyDescent="0.25">
      <c r="G131" s="6"/>
      <c r="H131" s="6"/>
      <c r="I131" s="6"/>
      <c r="J131" s="6"/>
      <c r="K131" s="23"/>
    </row>
    <row r="132" spans="7:11" x14ac:dyDescent="0.25">
      <c r="G132" s="6"/>
      <c r="H132" s="6"/>
      <c r="I132" s="6"/>
      <c r="J132" s="6"/>
      <c r="K132" s="23"/>
    </row>
    <row r="133" spans="7:11" x14ac:dyDescent="0.25">
      <c r="G133" s="6"/>
      <c r="H133" s="6"/>
      <c r="I133" s="6"/>
      <c r="J133" s="6"/>
      <c r="K133" s="23"/>
    </row>
    <row r="134" spans="7:11" x14ac:dyDescent="0.25">
      <c r="G134" s="6"/>
      <c r="H134" s="6"/>
      <c r="I134" s="6"/>
      <c r="J134" s="6"/>
      <c r="K134" s="23"/>
    </row>
    <row r="135" spans="7:11" x14ac:dyDescent="0.25">
      <c r="G135" s="6"/>
      <c r="H135" s="6"/>
      <c r="I135" s="6"/>
      <c r="J135" s="6"/>
      <c r="K135" s="23"/>
    </row>
    <row r="136" spans="7:11" x14ac:dyDescent="0.25">
      <c r="G136" s="6"/>
      <c r="H136" s="6"/>
      <c r="I136" s="6"/>
      <c r="J136" s="6"/>
      <c r="K136" s="23"/>
    </row>
    <row r="137" spans="7:11" x14ac:dyDescent="0.25">
      <c r="G137" s="6"/>
      <c r="H137" s="6"/>
      <c r="I137" s="6"/>
      <c r="J137" s="6"/>
      <c r="K137" s="23"/>
    </row>
    <row r="138" spans="7:11" x14ac:dyDescent="0.25">
      <c r="G138" s="6"/>
      <c r="H138" s="6"/>
      <c r="I138" s="6"/>
      <c r="J138" s="6"/>
      <c r="K138" s="23"/>
    </row>
    <row r="139" spans="7:11" x14ac:dyDescent="0.25">
      <c r="G139" s="6"/>
      <c r="H139" s="6"/>
      <c r="I139" s="6"/>
      <c r="J139" s="6"/>
      <c r="K139" s="23"/>
    </row>
    <row r="140" spans="7:11" x14ac:dyDescent="0.25">
      <c r="G140" s="6"/>
      <c r="H140" s="6"/>
      <c r="I140" s="6"/>
      <c r="J140" s="6"/>
      <c r="K140" s="23"/>
    </row>
    <row r="141" spans="7:11" x14ac:dyDescent="0.25">
      <c r="G141" s="6"/>
      <c r="H141" s="6"/>
      <c r="I141" s="6"/>
      <c r="J141" s="6"/>
      <c r="K141" s="23"/>
    </row>
    <row r="142" spans="7:11" x14ac:dyDescent="0.25">
      <c r="G142" s="6"/>
      <c r="H142" s="6"/>
      <c r="I142" s="6"/>
      <c r="J142" s="6"/>
      <c r="K142" s="23"/>
    </row>
    <row r="143" spans="7:11" x14ac:dyDescent="0.25">
      <c r="G143" s="6"/>
      <c r="H143" s="6"/>
      <c r="I143" s="6"/>
      <c r="J143" s="6"/>
      <c r="K143" s="23"/>
    </row>
    <row r="144" spans="7:11" x14ac:dyDescent="0.25">
      <c r="G144" s="6"/>
      <c r="H144" s="6"/>
      <c r="I144" s="6"/>
      <c r="J144" s="6"/>
      <c r="K144" s="23"/>
    </row>
    <row r="145" spans="7:11" x14ac:dyDescent="0.25">
      <c r="G145" s="6"/>
      <c r="H145" s="6"/>
      <c r="I145" s="6"/>
      <c r="J145" s="6"/>
      <c r="K145" s="23"/>
    </row>
    <row r="146" spans="7:11" x14ac:dyDescent="0.25">
      <c r="G146" s="6"/>
      <c r="H146" s="6"/>
      <c r="I146" s="6"/>
      <c r="J146" s="6"/>
      <c r="K146" s="23"/>
    </row>
    <row r="147" spans="7:11" x14ac:dyDescent="0.25">
      <c r="G147" s="6"/>
      <c r="H147" s="6"/>
      <c r="I147" s="6"/>
      <c r="J147" s="6"/>
      <c r="K147" s="23"/>
    </row>
    <row r="148" spans="7:11" x14ac:dyDescent="0.25">
      <c r="G148" s="6"/>
      <c r="H148" s="6"/>
      <c r="I148" s="6"/>
      <c r="J148" s="6"/>
      <c r="K148" s="23"/>
    </row>
    <row r="149" spans="7:11" x14ac:dyDescent="0.25">
      <c r="G149" s="6"/>
      <c r="H149" s="6"/>
      <c r="I149" s="6"/>
      <c r="J149" s="6"/>
      <c r="K149" s="23"/>
    </row>
    <row r="150" spans="7:11" x14ac:dyDescent="0.25">
      <c r="G150" s="6"/>
      <c r="H150" s="6"/>
      <c r="I150" s="6"/>
      <c r="J150" s="6"/>
      <c r="K150" s="23"/>
    </row>
    <row r="151" spans="7:11" x14ac:dyDescent="0.25">
      <c r="G151" s="6"/>
      <c r="H151" s="6"/>
      <c r="I151" s="6"/>
      <c r="J151" s="6"/>
      <c r="K151" s="23"/>
    </row>
    <row r="152" spans="7:11" x14ac:dyDescent="0.25">
      <c r="G152" s="6"/>
      <c r="H152" s="6"/>
      <c r="I152" s="6"/>
      <c r="J152" s="6"/>
      <c r="K152" s="23"/>
    </row>
    <row r="153" spans="7:11" x14ac:dyDescent="0.25">
      <c r="G153" s="6"/>
      <c r="H153" s="6"/>
      <c r="I153" s="6"/>
      <c r="J153" s="6"/>
      <c r="K153" s="23"/>
    </row>
    <row r="154" spans="7:11" x14ac:dyDescent="0.25">
      <c r="G154" s="6"/>
      <c r="H154" s="6"/>
      <c r="I154" s="6"/>
      <c r="J154" s="6"/>
      <c r="K154" s="23"/>
    </row>
  </sheetData>
  <mergeCells count="3">
    <mergeCell ref="G1:K1"/>
    <mergeCell ref="M1:Z1"/>
    <mergeCell ref="AC3:AD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G156"/>
  <sheetViews>
    <sheetView showGridLines="0" zoomScale="90" zoomScaleNormal="90" workbookViewId="0">
      <pane xSplit="1" ySplit="6" topLeftCell="B7" activePane="bottomRight" state="frozen"/>
      <selection pane="topRight" activeCell="B1" sqref="B1"/>
      <selection pane="bottomLeft" activeCell="A4" sqref="A4"/>
      <selection pane="bottomRight" activeCell="C1" sqref="C1"/>
    </sheetView>
  </sheetViews>
  <sheetFormatPr defaultRowHeight="15" outlineLevelCol="1" x14ac:dyDescent="0.25"/>
  <cols>
    <col min="2" max="2" width="4.7109375" bestFit="1" customWidth="1"/>
    <col min="5" max="5" width="7.85546875" bestFit="1" customWidth="1"/>
    <col min="7" max="7" width="7.7109375" bestFit="1" customWidth="1"/>
    <col min="8" max="8" width="8.140625" bestFit="1" customWidth="1"/>
    <col min="9" max="10" width="5.5703125" bestFit="1" customWidth="1"/>
    <col min="11" max="11" width="9.7109375" bestFit="1" customWidth="1"/>
    <col min="13" max="13" width="8.140625" customWidth="1" outlineLevel="1"/>
    <col min="14" max="14" width="5.7109375" customWidth="1" outlineLevel="1"/>
    <col min="15" max="15" width="8.140625" customWidth="1" outlineLevel="1"/>
    <col min="16" max="16" width="6.85546875" customWidth="1" outlineLevel="1"/>
    <col min="17" max="17" width="5.85546875" customWidth="1" outlineLevel="1"/>
    <col min="18" max="18" width="11" customWidth="1" outlineLevel="1"/>
    <col min="19" max="19" width="7.85546875" customWidth="1" outlineLevel="1"/>
    <col min="20" max="20" width="5.7109375" customWidth="1" outlineLevel="1"/>
    <col min="21" max="21" width="11" customWidth="1" outlineLevel="1"/>
    <col min="22" max="22" width="6.7109375" customWidth="1" outlineLevel="1"/>
    <col min="23" max="23" width="5.7109375" customWidth="1" outlineLevel="1"/>
    <col min="24" max="24" width="11" customWidth="1" outlineLevel="1"/>
    <col min="25" max="25" width="6.7109375" customWidth="1" outlineLevel="1"/>
    <col min="26" max="26" width="5.7109375" customWidth="1" outlineLevel="1"/>
    <col min="27" max="27" width="11" customWidth="1" outlineLevel="1"/>
    <col min="28" max="29" width="10.85546875" customWidth="1"/>
    <col min="32" max="32" width="12.85546875" customWidth="1"/>
  </cols>
  <sheetData>
    <row r="1" spans="2:33" x14ac:dyDescent="0.25">
      <c r="C1" s="32" t="s">
        <v>0</v>
      </c>
      <c r="D1" s="16" t="s">
        <v>31</v>
      </c>
      <c r="E1" s="20" t="s">
        <v>68</v>
      </c>
      <c r="G1" s="67" t="s">
        <v>91</v>
      </c>
      <c r="H1" s="67"/>
      <c r="I1" s="67"/>
      <c r="J1" s="67"/>
      <c r="K1" s="67"/>
      <c r="M1" s="67" t="s">
        <v>90</v>
      </c>
      <c r="N1" s="67"/>
      <c r="O1" s="67"/>
      <c r="P1" s="67"/>
      <c r="Q1" s="67"/>
      <c r="R1" s="67"/>
      <c r="S1" s="67"/>
      <c r="T1" s="67"/>
      <c r="U1" s="67"/>
      <c r="V1" s="67"/>
      <c r="W1" s="67"/>
      <c r="X1" s="67"/>
      <c r="Y1" s="67"/>
      <c r="Z1" s="67"/>
      <c r="AA1" s="67"/>
      <c r="AE1" s="32" t="s">
        <v>1</v>
      </c>
    </row>
    <row r="2" spans="2:33" x14ac:dyDescent="0.25">
      <c r="D2" s="16" t="s">
        <v>32</v>
      </c>
      <c r="E2" s="20" t="s">
        <v>71</v>
      </c>
    </row>
    <row r="3" spans="2:33" x14ac:dyDescent="0.25">
      <c r="D3" s="16" t="s">
        <v>33</v>
      </c>
      <c r="E3" s="20" t="s">
        <v>42</v>
      </c>
      <c r="AE3" s="69" t="str">
        <f>VLOOKUP(MAX(AB7:AB8),AB7:AC8,2,0)</f>
        <v>late</v>
      </c>
      <c r="AF3" s="68"/>
    </row>
    <row r="4" spans="2:33" x14ac:dyDescent="0.25">
      <c r="D4" s="16" t="s">
        <v>34</v>
      </c>
      <c r="E4" s="20">
        <v>2.5</v>
      </c>
      <c r="AE4" s="68"/>
      <c r="AF4" s="68"/>
    </row>
    <row r="5" spans="2:33" x14ac:dyDescent="0.25">
      <c r="D5" s="16" t="s">
        <v>80</v>
      </c>
      <c r="E5" s="52">
        <f>COUNTA(G7:G21)</f>
        <v>15</v>
      </c>
      <c r="AE5" s="68"/>
      <c r="AF5" s="68"/>
    </row>
    <row r="6" spans="2:33" x14ac:dyDescent="0.25">
      <c r="E6" s="6"/>
      <c r="G6" s="3" t="s">
        <v>6</v>
      </c>
      <c r="H6" s="3" t="s">
        <v>7</v>
      </c>
      <c r="I6" s="3" t="s">
        <v>72</v>
      </c>
      <c r="J6" s="3" t="s">
        <v>73</v>
      </c>
      <c r="K6" s="3" t="s">
        <v>76</v>
      </c>
      <c r="L6" s="11"/>
      <c r="M6" s="35" t="s">
        <v>77</v>
      </c>
      <c r="N6" s="35" t="s">
        <v>81</v>
      </c>
      <c r="O6" s="35" t="s">
        <v>79</v>
      </c>
      <c r="P6" s="35" t="s">
        <v>78</v>
      </c>
      <c r="Q6" s="35" t="s">
        <v>82</v>
      </c>
      <c r="R6" s="35" t="s">
        <v>87</v>
      </c>
      <c r="S6" s="35" t="s">
        <v>83</v>
      </c>
      <c r="T6" s="35" t="s">
        <v>84</v>
      </c>
      <c r="U6" s="35" t="s">
        <v>87</v>
      </c>
      <c r="V6" s="35" t="s">
        <v>85</v>
      </c>
      <c r="W6" s="35" t="s">
        <v>86</v>
      </c>
      <c r="X6" s="35" t="s">
        <v>87</v>
      </c>
      <c r="Y6" s="35" t="s">
        <v>88</v>
      </c>
      <c r="Z6" s="35" t="s">
        <v>89</v>
      </c>
      <c r="AA6" s="35" t="s">
        <v>87</v>
      </c>
      <c r="AB6" s="3"/>
      <c r="AC6" s="3"/>
      <c r="AE6" s="68"/>
      <c r="AF6" s="68"/>
    </row>
    <row r="7" spans="2:33" ht="15.75" x14ac:dyDescent="0.25">
      <c r="D7" s="8"/>
      <c r="E7" s="8"/>
      <c r="G7" s="4" t="s">
        <v>68</v>
      </c>
      <c r="H7" s="4" t="s">
        <v>70</v>
      </c>
      <c r="I7" s="4" t="s">
        <v>51</v>
      </c>
      <c r="J7" s="4">
        <v>3.17</v>
      </c>
      <c r="K7" s="4" t="s">
        <v>74</v>
      </c>
      <c r="M7" s="11" t="s">
        <v>74</v>
      </c>
      <c r="N7" s="49">
        <f>COUNTIF($K$7:$K$21,M7)</f>
        <v>8</v>
      </c>
      <c r="O7" s="48">
        <f>N7/E5</f>
        <v>0.53333333333333333</v>
      </c>
      <c r="P7" s="48" t="str">
        <f>E1</f>
        <v>man</v>
      </c>
      <c r="Q7" s="49">
        <f>COUNTIFS($G$7:$G$21,P7,$K$7:$K$21,M7)</f>
        <v>5</v>
      </c>
      <c r="R7" s="48">
        <f>Q7/N7</f>
        <v>0.625</v>
      </c>
      <c r="S7" s="48" t="str">
        <f>E2</f>
        <v>working</v>
      </c>
      <c r="T7" s="49">
        <f>COUNTIFS($H$7:$H$21,S7,$K$7:$K$21,M7)</f>
        <v>3</v>
      </c>
      <c r="U7" s="48">
        <f>T7/N7</f>
        <v>0.375</v>
      </c>
      <c r="V7" s="48" t="str">
        <f>E3</f>
        <v>yes</v>
      </c>
      <c r="W7" s="49">
        <f>COUNTIFS($I$7:$I$21,V7,$K$7:$K$21,M7)</f>
        <v>4</v>
      </c>
      <c r="X7" s="48">
        <f>W7/N7</f>
        <v>0.5</v>
      </c>
      <c r="Y7" s="48">
        <f>E4</f>
        <v>2.5</v>
      </c>
      <c r="Z7" s="49">
        <f>COUNTIFS($J$7:$J$21,Y7,$K$7:$K$21,M7)</f>
        <v>0</v>
      </c>
      <c r="AA7" s="48">
        <f>Z7/N7</f>
        <v>0</v>
      </c>
      <c r="AB7" s="48">
        <f>O7*R7*U7*X7*AA7</f>
        <v>0</v>
      </c>
      <c r="AC7" s="48" t="str">
        <f>M7</f>
        <v>on-time</v>
      </c>
      <c r="AE7" s="51"/>
      <c r="AF7" s="50"/>
      <c r="AG7" s="50"/>
    </row>
    <row r="8" spans="2:33" ht="15" customHeight="1" x14ac:dyDescent="0.25">
      <c r="D8" s="9"/>
      <c r="E8" s="9"/>
      <c r="G8" s="4" t="s">
        <v>68</v>
      </c>
      <c r="H8" s="4" t="s">
        <v>71</v>
      </c>
      <c r="I8" s="4" t="s">
        <v>51</v>
      </c>
      <c r="J8" s="4">
        <v>3.3</v>
      </c>
      <c r="K8" s="4" t="s">
        <v>74</v>
      </c>
      <c r="M8" s="11" t="s">
        <v>75</v>
      </c>
      <c r="N8" s="49">
        <f>COUNTIF($K$7:$K$21,M8)</f>
        <v>7</v>
      </c>
      <c r="O8" s="48">
        <f>N8/E5</f>
        <v>0.46666666666666667</v>
      </c>
      <c r="P8" s="48"/>
      <c r="Q8" s="49">
        <f>COUNTIFS($G$7:$G$21,P7,$K$7:$K$21,M8)</f>
        <v>3</v>
      </c>
      <c r="R8" s="48">
        <f>Q8/N8</f>
        <v>0.42857142857142855</v>
      </c>
      <c r="S8" s="48"/>
      <c r="T8" s="49">
        <f>COUNTIFS($H$7:$H$21,S7,$K$7:$K$21,M8)</f>
        <v>4</v>
      </c>
      <c r="U8" s="48">
        <f>T8/N8</f>
        <v>0.5714285714285714</v>
      </c>
      <c r="V8" s="48"/>
      <c r="W8" s="49">
        <f>COUNTIFS($I$7:$I$21,V7,$K$7:$K$21,M8)</f>
        <v>3</v>
      </c>
      <c r="X8" s="48">
        <f>W8/N8</f>
        <v>0.42857142857142855</v>
      </c>
      <c r="Y8" s="48"/>
      <c r="Z8" s="49">
        <f>COUNTIFS($J$7:$J$21,Y7,$K$7:$K$21,M8)</f>
        <v>3</v>
      </c>
      <c r="AA8" s="48">
        <f>Z8/N8</f>
        <v>0.42857142857142855</v>
      </c>
      <c r="AB8" s="48">
        <f>O8*R8*U8*X8*AA8</f>
        <v>2.0991253644314863E-2</v>
      </c>
      <c r="AC8" s="48" t="str">
        <f>M8</f>
        <v>late</v>
      </c>
      <c r="AE8" s="46"/>
      <c r="AF8" s="46"/>
      <c r="AG8" s="50"/>
    </row>
    <row r="9" spans="2:33" ht="15" customHeight="1" x14ac:dyDescent="0.25">
      <c r="G9" s="4" t="s">
        <v>69</v>
      </c>
      <c r="H9" s="4" t="s">
        <v>70</v>
      </c>
      <c r="I9" s="4" t="s">
        <v>51</v>
      </c>
      <c r="J9" s="4">
        <v>3.01</v>
      </c>
      <c r="K9" s="4" t="s">
        <v>74</v>
      </c>
      <c r="M9" s="11"/>
      <c r="N9" s="49"/>
      <c r="O9" s="11"/>
      <c r="P9" s="11"/>
      <c r="Q9" s="49"/>
      <c r="R9" s="11"/>
      <c r="S9" s="11"/>
      <c r="T9" s="49"/>
      <c r="U9" s="11"/>
      <c r="V9" s="11"/>
      <c r="W9" s="49"/>
      <c r="X9" s="11"/>
      <c r="Y9" s="11"/>
      <c r="Z9" s="49"/>
      <c r="AA9" s="11"/>
      <c r="AB9" s="11"/>
      <c r="AC9" s="11"/>
      <c r="AE9" s="46"/>
      <c r="AF9" s="46"/>
      <c r="AG9" s="50"/>
    </row>
    <row r="10" spans="2:33" ht="15" customHeight="1" x14ac:dyDescent="0.25">
      <c r="G10" s="4" t="s">
        <v>69</v>
      </c>
      <c r="H10" s="4" t="s">
        <v>70</v>
      </c>
      <c r="I10" s="4" t="s">
        <v>42</v>
      </c>
      <c r="J10" s="4">
        <v>3.25</v>
      </c>
      <c r="K10" s="4" t="s">
        <v>74</v>
      </c>
      <c r="M10" s="11"/>
      <c r="N10" s="49"/>
      <c r="O10" s="11"/>
      <c r="P10" s="11"/>
      <c r="Q10" s="49"/>
      <c r="R10" s="11"/>
      <c r="S10" s="11"/>
      <c r="T10" s="49"/>
      <c r="U10" s="11"/>
      <c r="V10" s="11"/>
      <c r="W10" s="49"/>
      <c r="X10" s="11"/>
      <c r="Y10" s="11"/>
      <c r="Z10" s="49"/>
      <c r="AA10" s="11"/>
      <c r="AB10" s="11"/>
      <c r="AC10" s="11"/>
      <c r="AE10" s="46"/>
      <c r="AF10" s="46"/>
      <c r="AG10" s="50"/>
    </row>
    <row r="11" spans="2:33" ht="15" customHeight="1" x14ac:dyDescent="0.25">
      <c r="G11" s="4" t="s">
        <v>68</v>
      </c>
      <c r="H11" s="4" t="s">
        <v>71</v>
      </c>
      <c r="I11" s="4" t="s">
        <v>42</v>
      </c>
      <c r="J11" s="4">
        <v>3.2</v>
      </c>
      <c r="K11" s="4" t="s">
        <v>74</v>
      </c>
      <c r="M11" s="11"/>
      <c r="N11" s="49"/>
      <c r="O11" s="11"/>
      <c r="P11" s="11"/>
      <c r="Q11" s="49"/>
      <c r="R11" s="11"/>
      <c r="S11" s="11"/>
      <c r="T11" s="49"/>
      <c r="U11" s="11"/>
      <c r="V11" s="11"/>
      <c r="W11" s="49"/>
      <c r="X11" s="11"/>
      <c r="Y11" s="11"/>
      <c r="Z11" s="49"/>
      <c r="AA11" s="11"/>
      <c r="AB11" s="11"/>
      <c r="AC11" s="11"/>
      <c r="AE11" s="46"/>
      <c r="AF11" s="46"/>
      <c r="AG11" s="50"/>
    </row>
    <row r="12" spans="2:33" ht="15" customHeight="1" x14ac:dyDescent="0.25">
      <c r="C12" s="10"/>
      <c r="G12" s="4" t="s">
        <v>68</v>
      </c>
      <c r="H12" s="4" t="s">
        <v>71</v>
      </c>
      <c r="I12" s="4" t="s">
        <v>42</v>
      </c>
      <c r="J12" s="4">
        <v>2.5</v>
      </c>
      <c r="K12" s="4" t="s">
        <v>75</v>
      </c>
      <c r="M12" s="11"/>
      <c r="N12" s="49"/>
      <c r="O12" s="11"/>
      <c r="P12" s="11"/>
      <c r="Q12" s="49"/>
      <c r="R12" s="11"/>
      <c r="S12" s="11"/>
      <c r="T12" s="49"/>
      <c r="U12" s="11"/>
      <c r="V12" s="11"/>
      <c r="W12" s="49"/>
      <c r="X12" s="11"/>
      <c r="Y12" s="11"/>
      <c r="Z12" s="49"/>
      <c r="AA12" s="11"/>
      <c r="AB12" s="11"/>
      <c r="AC12" s="11"/>
      <c r="AE12" s="46"/>
      <c r="AF12" s="46"/>
      <c r="AG12" s="50"/>
    </row>
    <row r="13" spans="2:33" ht="15" customHeight="1" x14ac:dyDescent="0.25">
      <c r="B13" s="3"/>
      <c r="C13" s="7"/>
      <c r="G13" s="4" t="s">
        <v>69</v>
      </c>
      <c r="H13" s="4" t="s">
        <v>71</v>
      </c>
      <c r="I13" s="4" t="s">
        <v>42</v>
      </c>
      <c r="J13" s="4">
        <v>3</v>
      </c>
      <c r="K13" s="4" t="s">
        <v>75</v>
      </c>
      <c r="M13" s="11"/>
      <c r="N13" s="49"/>
      <c r="O13" s="11"/>
      <c r="P13" s="11"/>
      <c r="Q13" s="49"/>
      <c r="R13" s="11"/>
      <c r="S13" s="11"/>
      <c r="T13" s="49"/>
      <c r="U13" s="11"/>
      <c r="V13" s="11"/>
      <c r="W13" s="49"/>
      <c r="X13" s="11"/>
      <c r="Y13" s="11"/>
      <c r="Z13" s="49"/>
      <c r="AA13" s="11"/>
      <c r="AB13" s="11"/>
      <c r="AC13" s="11"/>
      <c r="AE13" s="46"/>
      <c r="AF13" s="46"/>
      <c r="AG13" s="50"/>
    </row>
    <row r="14" spans="2:33" ht="15.75" x14ac:dyDescent="0.25">
      <c r="B14" s="3"/>
      <c r="C14" s="7"/>
      <c r="G14" s="4" t="s">
        <v>69</v>
      </c>
      <c r="H14" s="4" t="s">
        <v>71</v>
      </c>
      <c r="I14" s="4" t="s">
        <v>51</v>
      </c>
      <c r="J14" s="4">
        <v>2.7</v>
      </c>
      <c r="K14" s="4" t="s">
        <v>75</v>
      </c>
      <c r="M14" s="11"/>
      <c r="N14" s="49"/>
      <c r="O14" s="11"/>
      <c r="P14" s="11"/>
      <c r="Q14" s="49"/>
      <c r="R14" s="11"/>
      <c r="S14" s="11"/>
      <c r="T14" s="49"/>
      <c r="U14" s="11"/>
      <c r="V14" s="11"/>
      <c r="W14" s="49"/>
      <c r="X14" s="11"/>
      <c r="Y14" s="11"/>
      <c r="Z14" s="49"/>
      <c r="AA14" s="11"/>
      <c r="AB14" s="11"/>
      <c r="AC14" s="11"/>
      <c r="AE14" s="50"/>
      <c r="AF14" s="50"/>
      <c r="AG14" s="50"/>
    </row>
    <row r="15" spans="2:33" ht="15.75" x14ac:dyDescent="0.25">
      <c r="G15" s="4" t="s">
        <v>68</v>
      </c>
      <c r="H15" s="4" t="s">
        <v>71</v>
      </c>
      <c r="I15" s="4" t="s">
        <v>51</v>
      </c>
      <c r="J15" s="4">
        <v>2.4</v>
      </c>
      <c r="K15" s="4" t="s">
        <v>75</v>
      </c>
      <c r="M15" s="11"/>
      <c r="N15" s="49"/>
      <c r="O15" s="11"/>
      <c r="P15" s="11"/>
      <c r="Q15" s="49"/>
      <c r="R15" s="11"/>
      <c r="S15" s="11"/>
      <c r="T15" s="49"/>
      <c r="U15" s="11"/>
      <c r="V15" s="11"/>
      <c r="W15" s="49"/>
      <c r="X15" s="11"/>
      <c r="Y15" s="11"/>
      <c r="Z15" s="49"/>
      <c r="AA15" s="11"/>
      <c r="AB15" s="11"/>
      <c r="AC15" s="11"/>
      <c r="AE15" s="50"/>
      <c r="AF15" s="50"/>
      <c r="AG15" s="50"/>
    </row>
    <row r="16" spans="2:33" ht="15.75" x14ac:dyDescent="0.25">
      <c r="G16" s="4" t="s">
        <v>69</v>
      </c>
      <c r="H16" s="4" t="s">
        <v>70</v>
      </c>
      <c r="I16" s="4" t="s">
        <v>42</v>
      </c>
      <c r="J16" s="4">
        <v>2.5</v>
      </c>
      <c r="K16" s="4" t="s">
        <v>75</v>
      </c>
      <c r="M16" s="11"/>
      <c r="N16" s="49"/>
      <c r="O16" s="11"/>
      <c r="P16" s="11"/>
      <c r="Q16" s="49"/>
      <c r="R16" s="11"/>
      <c r="S16" s="11"/>
      <c r="T16" s="49"/>
      <c r="U16" s="11"/>
      <c r="V16" s="11"/>
      <c r="W16" s="49"/>
      <c r="X16" s="11"/>
      <c r="Y16" s="11"/>
      <c r="Z16" s="49"/>
      <c r="AA16" s="11"/>
      <c r="AB16" s="11"/>
      <c r="AC16" s="11"/>
      <c r="AE16" s="50"/>
      <c r="AF16" s="50"/>
      <c r="AG16" s="50"/>
    </row>
    <row r="17" spans="7:33" ht="15.75" x14ac:dyDescent="0.25">
      <c r="G17" s="4" t="s">
        <v>69</v>
      </c>
      <c r="H17" s="4" t="s">
        <v>70</v>
      </c>
      <c r="I17" s="4" t="s">
        <v>51</v>
      </c>
      <c r="J17" s="4">
        <v>2.5</v>
      </c>
      <c r="K17" s="4" t="s">
        <v>75</v>
      </c>
      <c r="M17" s="11"/>
      <c r="N17" s="49"/>
      <c r="O17" s="11"/>
      <c r="P17" s="11"/>
      <c r="Q17" s="49"/>
      <c r="R17" s="11"/>
      <c r="S17" s="11"/>
      <c r="T17" s="49"/>
      <c r="U17" s="11"/>
      <c r="V17" s="11"/>
      <c r="W17" s="49"/>
      <c r="X17" s="11"/>
      <c r="Y17" s="11"/>
      <c r="Z17" s="49"/>
      <c r="AA17" s="11"/>
      <c r="AB17" s="11"/>
      <c r="AC17" s="11"/>
      <c r="AE17" s="50"/>
      <c r="AF17" s="50"/>
      <c r="AG17" s="50"/>
    </row>
    <row r="18" spans="7:33" ht="15.75" x14ac:dyDescent="0.25">
      <c r="G18" s="4" t="s">
        <v>69</v>
      </c>
      <c r="H18" s="4" t="s">
        <v>70</v>
      </c>
      <c r="I18" s="4" t="s">
        <v>51</v>
      </c>
      <c r="J18" s="4">
        <v>3.5</v>
      </c>
      <c r="K18" s="4" t="s">
        <v>74</v>
      </c>
      <c r="M18" s="11"/>
      <c r="N18" s="49"/>
      <c r="O18" s="11"/>
      <c r="P18" s="11"/>
      <c r="Q18" s="49"/>
      <c r="R18" s="11"/>
      <c r="S18" s="11"/>
      <c r="T18" s="49"/>
      <c r="U18" s="11"/>
      <c r="V18" s="11"/>
      <c r="W18" s="49"/>
      <c r="X18" s="11"/>
      <c r="Y18" s="11"/>
      <c r="Z18" s="49"/>
      <c r="AA18" s="11"/>
      <c r="AB18" s="11"/>
      <c r="AC18" s="11"/>
      <c r="AE18" s="50"/>
      <c r="AF18" s="50"/>
      <c r="AG18" s="50"/>
    </row>
    <row r="19" spans="7:33" ht="15.75" x14ac:dyDescent="0.25">
      <c r="G19" s="4" t="s">
        <v>68</v>
      </c>
      <c r="H19" s="4" t="s">
        <v>71</v>
      </c>
      <c r="I19" s="4" t="s">
        <v>42</v>
      </c>
      <c r="J19" s="4">
        <v>3.3</v>
      </c>
      <c r="K19" s="4" t="s">
        <v>74</v>
      </c>
      <c r="M19" s="11"/>
      <c r="N19" s="49"/>
      <c r="O19" s="11"/>
      <c r="P19" s="11"/>
      <c r="Q19" s="49"/>
      <c r="R19" s="11"/>
      <c r="S19" s="11"/>
      <c r="T19" s="49"/>
      <c r="U19" s="11"/>
      <c r="V19" s="11"/>
      <c r="W19" s="49"/>
      <c r="X19" s="11"/>
      <c r="Y19" s="11"/>
      <c r="Z19" s="49"/>
      <c r="AA19" s="11"/>
      <c r="AB19" s="11"/>
      <c r="AC19" s="11"/>
      <c r="AE19" s="50"/>
      <c r="AF19" s="50"/>
      <c r="AG19" s="50"/>
    </row>
    <row r="20" spans="7:33" ht="15.75" x14ac:dyDescent="0.25">
      <c r="G20" s="4" t="s">
        <v>68</v>
      </c>
      <c r="H20" s="4" t="s">
        <v>70</v>
      </c>
      <c r="I20" s="4" t="s">
        <v>42</v>
      </c>
      <c r="J20" s="4">
        <v>3.25</v>
      </c>
      <c r="K20" s="4" t="s">
        <v>74</v>
      </c>
      <c r="M20" s="11"/>
      <c r="N20" s="49"/>
      <c r="O20" s="11"/>
      <c r="P20" s="11"/>
      <c r="Q20" s="49"/>
      <c r="R20" s="11"/>
      <c r="S20" s="11"/>
      <c r="T20" s="49"/>
      <c r="U20" s="11"/>
      <c r="V20" s="11"/>
      <c r="W20" s="49"/>
      <c r="X20" s="11"/>
      <c r="Y20" s="11"/>
      <c r="Z20" s="49"/>
      <c r="AA20" s="11"/>
      <c r="AB20" s="11"/>
      <c r="AC20" s="11"/>
      <c r="AE20" s="50"/>
      <c r="AF20" s="50"/>
      <c r="AG20" s="50"/>
    </row>
    <row r="21" spans="7:33" x14ac:dyDescent="0.25">
      <c r="G21" s="4" t="s">
        <v>68</v>
      </c>
      <c r="H21" s="4" t="s">
        <v>70</v>
      </c>
      <c r="I21" s="4" t="s">
        <v>51</v>
      </c>
      <c r="J21" s="4">
        <v>2.2999999999999998</v>
      </c>
      <c r="K21" s="4" t="s">
        <v>75</v>
      </c>
      <c r="M21" s="11"/>
      <c r="N21" s="49"/>
      <c r="O21" s="11"/>
      <c r="P21" s="11"/>
      <c r="Q21" s="49"/>
      <c r="R21" s="11"/>
      <c r="S21" s="11"/>
      <c r="T21" s="49"/>
      <c r="U21" s="11"/>
      <c r="V21" s="11"/>
      <c r="W21" s="49"/>
      <c r="X21" s="11"/>
      <c r="Y21" s="11"/>
      <c r="Z21" s="49"/>
      <c r="AA21" s="11"/>
      <c r="AB21" s="11"/>
      <c r="AC21" s="11"/>
    </row>
    <row r="22" spans="7:33" x14ac:dyDescent="0.25">
      <c r="G22" s="6"/>
      <c r="H22" s="6"/>
      <c r="I22" s="6"/>
      <c r="J22" s="6"/>
      <c r="K22" s="6"/>
    </row>
    <row r="23" spans="7:33" x14ac:dyDescent="0.25">
      <c r="G23" s="6"/>
      <c r="H23" s="6"/>
      <c r="I23" s="6"/>
      <c r="J23" s="6"/>
      <c r="K23" s="6"/>
    </row>
    <row r="24" spans="7:33" x14ac:dyDescent="0.25">
      <c r="G24" s="6"/>
      <c r="H24" s="6"/>
      <c r="I24" s="6"/>
      <c r="J24" s="6"/>
      <c r="K24" s="6"/>
    </row>
    <row r="25" spans="7:33" x14ac:dyDescent="0.25">
      <c r="G25" s="6"/>
      <c r="H25" s="6"/>
      <c r="I25" s="6"/>
      <c r="J25" s="6"/>
      <c r="K25" s="6"/>
    </row>
    <row r="26" spans="7:33" x14ac:dyDescent="0.25">
      <c r="G26" s="6"/>
      <c r="H26" s="6"/>
      <c r="I26" s="6"/>
      <c r="J26" s="6"/>
      <c r="K26" s="6"/>
    </row>
    <row r="27" spans="7:33" x14ac:dyDescent="0.25">
      <c r="G27" s="6"/>
      <c r="H27" s="6"/>
      <c r="I27" s="6"/>
      <c r="J27" s="6"/>
      <c r="K27" s="6"/>
    </row>
    <row r="28" spans="7:33" x14ac:dyDescent="0.25">
      <c r="G28" s="6"/>
      <c r="H28" s="6"/>
      <c r="I28" s="6"/>
      <c r="J28" s="6"/>
      <c r="K28" s="6"/>
    </row>
    <row r="29" spans="7:33" x14ac:dyDescent="0.25">
      <c r="G29" s="6"/>
      <c r="H29" s="6"/>
      <c r="I29" s="6"/>
      <c r="J29" s="6"/>
      <c r="K29" s="6"/>
    </row>
    <row r="30" spans="7:33" x14ac:dyDescent="0.25">
      <c r="G30" s="6"/>
      <c r="H30" s="6"/>
      <c r="I30" s="6"/>
      <c r="J30" s="6"/>
      <c r="K30" s="6"/>
    </row>
    <row r="31" spans="7:33" x14ac:dyDescent="0.25">
      <c r="G31" s="6"/>
      <c r="H31" s="6"/>
      <c r="I31" s="6"/>
      <c r="J31" s="6"/>
      <c r="K31" s="6"/>
    </row>
    <row r="32" spans="7:33" x14ac:dyDescent="0.25">
      <c r="G32" s="6"/>
      <c r="H32" s="6"/>
      <c r="I32" s="6"/>
      <c r="J32" s="6"/>
      <c r="K32" s="6"/>
    </row>
    <row r="33" spans="7:11" x14ac:dyDescent="0.25">
      <c r="G33" s="6"/>
      <c r="H33" s="6"/>
      <c r="I33" s="6"/>
      <c r="J33" s="6"/>
      <c r="K33" s="6"/>
    </row>
    <row r="34" spans="7:11" x14ac:dyDescent="0.25">
      <c r="G34" s="6"/>
      <c r="H34" s="6"/>
      <c r="I34" s="6"/>
      <c r="J34" s="6"/>
      <c r="K34" s="6"/>
    </row>
    <row r="35" spans="7:11" x14ac:dyDescent="0.25">
      <c r="G35" s="6"/>
      <c r="H35" s="6"/>
      <c r="I35" s="6"/>
      <c r="J35" s="6"/>
      <c r="K35" s="6"/>
    </row>
    <row r="36" spans="7:11" x14ac:dyDescent="0.25">
      <c r="G36" s="6"/>
      <c r="H36" s="6"/>
      <c r="I36" s="6"/>
      <c r="J36" s="6"/>
      <c r="K36" s="6"/>
    </row>
    <row r="37" spans="7:11" x14ac:dyDescent="0.25">
      <c r="G37" s="6"/>
      <c r="H37" s="6"/>
      <c r="I37" s="6"/>
      <c r="J37" s="6"/>
      <c r="K37" s="6"/>
    </row>
    <row r="38" spans="7:11" x14ac:dyDescent="0.25">
      <c r="G38" s="6"/>
      <c r="H38" s="6"/>
      <c r="I38" s="6"/>
      <c r="J38" s="6"/>
      <c r="K38" s="6"/>
    </row>
    <row r="39" spans="7:11" x14ac:dyDescent="0.25">
      <c r="G39" s="6"/>
      <c r="H39" s="6"/>
      <c r="I39" s="6"/>
      <c r="J39" s="6"/>
      <c r="K39" s="6"/>
    </row>
    <row r="40" spans="7:11" x14ac:dyDescent="0.25">
      <c r="G40" s="6"/>
      <c r="H40" s="6"/>
      <c r="I40" s="6"/>
      <c r="J40" s="6"/>
      <c r="K40" s="6"/>
    </row>
    <row r="41" spans="7:11" x14ac:dyDescent="0.25">
      <c r="G41" s="6"/>
      <c r="H41" s="6"/>
      <c r="I41" s="6"/>
      <c r="J41" s="6"/>
      <c r="K41" s="6"/>
    </row>
    <row r="42" spans="7:11" x14ac:dyDescent="0.25">
      <c r="G42" s="6"/>
      <c r="H42" s="6"/>
      <c r="I42" s="6"/>
      <c r="J42" s="6"/>
      <c r="K42" s="6"/>
    </row>
    <row r="43" spans="7:11" x14ac:dyDescent="0.25">
      <c r="G43" s="6"/>
      <c r="H43" s="6"/>
      <c r="I43" s="6"/>
      <c r="J43" s="6"/>
      <c r="K43" s="6"/>
    </row>
    <row r="44" spans="7:11" x14ac:dyDescent="0.25">
      <c r="G44" s="6"/>
      <c r="H44" s="6"/>
      <c r="I44" s="6"/>
      <c r="J44" s="6"/>
      <c r="K44" s="6"/>
    </row>
    <row r="45" spans="7:11" x14ac:dyDescent="0.25">
      <c r="G45" s="6"/>
      <c r="H45" s="6"/>
      <c r="I45" s="6"/>
      <c r="J45" s="6"/>
      <c r="K45" s="6"/>
    </row>
    <row r="46" spans="7:11" x14ac:dyDescent="0.25">
      <c r="G46" s="6"/>
      <c r="H46" s="6"/>
      <c r="I46" s="6"/>
      <c r="J46" s="6"/>
      <c r="K46" s="6"/>
    </row>
    <row r="47" spans="7:11" x14ac:dyDescent="0.25">
      <c r="G47" s="6"/>
      <c r="H47" s="6"/>
      <c r="I47" s="6"/>
      <c r="J47" s="6"/>
      <c r="K47" s="6"/>
    </row>
    <row r="48" spans="7:11" x14ac:dyDescent="0.25">
      <c r="G48" s="6"/>
      <c r="H48" s="6"/>
      <c r="I48" s="6"/>
      <c r="J48" s="6"/>
      <c r="K48" s="6"/>
    </row>
    <row r="49" spans="7:11" x14ac:dyDescent="0.25">
      <c r="G49" s="6"/>
      <c r="H49" s="6"/>
      <c r="I49" s="6"/>
      <c r="J49" s="6"/>
      <c r="K49" s="6"/>
    </row>
    <row r="50" spans="7:11" x14ac:dyDescent="0.25">
      <c r="G50" s="6"/>
      <c r="H50" s="6"/>
      <c r="I50" s="6"/>
      <c r="J50" s="6"/>
      <c r="K50" s="6"/>
    </row>
    <row r="51" spans="7:11" x14ac:dyDescent="0.25">
      <c r="G51" s="6"/>
      <c r="H51" s="6"/>
      <c r="I51" s="6"/>
      <c r="J51" s="6"/>
      <c r="K51" s="6"/>
    </row>
    <row r="52" spans="7:11" x14ac:dyDescent="0.25">
      <c r="G52" s="6"/>
      <c r="H52" s="6"/>
      <c r="I52" s="6"/>
      <c r="J52" s="6"/>
      <c r="K52" s="6"/>
    </row>
    <row r="53" spans="7:11" x14ac:dyDescent="0.25">
      <c r="G53" s="6"/>
      <c r="H53" s="6"/>
      <c r="I53" s="6"/>
      <c r="J53" s="6"/>
      <c r="K53" s="6"/>
    </row>
    <row r="54" spans="7:11" x14ac:dyDescent="0.25">
      <c r="G54" s="6"/>
      <c r="H54" s="6"/>
      <c r="I54" s="6"/>
      <c r="J54" s="6"/>
      <c r="K54" s="6"/>
    </row>
    <row r="55" spans="7:11" x14ac:dyDescent="0.25">
      <c r="G55" s="6"/>
      <c r="H55" s="6"/>
      <c r="I55" s="6"/>
      <c r="J55" s="6"/>
      <c r="K55" s="6"/>
    </row>
    <row r="56" spans="7:11" x14ac:dyDescent="0.25">
      <c r="G56" s="6"/>
      <c r="H56" s="6"/>
      <c r="I56" s="6"/>
      <c r="J56" s="6"/>
      <c r="K56" s="6"/>
    </row>
    <row r="57" spans="7:11" x14ac:dyDescent="0.25">
      <c r="G57" s="6"/>
      <c r="H57" s="6"/>
      <c r="I57" s="6"/>
      <c r="J57" s="6"/>
      <c r="K57" s="6"/>
    </row>
    <row r="58" spans="7:11" x14ac:dyDescent="0.25">
      <c r="G58" s="6"/>
      <c r="H58" s="6"/>
      <c r="I58" s="6"/>
      <c r="J58" s="6"/>
      <c r="K58" s="6"/>
    </row>
    <row r="59" spans="7:11" x14ac:dyDescent="0.25">
      <c r="G59" s="6"/>
      <c r="H59" s="6"/>
      <c r="I59" s="6"/>
      <c r="J59" s="6"/>
      <c r="K59" s="6"/>
    </row>
    <row r="60" spans="7:11" x14ac:dyDescent="0.25">
      <c r="G60" s="6"/>
      <c r="H60" s="6"/>
      <c r="I60" s="6"/>
      <c r="J60" s="6"/>
      <c r="K60" s="6"/>
    </row>
    <row r="61" spans="7:11" x14ac:dyDescent="0.25">
      <c r="G61" s="6"/>
      <c r="H61" s="6"/>
      <c r="I61" s="6"/>
      <c r="J61" s="6"/>
      <c r="K61" s="6"/>
    </row>
    <row r="62" spans="7:11" x14ac:dyDescent="0.25">
      <c r="G62" s="6"/>
      <c r="H62" s="6"/>
      <c r="I62" s="6"/>
      <c r="J62" s="6"/>
      <c r="K62" s="6"/>
    </row>
    <row r="63" spans="7:11" x14ac:dyDescent="0.25">
      <c r="G63" s="6"/>
      <c r="H63" s="6"/>
      <c r="I63" s="6"/>
      <c r="J63" s="6"/>
      <c r="K63" s="6"/>
    </row>
    <row r="64" spans="7:11" x14ac:dyDescent="0.25">
      <c r="G64" s="6"/>
      <c r="H64" s="6"/>
      <c r="I64" s="6"/>
      <c r="J64" s="6"/>
      <c r="K64" s="6"/>
    </row>
    <row r="65" spans="7:11" x14ac:dyDescent="0.25">
      <c r="G65" s="6"/>
      <c r="H65" s="6"/>
      <c r="I65" s="6"/>
      <c r="J65" s="6"/>
      <c r="K65" s="6"/>
    </row>
    <row r="66" spans="7:11" x14ac:dyDescent="0.25">
      <c r="G66" s="6"/>
      <c r="H66" s="6"/>
      <c r="I66" s="6"/>
      <c r="J66" s="6"/>
      <c r="K66" s="6"/>
    </row>
    <row r="67" spans="7:11" x14ac:dyDescent="0.25">
      <c r="G67" s="6"/>
      <c r="H67" s="6"/>
      <c r="I67" s="6"/>
      <c r="J67" s="6"/>
      <c r="K67" s="6"/>
    </row>
    <row r="68" spans="7:11" x14ac:dyDescent="0.25">
      <c r="G68" s="6"/>
      <c r="H68" s="6"/>
      <c r="I68" s="6"/>
      <c r="J68" s="6"/>
      <c r="K68" s="6"/>
    </row>
    <row r="69" spans="7:11" x14ac:dyDescent="0.25">
      <c r="G69" s="6"/>
      <c r="H69" s="6"/>
      <c r="I69" s="6"/>
      <c r="J69" s="6"/>
      <c r="K69" s="6"/>
    </row>
    <row r="70" spans="7:11" x14ac:dyDescent="0.25">
      <c r="G70" s="6"/>
      <c r="H70" s="6"/>
      <c r="I70" s="6"/>
      <c r="J70" s="6"/>
      <c r="K70" s="6"/>
    </row>
    <row r="71" spans="7:11" x14ac:dyDescent="0.25">
      <c r="G71" s="6"/>
      <c r="H71" s="6"/>
      <c r="I71" s="6"/>
      <c r="J71" s="6"/>
      <c r="K71" s="6"/>
    </row>
    <row r="72" spans="7:11" x14ac:dyDescent="0.25">
      <c r="G72" s="6"/>
      <c r="H72" s="6"/>
      <c r="I72" s="6"/>
      <c r="J72" s="6"/>
      <c r="K72" s="6"/>
    </row>
    <row r="73" spans="7:11" x14ac:dyDescent="0.25">
      <c r="G73" s="6"/>
      <c r="H73" s="6"/>
      <c r="I73" s="6"/>
      <c r="J73" s="6"/>
      <c r="K73" s="6"/>
    </row>
    <row r="74" spans="7:11" x14ac:dyDescent="0.25">
      <c r="G74" s="6"/>
      <c r="H74" s="6"/>
      <c r="I74" s="6"/>
      <c r="J74" s="6"/>
      <c r="K74" s="6"/>
    </row>
    <row r="75" spans="7:11" x14ac:dyDescent="0.25">
      <c r="G75" s="6"/>
      <c r="H75" s="6"/>
      <c r="I75" s="6"/>
      <c r="J75" s="6"/>
      <c r="K75" s="6"/>
    </row>
    <row r="76" spans="7:11" x14ac:dyDescent="0.25">
      <c r="G76" s="6"/>
      <c r="H76" s="6"/>
      <c r="I76" s="6"/>
      <c r="J76" s="6"/>
      <c r="K76" s="6"/>
    </row>
    <row r="77" spans="7:11" x14ac:dyDescent="0.25">
      <c r="G77" s="6"/>
      <c r="H77" s="6"/>
      <c r="I77" s="6"/>
      <c r="J77" s="6"/>
      <c r="K77" s="6"/>
    </row>
    <row r="78" spans="7:11" x14ac:dyDescent="0.25">
      <c r="G78" s="6"/>
      <c r="H78" s="6"/>
      <c r="I78" s="6"/>
      <c r="J78" s="6"/>
      <c r="K78" s="6"/>
    </row>
    <row r="79" spans="7:11" x14ac:dyDescent="0.25">
      <c r="G79" s="6"/>
      <c r="H79" s="6"/>
      <c r="I79" s="6"/>
      <c r="J79" s="6"/>
      <c r="K79" s="6"/>
    </row>
    <row r="80" spans="7:11" x14ac:dyDescent="0.25">
      <c r="G80" s="6"/>
      <c r="H80" s="6"/>
      <c r="I80" s="6"/>
      <c r="J80" s="6"/>
      <c r="K80" s="6"/>
    </row>
    <row r="81" spans="7:11" x14ac:dyDescent="0.25">
      <c r="G81" s="6"/>
      <c r="H81" s="6"/>
      <c r="I81" s="6"/>
      <c r="J81" s="6"/>
      <c r="K81" s="6"/>
    </row>
    <row r="82" spans="7:11" x14ac:dyDescent="0.25">
      <c r="G82" s="6"/>
      <c r="H82" s="6"/>
      <c r="I82" s="6"/>
      <c r="J82" s="6"/>
      <c r="K82" s="6"/>
    </row>
    <row r="83" spans="7:11" x14ac:dyDescent="0.25">
      <c r="G83" s="6"/>
      <c r="H83" s="6"/>
      <c r="I83" s="6"/>
      <c r="J83" s="6"/>
      <c r="K83" s="6"/>
    </row>
    <row r="84" spans="7:11" x14ac:dyDescent="0.25">
      <c r="G84" s="6"/>
      <c r="H84" s="6"/>
      <c r="I84" s="6"/>
      <c r="J84" s="6"/>
      <c r="K84" s="6"/>
    </row>
    <row r="85" spans="7:11" x14ac:dyDescent="0.25">
      <c r="G85" s="6"/>
      <c r="H85" s="6"/>
      <c r="I85" s="6"/>
      <c r="J85" s="6"/>
      <c r="K85" s="6"/>
    </row>
    <row r="86" spans="7:11" x14ac:dyDescent="0.25">
      <c r="G86" s="6"/>
      <c r="H86" s="6"/>
      <c r="I86" s="6"/>
      <c r="J86" s="6"/>
      <c r="K86" s="6"/>
    </row>
    <row r="87" spans="7:11" x14ac:dyDescent="0.25">
      <c r="G87" s="6"/>
      <c r="H87" s="6"/>
      <c r="I87" s="6"/>
      <c r="J87" s="6"/>
      <c r="K87" s="6"/>
    </row>
    <row r="88" spans="7:11" x14ac:dyDescent="0.25">
      <c r="G88" s="6"/>
      <c r="H88" s="6"/>
      <c r="I88" s="6"/>
      <c r="J88" s="6"/>
      <c r="K88" s="6"/>
    </row>
    <row r="89" spans="7:11" x14ac:dyDescent="0.25">
      <c r="G89" s="6"/>
      <c r="H89" s="6"/>
      <c r="I89" s="6"/>
      <c r="J89" s="6"/>
      <c r="K89" s="6"/>
    </row>
    <row r="90" spans="7:11" x14ac:dyDescent="0.25">
      <c r="G90" s="6"/>
      <c r="H90" s="6"/>
      <c r="I90" s="6"/>
      <c r="J90" s="6"/>
      <c r="K90" s="6"/>
    </row>
    <row r="91" spans="7:11" x14ac:dyDescent="0.25">
      <c r="G91" s="6"/>
      <c r="H91" s="6"/>
      <c r="I91" s="6"/>
      <c r="J91" s="6"/>
      <c r="K91" s="6"/>
    </row>
    <row r="92" spans="7:11" x14ac:dyDescent="0.25">
      <c r="G92" s="6"/>
      <c r="H92" s="6"/>
      <c r="I92" s="6"/>
      <c r="J92" s="6"/>
      <c r="K92" s="6"/>
    </row>
    <row r="93" spans="7:11" x14ac:dyDescent="0.25">
      <c r="G93" s="6"/>
      <c r="H93" s="6"/>
      <c r="I93" s="6"/>
      <c r="J93" s="6"/>
      <c r="K93" s="6"/>
    </row>
    <row r="94" spans="7:11" x14ac:dyDescent="0.25">
      <c r="G94" s="6"/>
      <c r="H94" s="6"/>
      <c r="I94" s="6"/>
      <c r="J94" s="6"/>
      <c r="K94" s="6"/>
    </row>
    <row r="95" spans="7:11" x14ac:dyDescent="0.25">
      <c r="G95" s="6"/>
      <c r="H95" s="6"/>
      <c r="I95" s="6"/>
      <c r="J95" s="6"/>
      <c r="K95" s="6"/>
    </row>
    <row r="96" spans="7:11" x14ac:dyDescent="0.25">
      <c r="G96" s="6"/>
      <c r="H96" s="6"/>
      <c r="I96" s="6"/>
      <c r="J96" s="6"/>
      <c r="K96" s="6"/>
    </row>
    <row r="97" spans="7:11" x14ac:dyDescent="0.25">
      <c r="G97" s="6"/>
      <c r="H97" s="6"/>
      <c r="I97" s="6"/>
      <c r="J97" s="6"/>
      <c r="K97" s="22"/>
    </row>
    <row r="98" spans="7:11" x14ac:dyDescent="0.25">
      <c r="G98" s="6"/>
      <c r="H98" s="6"/>
      <c r="I98" s="6"/>
      <c r="J98" s="6"/>
      <c r="K98" s="22"/>
    </row>
    <row r="99" spans="7:11" x14ac:dyDescent="0.25">
      <c r="G99" s="6"/>
      <c r="H99" s="6"/>
      <c r="I99" s="6"/>
      <c r="J99" s="6"/>
      <c r="K99" s="22"/>
    </row>
    <row r="100" spans="7:11" x14ac:dyDescent="0.25">
      <c r="G100" s="6"/>
      <c r="H100" s="6"/>
      <c r="I100" s="6"/>
      <c r="J100" s="6"/>
      <c r="K100" s="22"/>
    </row>
    <row r="101" spans="7:11" x14ac:dyDescent="0.25">
      <c r="G101" s="6"/>
      <c r="H101" s="6"/>
      <c r="I101" s="6"/>
      <c r="J101" s="6"/>
      <c r="K101" s="22"/>
    </row>
    <row r="102" spans="7:11" x14ac:dyDescent="0.25">
      <c r="G102" s="6"/>
      <c r="H102" s="6"/>
      <c r="I102" s="6"/>
      <c r="J102" s="6"/>
      <c r="K102" s="22"/>
    </row>
    <row r="103" spans="7:11" x14ac:dyDescent="0.25">
      <c r="G103" s="6"/>
      <c r="H103" s="6"/>
      <c r="I103" s="6"/>
      <c r="J103" s="6"/>
      <c r="K103" s="22"/>
    </row>
    <row r="104" spans="7:11" x14ac:dyDescent="0.25">
      <c r="G104" s="6"/>
      <c r="H104" s="6"/>
      <c r="I104" s="6"/>
      <c r="J104" s="6"/>
      <c r="K104" s="22"/>
    </row>
    <row r="105" spans="7:11" x14ac:dyDescent="0.25">
      <c r="G105" s="6"/>
      <c r="H105" s="6"/>
      <c r="I105" s="6"/>
      <c r="J105" s="6"/>
      <c r="K105" s="22"/>
    </row>
    <row r="106" spans="7:11" x14ac:dyDescent="0.25">
      <c r="G106" s="6"/>
      <c r="H106" s="6"/>
      <c r="I106" s="6"/>
      <c r="J106" s="6"/>
      <c r="K106" s="22"/>
    </row>
    <row r="107" spans="7:11" x14ac:dyDescent="0.25">
      <c r="G107" s="6"/>
      <c r="H107" s="6"/>
      <c r="I107" s="6"/>
      <c r="J107" s="6"/>
      <c r="K107" s="22"/>
    </row>
    <row r="108" spans="7:11" x14ac:dyDescent="0.25">
      <c r="G108" s="6"/>
      <c r="H108" s="6"/>
      <c r="I108" s="6"/>
      <c r="J108" s="6"/>
      <c r="K108" s="22"/>
    </row>
    <row r="109" spans="7:11" x14ac:dyDescent="0.25">
      <c r="G109" s="6"/>
      <c r="H109" s="6"/>
      <c r="I109" s="6"/>
      <c r="J109" s="6"/>
      <c r="K109" s="22"/>
    </row>
    <row r="110" spans="7:11" x14ac:dyDescent="0.25">
      <c r="G110" s="6"/>
      <c r="H110" s="6"/>
      <c r="I110" s="6"/>
      <c r="J110" s="6"/>
      <c r="K110" s="22"/>
    </row>
    <row r="111" spans="7:11" x14ac:dyDescent="0.25">
      <c r="G111" s="6"/>
      <c r="H111" s="6"/>
      <c r="I111" s="6"/>
      <c r="J111" s="6"/>
      <c r="K111" s="22"/>
    </row>
    <row r="112" spans="7:11" x14ac:dyDescent="0.25">
      <c r="G112" s="6"/>
      <c r="H112" s="6"/>
      <c r="I112" s="6"/>
      <c r="J112" s="6"/>
      <c r="K112" s="22"/>
    </row>
    <row r="113" spans="7:11" x14ac:dyDescent="0.25">
      <c r="G113" s="6"/>
      <c r="H113" s="6"/>
      <c r="I113" s="6"/>
      <c r="J113" s="6"/>
      <c r="K113" s="22"/>
    </row>
    <row r="114" spans="7:11" x14ac:dyDescent="0.25">
      <c r="G114" s="6"/>
      <c r="H114" s="6"/>
      <c r="I114" s="6"/>
      <c r="J114" s="6"/>
      <c r="K114" s="22"/>
    </row>
    <row r="115" spans="7:11" x14ac:dyDescent="0.25">
      <c r="G115" s="6"/>
      <c r="H115" s="6"/>
      <c r="I115" s="6"/>
      <c r="J115" s="6"/>
      <c r="K115" s="22"/>
    </row>
    <row r="116" spans="7:11" x14ac:dyDescent="0.25">
      <c r="G116" s="6"/>
      <c r="H116" s="6"/>
      <c r="I116" s="6"/>
      <c r="J116" s="6"/>
      <c r="K116" s="22"/>
    </row>
    <row r="117" spans="7:11" x14ac:dyDescent="0.25">
      <c r="G117" s="6"/>
      <c r="H117" s="6"/>
      <c r="I117" s="6"/>
      <c r="J117" s="6"/>
      <c r="K117" s="22"/>
    </row>
    <row r="118" spans="7:11" x14ac:dyDescent="0.25">
      <c r="G118" s="6"/>
      <c r="H118" s="6"/>
      <c r="I118" s="6"/>
      <c r="J118" s="6"/>
      <c r="K118" s="22"/>
    </row>
    <row r="119" spans="7:11" x14ac:dyDescent="0.25">
      <c r="G119" s="6"/>
      <c r="H119" s="6"/>
      <c r="I119" s="6"/>
      <c r="J119" s="6"/>
      <c r="K119" s="22"/>
    </row>
    <row r="120" spans="7:11" x14ac:dyDescent="0.25">
      <c r="G120" s="6"/>
      <c r="H120" s="6"/>
      <c r="I120" s="6"/>
      <c r="J120" s="6"/>
      <c r="K120" s="22"/>
    </row>
    <row r="121" spans="7:11" x14ac:dyDescent="0.25">
      <c r="G121" s="6"/>
      <c r="H121" s="6"/>
      <c r="I121" s="6"/>
      <c r="J121" s="6"/>
      <c r="K121" s="22"/>
    </row>
    <row r="122" spans="7:11" x14ac:dyDescent="0.25">
      <c r="G122" s="6"/>
      <c r="H122" s="6"/>
      <c r="I122" s="6"/>
      <c r="J122" s="6"/>
      <c r="K122" s="22"/>
    </row>
    <row r="123" spans="7:11" x14ac:dyDescent="0.25">
      <c r="G123" s="6"/>
      <c r="H123" s="6"/>
      <c r="I123" s="6"/>
      <c r="J123" s="6"/>
      <c r="K123" s="22"/>
    </row>
    <row r="124" spans="7:11" x14ac:dyDescent="0.25">
      <c r="G124" s="6"/>
      <c r="H124" s="6"/>
      <c r="I124" s="6"/>
      <c r="J124" s="6"/>
      <c r="K124" s="22"/>
    </row>
    <row r="125" spans="7:11" x14ac:dyDescent="0.25">
      <c r="G125" s="6"/>
      <c r="H125" s="6"/>
      <c r="I125" s="6"/>
      <c r="J125" s="6"/>
      <c r="K125" s="22"/>
    </row>
    <row r="126" spans="7:11" x14ac:dyDescent="0.25">
      <c r="G126" s="6"/>
      <c r="H126" s="6"/>
      <c r="I126" s="6"/>
      <c r="J126" s="6"/>
      <c r="K126" s="22"/>
    </row>
    <row r="127" spans="7:11" x14ac:dyDescent="0.25">
      <c r="G127" s="6"/>
      <c r="H127" s="6"/>
      <c r="I127" s="6"/>
      <c r="J127" s="6"/>
      <c r="K127" s="22"/>
    </row>
    <row r="128" spans="7:11" x14ac:dyDescent="0.25">
      <c r="G128" s="6"/>
      <c r="H128" s="6"/>
      <c r="I128" s="6"/>
      <c r="J128" s="6"/>
      <c r="K128" s="22"/>
    </row>
    <row r="129" spans="7:11" x14ac:dyDescent="0.25">
      <c r="G129" s="6"/>
      <c r="H129" s="6"/>
      <c r="I129" s="6"/>
      <c r="J129" s="6"/>
      <c r="K129" s="22"/>
    </row>
    <row r="130" spans="7:11" x14ac:dyDescent="0.25">
      <c r="G130" s="6"/>
      <c r="H130" s="6"/>
      <c r="I130" s="6"/>
      <c r="J130" s="6"/>
      <c r="K130" s="22"/>
    </row>
    <row r="131" spans="7:11" x14ac:dyDescent="0.25">
      <c r="G131" s="6"/>
      <c r="H131" s="6"/>
      <c r="I131" s="6"/>
      <c r="J131" s="6"/>
      <c r="K131" s="22"/>
    </row>
    <row r="132" spans="7:11" x14ac:dyDescent="0.25">
      <c r="G132" s="6"/>
      <c r="H132" s="6"/>
      <c r="I132" s="6"/>
      <c r="J132" s="6"/>
      <c r="K132" s="22"/>
    </row>
    <row r="133" spans="7:11" x14ac:dyDescent="0.25">
      <c r="G133" s="6"/>
      <c r="H133" s="6"/>
      <c r="I133" s="6"/>
      <c r="J133" s="6"/>
      <c r="K133" s="22"/>
    </row>
    <row r="134" spans="7:11" x14ac:dyDescent="0.25">
      <c r="G134" s="6"/>
      <c r="H134" s="6"/>
      <c r="I134" s="6"/>
      <c r="J134" s="6"/>
      <c r="K134" s="22"/>
    </row>
    <row r="135" spans="7:11" x14ac:dyDescent="0.25">
      <c r="G135" s="6"/>
      <c r="H135" s="6"/>
      <c r="I135" s="6"/>
      <c r="J135" s="6"/>
      <c r="K135" s="22"/>
    </row>
    <row r="136" spans="7:11" x14ac:dyDescent="0.25">
      <c r="G136" s="6"/>
      <c r="H136" s="6"/>
      <c r="I136" s="6"/>
      <c r="J136" s="6"/>
      <c r="K136" s="22"/>
    </row>
    <row r="137" spans="7:11" x14ac:dyDescent="0.25">
      <c r="G137" s="6"/>
      <c r="H137" s="6"/>
      <c r="I137" s="6"/>
      <c r="J137" s="6"/>
      <c r="K137" s="22"/>
    </row>
    <row r="138" spans="7:11" x14ac:dyDescent="0.25">
      <c r="G138" s="6"/>
      <c r="H138" s="6"/>
      <c r="I138" s="6"/>
      <c r="J138" s="6"/>
      <c r="K138" s="22"/>
    </row>
    <row r="139" spans="7:11" x14ac:dyDescent="0.25">
      <c r="G139" s="6"/>
      <c r="H139" s="6"/>
      <c r="I139" s="6"/>
      <c r="J139" s="6"/>
      <c r="K139" s="22"/>
    </row>
    <row r="140" spans="7:11" x14ac:dyDescent="0.25">
      <c r="G140" s="6"/>
      <c r="H140" s="6"/>
      <c r="I140" s="6"/>
      <c r="J140" s="6"/>
      <c r="K140" s="22"/>
    </row>
    <row r="141" spans="7:11" x14ac:dyDescent="0.25">
      <c r="G141" s="6"/>
      <c r="H141" s="6"/>
      <c r="I141" s="6"/>
      <c r="J141" s="6"/>
      <c r="K141" s="22"/>
    </row>
    <row r="142" spans="7:11" x14ac:dyDescent="0.25">
      <c r="G142" s="6"/>
      <c r="H142" s="6"/>
      <c r="I142" s="6"/>
      <c r="J142" s="6"/>
      <c r="K142" s="22"/>
    </row>
    <row r="143" spans="7:11" x14ac:dyDescent="0.25">
      <c r="G143" s="6"/>
      <c r="H143" s="6"/>
      <c r="I143" s="6"/>
      <c r="J143" s="6"/>
      <c r="K143" s="22"/>
    </row>
    <row r="144" spans="7:11" x14ac:dyDescent="0.25">
      <c r="G144" s="6"/>
      <c r="H144" s="6"/>
      <c r="I144" s="6"/>
      <c r="J144" s="6"/>
      <c r="K144" s="22"/>
    </row>
    <row r="145" spans="7:11" x14ac:dyDescent="0.25">
      <c r="G145" s="6"/>
      <c r="H145" s="6"/>
      <c r="I145" s="6"/>
      <c r="J145" s="6"/>
      <c r="K145" s="22"/>
    </row>
    <row r="146" spans="7:11" x14ac:dyDescent="0.25">
      <c r="G146" s="6"/>
      <c r="H146" s="6"/>
      <c r="I146" s="6"/>
      <c r="J146" s="6"/>
      <c r="K146" s="22"/>
    </row>
    <row r="147" spans="7:11" x14ac:dyDescent="0.25">
      <c r="G147" s="6"/>
      <c r="H147" s="6"/>
      <c r="I147" s="6"/>
      <c r="J147" s="6"/>
      <c r="K147" s="22"/>
    </row>
    <row r="148" spans="7:11" x14ac:dyDescent="0.25">
      <c r="G148" s="6"/>
      <c r="H148" s="6"/>
      <c r="I148" s="6"/>
      <c r="J148" s="6"/>
      <c r="K148" s="22"/>
    </row>
    <row r="149" spans="7:11" x14ac:dyDescent="0.25">
      <c r="G149" s="6"/>
      <c r="H149" s="6"/>
      <c r="I149" s="6"/>
      <c r="J149" s="6"/>
      <c r="K149" s="22"/>
    </row>
    <row r="150" spans="7:11" x14ac:dyDescent="0.25">
      <c r="G150" s="6"/>
      <c r="H150" s="6"/>
      <c r="I150" s="6"/>
      <c r="J150" s="6"/>
      <c r="K150" s="22"/>
    </row>
    <row r="151" spans="7:11" x14ac:dyDescent="0.25">
      <c r="G151" s="6"/>
      <c r="H151" s="6"/>
      <c r="I151" s="6"/>
      <c r="J151" s="6"/>
      <c r="K151" s="22"/>
    </row>
    <row r="152" spans="7:11" x14ac:dyDescent="0.25">
      <c r="G152" s="6"/>
      <c r="H152" s="6"/>
      <c r="I152" s="6"/>
      <c r="J152" s="6"/>
      <c r="K152" s="22"/>
    </row>
    <row r="153" spans="7:11" x14ac:dyDescent="0.25">
      <c r="G153" s="6"/>
      <c r="H153" s="6"/>
      <c r="I153" s="6"/>
      <c r="J153" s="6"/>
      <c r="K153" s="22"/>
    </row>
    <row r="154" spans="7:11" x14ac:dyDescent="0.25">
      <c r="G154" s="6"/>
      <c r="H154" s="6"/>
      <c r="I154" s="6"/>
      <c r="J154" s="6"/>
      <c r="K154" s="22"/>
    </row>
    <row r="155" spans="7:11" x14ac:dyDescent="0.25">
      <c r="G155" s="6"/>
      <c r="H155" s="6"/>
      <c r="I155" s="6"/>
      <c r="J155" s="6"/>
      <c r="K155" s="22"/>
    </row>
    <row r="156" spans="7:11" x14ac:dyDescent="0.25">
      <c r="G156" s="6"/>
      <c r="H156" s="6"/>
      <c r="I156" s="6"/>
      <c r="J156" s="6"/>
      <c r="K156" s="22"/>
    </row>
  </sheetData>
  <mergeCells count="3">
    <mergeCell ref="G1:K1"/>
    <mergeCell ref="AE3:AF6"/>
    <mergeCell ref="M1:AA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Sheet7"/>
  <dimension ref="A1:N58"/>
  <sheetViews>
    <sheetView workbookViewId="0">
      <selection activeCell="A2" sqref="A2"/>
    </sheetView>
  </sheetViews>
  <sheetFormatPr defaultColWidth="12.5703125" defaultRowHeight="12.75" x14ac:dyDescent="0.2"/>
  <cols>
    <col min="1" max="1" width="12.5703125" style="59"/>
    <col min="2" max="2" width="13.5703125" style="59" bestFit="1" customWidth="1"/>
    <col min="3" max="11" width="12.5703125" style="59"/>
    <col min="12" max="12" width="16.85546875" style="59" bestFit="1" customWidth="1"/>
    <col min="13" max="16384" width="12.5703125" style="59"/>
  </cols>
  <sheetData>
    <row r="1" spans="1:3" x14ac:dyDescent="0.2">
      <c r="A1" s="57" t="s">
        <v>135</v>
      </c>
    </row>
    <row r="3" spans="1:3" x14ac:dyDescent="0.2">
      <c r="A3" s="57" t="s">
        <v>136</v>
      </c>
    </row>
    <row r="4" spans="1:3" x14ac:dyDescent="0.2">
      <c r="A4" s="79" t="s">
        <v>110</v>
      </c>
      <c r="B4" s="79" t="s">
        <v>111</v>
      </c>
      <c r="C4" s="79" t="s">
        <v>112</v>
      </c>
    </row>
    <row r="5" spans="1:3" x14ac:dyDescent="0.2">
      <c r="A5" s="59">
        <v>2.7</v>
      </c>
      <c r="B5" s="59">
        <v>2.5</v>
      </c>
      <c r="C5" s="59">
        <v>-1</v>
      </c>
    </row>
    <row r="6" spans="1:3" x14ac:dyDescent="0.2">
      <c r="A6" s="59">
        <v>1.4</v>
      </c>
      <c r="B6" s="59">
        <v>2.2999999999999998</v>
      </c>
      <c r="C6" s="59">
        <v>-1</v>
      </c>
    </row>
    <row r="7" spans="1:3" x14ac:dyDescent="0.2">
      <c r="A7" s="59">
        <v>3.3</v>
      </c>
      <c r="B7" s="59">
        <v>2.4</v>
      </c>
      <c r="C7" s="59">
        <v>-1</v>
      </c>
    </row>
    <row r="8" spans="1:3" x14ac:dyDescent="0.2">
      <c r="A8" s="59">
        <v>1.3</v>
      </c>
      <c r="B8" s="59">
        <v>1.8</v>
      </c>
      <c r="C8" s="59">
        <v>-1</v>
      </c>
    </row>
    <row r="9" spans="1:3" x14ac:dyDescent="0.2">
      <c r="A9" s="59">
        <v>3</v>
      </c>
      <c r="B9" s="59">
        <v>3</v>
      </c>
      <c r="C9" s="59">
        <v>-1</v>
      </c>
    </row>
    <row r="10" spans="1:3" x14ac:dyDescent="0.2">
      <c r="A10" s="59">
        <v>7.6</v>
      </c>
      <c r="B10" s="59">
        <v>2.7</v>
      </c>
      <c r="C10" s="59">
        <v>1</v>
      </c>
    </row>
    <row r="11" spans="1:3" x14ac:dyDescent="0.2">
      <c r="A11" s="59">
        <v>5.9</v>
      </c>
      <c r="B11" s="59">
        <v>2.2000000000000002</v>
      </c>
      <c r="C11" s="59">
        <v>1</v>
      </c>
    </row>
    <row r="12" spans="1:3" x14ac:dyDescent="0.2">
      <c r="A12" s="59">
        <v>6.9</v>
      </c>
      <c r="B12" s="59">
        <v>1.8</v>
      </c>
      <c r="C12" s="59">
        <v>1</v>
      </c>
    </row>
    <row r="13" spans="1:3" x14ac:dyDescent="0.2">
      <c r="A13" s="59">
        <v>8.6</v>
      </c>
      <c r="B13" s="59">
        <v>4.5</v>
      </c>
      <c r="C13" s="59">
        <v>1</v>
      </c>
    </row>
    <row r="14" spans="1:3" x14ac:dyDescent="0.2">
      <c r="A14" s="59">
        <v>7.7</v>
      </c>
      <c r="B14" s="59">
        <v>3.5</v>
      </c>
      <c r="C14" s="59">
        <v>1</v>
      </c>
    </row>
    <row r="16" spans="1:3" x14ac:dyDescent="0.2">
      <c r="A16" s="79" t="s">
        <v>137</v>
      </c>
    </row>
    <row r="17" spans="1:14" x14ac:dyDescent="0.2">
      <c r="A17" s="59">
        <v>0.45</v>
      </c>
    </row>
    <row r="18" spans="1:14" x14ac:dyDescent="0.2">
      <c r="A18" s="57" t="s">
        <v>138</v>
      </c>
    </row>
    <row r="19" spans="1:14" s="57" customFormat="1" x14ac:dyDescent="0.2">
      <c r="A19" s="79" t="s">
        <v>114</v>
      </c>
      <c r="B19" s="79" t="s">
        <v>116</v>
      </c>
      <c r="C19" s="79" t="s">
        <v>111</v>
      </c>
      <c r="D19" s="79" t="s">
        <v>117</v>
      </c>
      <c r="E19" s="79" t="s">
        <v>139</v>
      </c>
      <c r="F19" s="79" t="s">
        <v>119</v>
      </c>
      <c r="G19" s="79" t="s">
        <v>120</v>
      </c>
      <c r="H19" s="79" t="s">
        <v>1</v>
      </c>
      <c r="I19" s="79" t="s">
        <v>140</v>
      </c>
      <c r="J19" s="79" t="s">
        <v>141</v>
      </c>
      <c r="K19" s="79" t="s">
        <v>121</v>
      </c>
      <c r="L19" s="79" t="s">
        <v>125</v>
      </c>
      <c r="M19" s="79" t="s">
        <v>126</v>
      </c>
      <c r="N19" s="79" t="s">
        <v>127</v>
      </c>
    </row>
    <row r="20" spans="1:14" x14ac:dyDescent="0.2">
      <c r="A20" s="62">
        <v>1</v>
      </c>
      <c r="B20" s="62">
        <v>2.7</v>
      </c>
      <c r="C20" s="62">
        <v>2.5</v>
      </c>
      <c r="D20" s="62">
        <v>-1</v>
      </c>
      <c r="E20" s="62">
        <f>1/A20</f>
        <v>1</v>
      </c>
      <c r="F20" s="62">
        <v>0</v>
      </c>
      <c r="G20" s="62">
        <v>0</v>
      </c>
      <c r="H20" s="62">
        <f>D20*(B20*F20+C20*G20)</f>
        <v>0</v>
      </c>
      <c r="I20" s="62">
        <f>IF($H20&lt;1,((1-$E20)*F20+(1/($A$17*$A20))*$D20*B20),((1-$E20)*F20))</f>
        <v>-6.0000000000000009</v>
      </c>
      <c r="J20" s="62">
        <f>IF($H20&lt;1,((1-$E20)*G20+(1/($A$17*$A20))*$D20*C20),((1-$E20)*G20))</f>
        <v>-5.5555555555555554</v>
      </c>
      <c r="K20" s="62">
        <f>B20*F20+C20*G20</f>
        <v>0</v>
      </c>
      <c r="L20" s="62">
        <f>IF(K20&lt;0,-1,1)</f>
        <v>1</v>
      </c>
      <c r="M20" s="62">
        <f>IF(L20=D20,0,1)</f>
        <v>1</v>
      </c>
      <c r="N20" s="62"/>
    </row>
    <row r="21" spans="1:14" x14ac:dyDescent="0.2">
      <c r="A21" s="62">
        <v>2</v>
      </c>
      <c r="B21" s="62">
        <v>1.4</v>
      </c>
      <c r="C21" s="62">
        <v>2.2999999999999998</v>
      </c>
      <c r="D21" s="62">
        <v>-1</v>
      </c>
      <c r="E21" s="62">
        <f>1/A21</f>
        <v>0.5</v>
      </c>
      <c r="F21" s="62">
        <f>I20</f>
        <v>-6.0000000000000009</v>
      </c>
      <c r="G21" s="62">
        <f>J20</f>
        <v>-5.5555555555555554</v>
      </c>
      <c r="H21" s="62">
        <f t="shared" ref="H21:H40" si="0">D21*(B21*F21+C21*G21)</f>
        <v>21.177777777777777</v>
      </c>
      <c r="I21" s="62">
        <f>IF($H21&lt;1,((1-$E21)*F21+(1/($A$17*$A21))*$D21*B21),((1-$E21)*F21))</f>
        <v>-3.0000000000000004</v>
      </c>
      <c r="J21" s="62">
        <f t="shared" ref="J21:J40" si="1">IF($H21&lt;1,((1-$E21)*G21+(1/($A$17*$A21))*$D21*C21),((1-$E21)*G21))</f>
        <v>-2.7777777777777777</v>
      </c>
      <c r="K21" s="62">
        <f>B21*F21+C21*G21</f>
        <v>-21.177777777777777</v>
      </c>
      <c r="L21" s="62">
        <f t="shared" ref="L21:L39" si="2">IF(K21&lt;0,-1,1)</f>
        <v>-1</v>
      </c>
      <c r="M21" s="62">
        <f t="shared" ref="M21:M40" si="3">IF(L21=D21,0,1)</f>
        <v>0</v>
      </c>
      <c r="N21" s="62"/>
    </row>
    <row r="22" spans="1:14" x14ac:dyDescent="0.2">
      <c r="A22" s="62">
        <v>3</v>
      </c>
      <c r="B22" s="62">
        <v>3.3</v>
      </c>
      <c r="C22" s="62">
        <v>2.4</v>
      </c>
      <c r="D22" s="62">
        <v>-1</v>
      </c>
      <c r="E22" s="62">
        <f t="shared" ref="E22:E40" si="4">1/A22</f>
        <v>0.33333333333333331</v>
      </c>
      <c r="F22" s="62">
        <f>I21</f>
        <v>-3.0000000000000004</v>
      </c>
      <c r="G22" s="62">
        <f t="shared" ref="G22:G40" si="5">J21</f>
        <v>-2.7777777777777777</v>
      </c>
      <c r="H22" s="62">
        <f t="shared" si="0"/>
        <v>16.566666666666666</v>
      </c>
      <c r="I22" s="62">
        <f t="shared" ref="I22:I40" si="6">IF($H22&lt;1,((1-$E22)*F22+(1/($A$17*$A22))*$D22*B22),((1-$E22)*F22))</f>
        <v>-2.0000000000000004</v>
      </c>
      <c r="J22" s="62">
        <f t="shared" si="1"/>
        <v>-1.8518518518518521</v>
      </c>
      <c r="K22" s="62">
        <f t="shared" ref="K22:K39" si="7">B22*F22+C22*G22</f>
        <v>-16.566666666666666</v>
      </c>
      <c r="L22" s="62">
        <f t="shared" si="2"/>
        <v>-1</v>
      </c>
      <c r="M22" s="62">
        <f t="shared" si="3"/>
        <v>0</v>
      </c>
      <c r="N22" s="62"/>
    </row>
    <row r="23" spans="1:14" x14ac:dyDescent="0.2">
      <c r="A23" s="62">
        <v>4</v>
      </c>
      <c r="B23" s="62">
        <v>1.3</v>
      </c>
      <c r="C23" s="62">
        <v>1.8</v>
      </c>
      <c r="D23" s="62">
        <v>-1</v>
      </c>
      <c r="E23" s="62">
        <f>1/A23</f>
        <v>0.25</v>
      </c>
      <c r="F23" s="62">
        <f t="shared" ref="F23:F38" si="8">I22</f>
        <v>-2.0000000000000004</v>
      </c>
      <c r="G23" s="62">
        <f t="shared" si="5"/>
        <v>-1.8518518518518521</v>
      </c>
      <c r="H23" s="62">
        <f t="shared" si="0"/>
        <v>5.9333333333333345</v>
      </c>
      <c r="I23" s="62">
        <f t="shared" si="6"/>
        <v>-1.5000000000000004</v>
      </c>
      <c r="J23" s="62">
        <f t="shared" si="1"/>
        <v>-1.3888888888888891</v>
      </c>
      <c r="K23" s="62">
        <f t="shared" si="7"/>
        <v>-5.9333333333333345</v>
      </c>
      <c r="L23" s="62">
        <f t="shared" si="2"/>
        <v>-1</v>
      </c>
      <c r="M23" s="62">
        <f t="shared" si="3"/>
        <v>0</v>
      </c>
      <c r="N23" s="62"/>
    </row>
    <row r="24" spans="1:14" x14ac:dyDescent="0.2">
      <c r="A24" s="62">
        <v>5</v>
      </c>
      <c r="B24" s="62">
        <v>3</v>
      </c>
      <c r="C24" s="62">
        <v>3</v>
      </c>
      <c r="D24" s="62">
        <v>-1</v>
      </c>
      <c r="E24" s="62">
        <f t="shared" si="4"/>
        <v>0.2</v>
      </c>
      <c r="F24" s="62">
        <f t="shared" si="8"/>
        <v>-1.5000000000000004</v>
      </c>
      <c r="G24" s="62">
        <f t="shared" si="5"/>
        <v>-1.3888888888888891</v>
      </c>
      <c r="H24" s="62">
        <f t="shared" si="0"/>
        <v>8.6666666666666679</v>
      </c>
      <c r="I24" s="62">
        <f t="shared" si="6"/>
        <v>-1.2000000000000004</v>
      </c>
      <c r="J24" s="62">
        <f t="shared" si="1"/>
        <v>-1.1111111111111114</v>
      </c>
      <c r="K24" s="62">
        <f t="shared" si="7"/>
        <v>-8.6666666666666679</v>
      </c>
      <c r="L24" s="62">
        <f t="shared" si="2"/>
        <v>-1</v>
      </c>
      <c r="M24" s="62">
        <f t="shared" si="3"/>
        <v>0</v>
      </c>
      <c r="N24" s="62"/>
    </row>
    <row r="25" spans="1:14" x14ac:dyDescent="0.2">
      <c r="A25" s="62">
        <v>6</v>
      </c>
      <c r="B25" s="62">
        <v>7.6</v>
      </c>
      <c r="C25" s="62">
        <v>2.7</v>
      </c>
      <c r="D25" s="62">
        <v>1</v>
      </c>
      <c r="E25" s="62">
        <f t="shared" si="4"/>
        <v>0.16666666666666666</v>
      </c>
      <c r="F25" s="62">
        <f t="shared" si="8"/>
        <v>-1.2000000000000004</v>
      </c>
      <c r="G25" s="62">
        <f t="shared" si="5"/>
        <v>-1.1111111111111114</v>
      </c>
      <c r="H25" s="62">
        <f t="shared" si="0"/>
        <v>-12.120000000000005</v>
      </c>
      <c r="I25" s="62">
        <f t="shared" si="6"/>
        <v>1.814814814814814</v>
      </c>
      <c r="J25" s="62">
        <f t="shared" si="1"/>
        <v>7.4074074074073848E-2</v>
      </c>
      <c r="K25" s="62">
        <f t="shared" si="7"/>
        <v>-12.120000000000005</v>
      </c>
      <c r="L25" s="62">
        <f t="shared" si="2"/>
        <v>-1</v>
      </c>
      <c r="M25" s="62">
        <f t="shared" si="3"/>
        <v>1</v>
      </c>
      <c r="N25" s="62"/>
    </row>
    <row r="26" spans="1:14" x14ac:dyDescent="0.2">
      <c r="A26" s="62">
        <v>7</v>
      </c>
      <c r="B26" s="62">
        <v>5.9</v>
      </c>
      <c r="C26" s="62">
        <v>2.2000000000000002</v>
      </c>
      <c r="D26" s="62">
        <v>1</v>
      </c>
      <c r="E26" s="62">
        <f t="shared" si="4"/>
        <v>0.14285714285714285</v>
      </c>
      <c r="F26" s="62">
        <f t="shared" si="8"/>
        <v>1.814814814814814</v>
      </c>
      <c r="G26" s="62">
        <f t="shared" si="5"/>
        <v>7.4074074074073848E-2</v>
      </c>
      <c r="H26" s="62">
        <f t="shared" si="0"/>
        <v>10.870370370370367</v>
      </c>
      <c r="I26" s="62">
        <f t="shared" si="6"/>
        <v>1.5555555555555549</v>
      </c>
      <c r="J26" s="62">
        <f t="shared" si="1"/>
        <v>6.3492063492063308E-2</v>
      </c>
      <c r="K26" s="62">
        <f t="shared" si="7"/>
        <v>10.870370370370367</v>
      </c>
      <c r="L26" s="62">
        <f t="shared" si="2"/>
        <v>1</v>
      </c>
      <c r="M26" s="62">
        <f t="shared" si="3"/>
        <v>0</v>
      </c>
      <c r="N26" s="62"/>
    </row>
    <row r="27" spans="1:14" x14ac:dyDescent="0.2">
      <c r="A27" s="62">
        <v>8</v>
      </c>
      <c r="B27" s="62">
        <v>6.9</v>
      </c>
      <c r="C27" s="62">
        <v>1.8</v>
      </c>
      <c r="D27" s="62">
        <v>1</v>
      </c>
      <c r="E27" s="62">
        <f t="shared" si="4"/>
        <v>0.125</v>
      </c>
      <c r="F27" s="62">
        <f t="shared" si="8"/>
        <v>1.5555555555555549</v>
      </c>
      <c r="G27" s="62">
        <f t="shared" si="5"/>
        <v>6.3492063492063308E-2</v>
      </c>
      <c r="H27" s="62">
        <f t="shared" si="0"/>
        <v>10.847619047619043</v>
      </c>
      <c r="I27" s="62">
        <f t="shared" si="6"/>
        <v>1.3611111111111105</v>
      </c>
      <c r="J27" s="62">
        <f t="shared" si="1"/>
        <v>5.5555555555555393E-2</v>
      </c>
      <c r="K27" s="62">
        <f t="shared" si="7"/>
        <v>10.847619047619043</v>
      </c>
      <c r="L27" s="62">
        <f t="shared" si="2"/>
        <v>1</v>
      </c>
      <c r="M27" s="62">
        <f t="shared" si="3"/>
        <v>0</v>
      </c>
      <c r="N27" s="62"/>
    </row>
    <row r="28" spans="1:14" x14ac:dyDescent="0.2">
      <c r="A28" s="62">
        <v>9</v>
      </c>
      <c r="B28" s="62">
        <v>8.6</v>
      </c>
      <c r="C28" s="62">
        <v>4.5</v>
      </c>
      <c r="D28" s="62">
        <v>1</v>
      </c>
      <c r="E28" s="62">
        <f t="shared" si="4"/>
        <v>0.1111111111111111</v>
      </c>
      <c r="F28" s="62">
        <f t="shared" si="8"/>
        <v>1.3611111111111105</v>
      </c>
      <c r="G28" s="62">
        <f t="shared" si="5"/>
        <v>5.5555555555555393E-2</v>
      </c>
      <c r="H28" s="62">
        <f t="shared" si="0"/>
        <v>11.95555555555555</v>
      </c>
      <c r="I28" s="62">
        <f t="shared" si="6"/>
        <v>1.2098765432098759</v>
      </c>
      <c r="J28" s="62">
        <f t="shared" si="1"/>
        <v>4.9382716049382568E-2</v>
      </c>
      <c r="K28" s="62">
        <f>B28*F28+C28*G28</f>
        <v>11.95555555555555</v>
      </c>
      <c r="L28" s="62">
        <f t="shared" si="2"/>
        <v>1</v>
      </c>
      <c r="M28" s="62">
        <f t="shared" si="3"/>
        <v>0</v>
      </c>
      <c r="N28" s="62"/>
    </row>
    <row r="29" spans="1:14" x14ac:dyDescent="0.2">
      <c r="A29" s="62">
        <v>10</v>
      </c>
      <c r="B29" s="62">
        <v>7.7</v>
      </c>
      <c r="C29" s="62">
        <v>3.5</v>
      </c>
      <c r="D29" s="62">
        <v>1</v>
      </c>
      <c r="E29" s="62">
        <f t="shared" si="4"/>
        <v>0.1</v>
      </c>
      <c r="F29" s="62">
        <f t="shared" si="8"/>
        <v>1.2098765432098759</v>
      </c>
      <c r="G29" s="62">
        <f t="shared" si="5"/>
        <v>4.9382716049382568E-2</v>
      </c>
      <c r="H29" s="62">
        <f t="shared" si="0"/>
        <v>9.4888888888888836</v>
      </c>
      <c r="I29" s="62">
        <f t="shared" si="6"/>
        <v>1.0888888888888884</v>
      </c>
      <c r="J29" s="62">
        <f t="shared" si="1"/>
        <v>4.4444444444444314E-2</v>
      </c>
      <c r="K29" s="62">
        <f t="shared" si="7"/>
        <v>9.4888888888888836</v>
      </c>
      <c r="L29" s="62">
        <f t="shared" si="2"/>
        <v>1</v>
      </c>
      <c r="M29" s="62">
        <f t="shared" si="3"/>
        <v>0</v>
      </c>
      <c r="N29" s="62"/>
    </row>
    <row r="30" spans="1:14" x14ac:dyDescent="0.2">
      <c r="A30" s="62">
        <v>11</v>
      </c>
      <c r="B30" s="62">
        <v>2.9</v>
      </c>
      <c r="C30" s="62">
        <v>2</v>
      </c>
      <c r="D30" s="62">
        <v>-1</v>
      </c>
      <c r="E30" s="62">
        <f t="shared" si="4"/>
        <v>9.0909090909090912E-2</v>
      </c>
      <c r="F30" s="62">
        <f t="shared" si="8"/>
        <v>1.0888888888888884</v>
      </c>
      <c r="G30" s="62">
        <f t="shared" si="5"/>
        <v>4.4444444444444314E-2</v>
      </c>
      <c r="H30" s="62">
        <f t="shared" si="0"/>
        <v>-3.2466666666666648</v>
      </c>
      <c r="I30" s="62">
        <f t="shared" si="6"/>
        <v>0.40404040404040353</v>
      </c>
      <c r="J30" s="62">
        <f t="shared" si="1"/>
        <v>-0.36363636363636376</v>
      </c>
      <c r="K30" s="62">
        <f t="shared" si="7"/>
        <v>3.2466666666666648</v>
      </c>
      <c r="L30" s="62">
        <f t="shared" si="2"/>
        <v>1</v>
      </c>
      <c r="M30" s="62">
        <f t="shared" si="3"/>
        <v>1</v>
      </c>
      <c r="N30" s="62">
        <f>(1-(SUM(M20:M30)/COUNT(M30:M39)))*100</f>
        <v>70</v>
      </c>
    </row>
    <row r="31" spans="1:14" x14ac:dyDescent="0.2">
      <c r="A31" s="61">
        <v>12</v>
      </c>
      <c r="B31" s="61">
        <v>1.5</v>
      </c>
      <c r="C31" s="61">
        <v>2.2999999999999998</v>
      </c>
      <c r="D31" s="61">
        <v>-1</v>
      </c>
      <c r="E31" s="61">
        <f t="shared" si="4"/>
        <v>8.3333333333333329E-2</v>
      </c>
      <c r="F31" s="61">
        <f t="shared" si="8"/>
        <v>0.40404040404040353</v>
      </c>
      <c r="G31" s="61">
        <f t="shared" si="5"/>
        <v>-0.36363636363636376</v>
      </c>
      <c r="H31" s="61">
        <f t="shared" si="0"/>
        <v>0.23030303030303123</v>
      </c>
      <c r="I31" s="61">
        <f t="shared" si="6"/>
        <v>9.2592592592592116E-2</v>
      </c>
      <c r="J31" s="61">
        <f t="shared" si="1"/>
        <v>-0.7592592592592593</v>
      </c>
      <c r="K31" s="61">
        <f t="shared" si="7"/>
        <v>-0.23030303030303123</v>
      </c>
      <c r="L31" s="61">
        <f t="shared" si="2"/>
        <v>-1</v>
      </c>
      <c r="M31" s="61">
        <f t="shared" si="3"/>
        <v>0</v>
      </c>
      <c r="N31" s="61"/>
    </row>
    <row r="32" spans="1:14" x14ac:dyDescent="0.2">
      <c r="A32" s="61">
        <v>13</v>
      </c>
      <c r="B32" s="61">
        <v>3.4</v>
      </c>
      <c r="C32" s="61">
        <v>4.9000000000000004</v>
      </c>
      <c r="D32" s="61">
        <v>-1</v>
      </c>
      <c r="E32" s="61">
        <f t="shared" si="4"/>
        <v>7.6923076923076927E-2</v>
      </c>
      <c r="F32" s="61">
        <f t="shared" si="8"/>
        <v>9.2592592592592116E-2</v>
      </c>
      <c r="G32" s="61">
        <f t="shared" si="5"/>
        <v>-0.7592592592592593</v>
      </c>
      <c r="H32" s="61">
        <f t="shared" si="0"/>
        <v>3.4055555555555577</v>
      </c>
      <c r="I32" s="61">
        <f t="shared" si="6"/>
        <v>8.5470085470085028E-2</v>
      </c>
      <c r="J32" s="61">
        <f t="shared" si="1"/>
        <v>-0.70085470085470092</v>
      </c>
      <c r="K32" s="61">
        <f t="shared" si="7"/>
        <v>-3.4055555555555577</v>
      </c>
      <c r="L32" s="61">
        <f t="shared" si="2"/>
        <v>-1</v>
      </c>
      <c r="M32" s="61">
        <f t="shared" si="3"/>
        <v>0</v>
      </c>
      <c r="N32" s="61"/>
    </row>
    <row r="33" spans="1:14" x14ac:dyDescent="0.2">
      <c r="A33" s="61">
        <v>14</v>
      </c>
      <c r="B33" s="61">
        <v>1.7</v>
      </c>
      <c r="C33" s="61">
        <v>1.8</v>
      </c>
      <c r="D33" s="61">
        <v>-1</v>
      </c>
      <c r="E33" s="61">
        <f t="shared" si="4"/>
        <v>7.1428571428571425E-2</v>
      </c>
      <c r="F33" s="61">
        <f t="shared" si="8"/>
        <v>8.5470085470085028E-2</v>
      </c>
      <c r="G33" s="61">
        <f t="shared" si="5"/>
        <v>-0.70085470085470092</v>
      </c>
      <c r="H33" s="61">
        <f t="shared" si="0"/>
        <v>1.1162393162393172</v>
      </c>
      <c r="I33" s="61">
        <f t="shared" si="6"/>
        <v>7.9365079365078958E-2</v>
      </c>
      <c r="J33" s="61">
        <f t="shared" si="1"/>
        <v>-0.65079365079365092</v>
      </c>
      <c r="K33" s="61">
        <f t="shared" si="7"/>
        <v>-1.1162393162393172</v>
      </c>
      <c r="L33" s="61">
        <f t="shared" si="2"/>
        <v>-1</v>
      </c>
      <c r="M33" s="61">
        <f t="shared" si="3"/>
        <v>0</v>
      </c>
      <c r="N33" s="61"/>
    </row>
    <row r="34" spans="1:14" x14ac:dyDescent="0.2">
      <c r="A34" s="61">
        <v>15</v>
      </c>
      <c r="B34" s="61">
        <v>3</v>
      </c>
      <c r="C34" s="61">
        <v>3.1</v>
      </c>
      <c r="D34" s="61">
        <v>-1</v>
      </c>
      <c r="E34" s="61">
        <f t="shared" si="4"/>
        <v>6.6666666666666666E-2</v>
      </c>
      <c r="F34" s="61">
        <f t="shared" si="8"/>
        <v>7.9365079365078958E-2</v>
      </c>
      <c r="G34" s="61">
        <f t="shared" si="5"/>
        <v>-0.65079365079365092</v>
      </c>
      <c r="H34" s="61">
        <f t="shared" si="0"/>
        <v>1.779365079365081</v>
      </c>
      <c r="I34" s="61">
        <f t="shared" si="6"/>
        <v>7.4074074074073695E-2</v>
      </c>
      <c r="J34" s="61">
        <f t="shared" si="1"/>
        <v>-0.60740740740740751</v>
      </c>
      <c r="K34" s="61">
        <f t="shared" si="7"/>
        <v>-1.779365079365081</v>
      </c>
      <c r="L34" s="61">
        <f t="shared" si="2"/>
        <v>-1</v>
      </c>
      <c r="M34" s="61">
        <f t="shared" si="3"/>
        <v>0</v>
      </c>
      <c r="N34" s="61"/>
    </row>
    <row r="35" spans="1:14" x14ac:dyDescent="0.2">
      <c r="A35" s="61">
        <v>16</v>
      </c>
      <c r="B35" s="61">
        <v>7.6</v>
      </c>
      <c r="C35" s="61">
        <v>3.7</v>
      </c>
      <c r="D35" s="61">
        <v>1</v>
      </c>
      <c r="E35" s="61">
        <f t="shared" si="4"/>
        <v>6.25E-2</v>
      </c>
      <c r="F35" s="61">
        <f t="shared" si="8"/>
        <v>7.4074074074073695E-2</v>
      </c>
      <c r="G35" s="61">
        <f t="shared" si="5"/>
        <v>-0.60740740740740751</v>
      </c>
      <c r="H35" s="61">
        <f t="shared" si="0"/>
        <v>-1.6844444444444475</v>
      </c>
      <c r="I35" s="61">
        <f t="shared" si="6"/>
        <v>1.1249999999999996</v>
      </c>
      <c r="J35" s="61">
        <f t="shared" si="1"/>
        <v>-5.555555555555558E-2</v>
      </c>
      <c r="K35" s="61">
        <f t="shared" si="7"/>
        <v>-1.6844444444444475</v>
      </c>
      <c r="L35" s="61">
        <f t="shared" si="2"/>
        <v>-1</v>
      </c>
      <c r="M35" s="61">
        <f t="shared" si="3"/>
        <v>1</v>
      </c>
      <c r="N35" s="61"/>
    </row>
    <row r="36" spans="1:14" x14ac:dyDescent="0.2">
      <c r="A36" s="61">
        <v>17</v>
      </c>
      <c r="B36" s="61">
        <v>6.1</v>
      </c>
      <c r="C36" s="61">
        <v>2.1</v>
      </c>
      <c r="D36" s="61">
        <v>1</v>
      </c>
      <c r="E36" s="61">
        <f t="shared" si="4"/>
        <v>5.8823529411764705E-2</v>
      </c>
      <c r="F36" s="61">
        <f t="shared" si="8"/>
        <v>1.1249999999999996</v>
      </c>
      <c r="G36" s="61">
        <f t="shared" si="5"/>
        <v>-5.555555555555558E-2</v>
      </c>
      <c r="H36" s="61">
        <f t="shared" si="0"/>
        <v>6.74583333333333</v>
      </c>
      <c r="I36" s="61">
        <f t="shared" si="6"/>
        <v>1.0588235294117643</v>
      </c>
      <c r="J36" s="61">
        <f t="shared" si="1"/>
        <v>-5.2287581699346428E-2</v>
      </c>
      <c r="K36" s="61">
        <f t="shared" si="7"/>
        <v>6.74583333333333</v>
      </c>
      <c r="L36" s="61">
        <f t="shared" si="2"/>
        <v>1</v>
      </c>
      <c r="M36" s="61">
        <f t="shared" si="3"/>
        <v>0</v>
      </c>
      <c r="N36" s="61"/>
    </row>
    <row r="37" spans="1:14" x14ac:dyDescent="0.2">
      <c r="A37" s="61">
        <v>18</v>
      </c>
      <c r="B37" s="61">
        <v>9</v>
      </c>
      <c r="C37" s="61">
        <v>3.1</v>
      </c>
      <c r="D37" s="61">
        <v>1</v>
      </c>
      <c r="E37" s="61">
        <f t="shared" si="4"/>
        <v>5.5555555555555552E-2</v>
      </c>
      <c r="F37" s="61">
        <f t="shared" si="8"/>
        <v>1.0588235294117643</v>
      </c>
      <c r="G37" s="61">
        <f t="shared" si="5"/>
        <v>-5.2287581699346428E-2</v>
      </c>
      <c r="H37" s="61">
        <f t="shared" si="0"/>
        <v>9.3673202614379054</v>
      </c>
      <c r="I37" s="61">
        <f t="shared" si="6"/>
        <v>0.99999999999999956</v>
      </c>
      <c r="J37" s="61">
        <f t="shared" si="1"/>
        <v>-4.9382716049382734E-2</v>
      </c>
      <c r="K37" s="61">
        <f t="shared" si="7"/>
        <v>9.3673202614379054</v>
      </c>
      <c r="L37" s="61">
        <f t="shared" si="2"/>
        <v>1</v>
      </c>
      <c r="M37" s="61">
        <f t="shared" si="3"/>
        <v>0</v>
      </c>
      <c r="N37" s="61"/>
    </row>
    <row r="38" spans="1:14" x14ac:dyDescent="0.2">
      <c r="A38" s="61">
        <v>19</v>
      </c>
      <c r="B38" s="61">
        <v>8.6</v>
      </c>
      <c r="C38" s="61">
        <v>2.4</v>
      </c>
      <c r="D38" s="61">
        <v>1</v>
      </c>
      <c r="E38" s="61">
        <f t="shared" si="4"/>
        <v>5.2631578947368418E-2</v>
      </c>
      <c r="F38" s="61">
        <f t="shared" si="8"/>
        <v>0.99999999999999956</v>
      </c>
      <c r="G38" s="61">
        <f t="shared" si="5"/>
        <v>-4.9382716049382734E-2</v>
      </c>
      <c r="H38" s="61">
        <f t="shared" si="0"/>
        <v>8.4814814814814774</v>
      </c>
      <c r="I38" s="61">
        <f t="shared" si="6"/>
        <v>0.94736842105263119</v>
      </c>
      <c r="J38" s="61">
        <f t="shared" si="1"/>
        <v>-4.678362573099417E-2</v>
      </c>
      <c r="K38" s="61">
        <f t="shared" si="7"/>
        <v>8.4814814814814774</v>
      </c>
      <c r="L38" s="61">
        <f t="shared" si="2"/>
        <v>1</v>
      </c>
      <c r="M38" s="61">
        <f t="shared" si="3"/>
        <v>0</v>
      </c>
      <c r="N38" s="61"/>
    </row>
    <row r="39" spans="1:14" x14ac:dyDescent="0.2">
      <c r="A39" s="61">
        <v>20</v>
      </c>
      <c r="B39" s="61">
        <v>9.1</v>
      </c>
      <c r="C39" s="61">
        <v>3.5</v>
      </c>
      <c r="D39" s="61">
        <v>1</v>
      </c>
      <c r="E39" s="61">
        <f t="shared" si="4"/>
        <v>0.05</v>
      </c>
      <c r="F39" s="61">
        <f>I38</f>
        <v>0.94736842105263119</v>
      </c>
      <c r="G39" s="61">
        <f t="shared" si="5"/>
        <v>-4.678362573099417E-2</v>
      </c>
      <c r="H39" s="61">
        <f t="shared" si="0"/>
        <v>8.4573099415204638</v>
      </c>
      <c r="I39" s="61">
        <f t="shared" si="6"/>
        <v>0.89999999999999958</v>
      </c>
      <c r="J39" s="61">
        <f t="shared" si="1"/>
        <v>-4.444444444444446E-2</v>
      </c>
      <c r="K39" s="61">
        <f t="shared" si="7"/>
        <v>8.4573099415204638</v>
      </c>
      <c r="L39" s="61">
        <f t="shared" si="2"/>
        <v>1</v>
      </c>
      <c r="M39" s="61">
        <f t="shared" si="3"/>
        <v>0</v>
      </c>
      <c r="N39" s="61"/>
    </row>
    <row r="40" spans="1:14" x14ac:dyDescent="0.2">
      <c r="A40" s="61">
        <v>21</v>
      </c>
      <c r="B40" s="61">
        <v>6.3</v>
      </c>
      <c r="C40" s="61">
        <v>1.2</v>
      </c>
      <c r="D40" s="61">
        <v>-1</v>
      </c>
      <c r="E40" s="61">
        <f t="shared" si="4"/>
        <v>4.7619047619047616E-2</v>
      </c>
      <c r="F40" s="61">
        <f>I39</f>
        <v>0.89999999999999958</v>
      </c>
      <c r="G40" s="61">
        <f t="shared" si="5"/>
        <v>-4.444444444444446E-2</v>
      </c>
      <c r="H40" s="61">
        <f t="shared" si="0"/>
        <v>-5.6166666666666636</v>
      </c>
      <c r="I40" s="61">
        <f t="shared" si="6"/>
        <v>0.19047619047619002</v>
      </c>
      <c r="J40" s="61">
        <f t="shared" si="1"/>
        <v>-0.1693121693121693</v>
      </c>
      <c r="K40" s="61">
        <f>B40*F40+C40*G40</f>
        <v>5.6166666666666636</v>
      </c>
      <c r="L40" s="61">
        <f>IF(K40&lt;0,-1,1)</f>
        <v>1</v>
      </c>
      <c r="M40" s="61">
        <f t="shared" si="3"/>
        <v>1</v>
      </c>
      <c r="N40" s="61">
        <f>(1-(SUM(M31:M40)/COUNT(M31:M40)))*100</f>
        <v>80</v>
      </c>
    </row>
    <row r="43" spans="1:14" x14ac:dyDescent="0.2">
      <c r="A43" s="57" t="s">
        <v>128</v>
      </c>
    </row>
    <row r="44" spans="1:14" x14ac:dyDescent="0.2">
      <c r="A44" s="79" t="s">
        <v>142</v>
      </c>
      <c r="B44" s="79" t="s">
        <v>131</v>
      </c>
    </row>
    <row r="45" spans="1:14" x14ac:dyDescent="0.2">
      <c r="A45" s="59">
        <f>I40</f>
        <v>0.19047619047619002</v>
      </c>
      <c r="B45" s="59">
        <f>J40</f>
        <v>-0.1693121693121693</v>
      </c>
    </row>
    <row r="47" spans="1:14" x14ac:dyDescent="0.2">
      <c r="A47" s="57" t="s">
        <v>143</v>
      </c>
    </row>
    <row r="48" spans="1:14" x14ac:dyDescent="0.2">
      <c r="A48" s="79" t="s">
        <v>116</v>
      </c>
      <c r="B48" s="79" t="s">
        <v>111</v>
      </c>
      <c r="C48" s="79" t="s">
        <v>144</v>
      </c>
      <c r="D48" s="79" t="s">
        <v>145</v>
      </c>
      <c r="E48" s="79" t="s">
        <v>146</v>
      </c>
      <c r="F48" s="79" t="s">
        <v>147</v>
      </c>
      <c r="G48" s="79" t="s">
        <v>148</v>
      </c>
    </row>
    <row r="49" spans="1:7" x14ac:dyDescent="0.2">
      <c r="A49" s="59">
        <v>1.9</v>
      </c>
      <c r="B49" s="59">
        <v>3.1</v>
      </c>
      <c r="C49" s="59">
        <f>$A$45*A49+B49*$B$45</f>
        <v>-0.16296296296296381</v>
      </c>
      <c r="D49" s="59">
        <f>IF(C49&lt;0,-1,1)</f>
        <v>-1</v>
      </c>
      <c r="E49" s="59">
        <f>-1</f>
        <v>-1</v>
      </c>
      <c r="F49" s="59">
        <f>IF(D49=E49,0,1)</f>
        <v>0</v>
      </c>
      <c r="G49" s="59">
        <f>(1-(SUM(F49:F58)/COUNT(F49:F58)))*100</f>
        <v>80</v>
      </c>
    </row>
    <row r="50" spans="1:7" x14ac:dyDescent="0.2">
      <c r="A50" s="59">
        <v>1.4</v>
      </c>
      <c r="B50" s="59">
        <v>2.2999999999999998</v>
      </c>
      <c r="C50" s="59">
        <f t="shared" ref="C50:C54" si="9">$A$45*A50+B50*$B$45</f>
        <v>-0.12275132275132339</v>
      </c>
      <c r="D50" s="59">
        <f t="shared" ref="D50:D58" si="10">IF(C50&lt;0,-1,1)</f>
        <v>-1</v>
      </c>
      <c r="E50" s="59">
        <v>-1</v>
      </c>
      <c r="F50" s="59">
        <f t="shared" ref="F50:F58" si="11">IF(D50=E50,0,1)</f>
        <v>0</v>
      </c>
    </row>
    <row r="51" spans="1:7" x14ac:dyDescent="0.2">
      <c r="A51" s="59">
        <v>3.3</v>
      </c>
      <c r="B51" s="59">
        <v>4.4000000000000004</v>
      </c>
      <c r="C51" s="59">
        <f t="shared" si="9"/>
        <v>-0.11640211640211795</v>
      </c>
      <c r="D51" s="59">
        <f t="shared" si="10"/>
        <v>-1</v>
      </c>
      <c r="E51" s="59">
        <v>-1</v>
      </c>
      <c r="F51" s="59">
        <f t="shared" si="11"/>
        <v>0</v>
      </c>
    </row>
    <row r="52" spans="1:7" x14ac:dyDescent="0.2">
      <c r="A52" s="59">
        <v>1.8</v>
      </c>
      <c r="B52" s="59">
        <v>1.8</v>
      </c>
      <c r="C52" s="59">
        <f t="shared" si="9"/>
        <v>3.8095238095237294E-2</v>
      </c>
      <c r="D52" s="59">
        <f t="shared" si="10"/>
        <v>1</v>
      </c>
      <c r="E52" s="59">
        <v>-1</v>
      </c>
      <c r="F52" s="59">
        <f t="shared" si="11"/>
        <v>1</v>
      </c>
    </row>
    <row r="53" spans="1:7" x14ac:dyDescent="0.2">
      <c r="A53" s="59">
        <v>3</v>
      </c>
      <c r="B53" s="59">
        <v>3.9</v>
      </c>
      <c r="C53" s="59">
        <f>A45*A53+B45*B53</f>
        <v>-8.8888888888890238E-2</v>
      </c>
      <c r="D53" s="59">
        <f t="shared" si="10"/>
        <v>-1</v>
      </c>
      <c r="E53" s="59">
        <v>-1</v>
      </c>
      <c r="F53" s="59">
        <f t="shared" si="11"/>
        <v>0</v>
      </c>
    </row>
    <row r="54" spans="1:7" x14ac:dyDescent="0.2">
      <c r="A54" s="59">
        <v>7.7</v>
      </c>
      <c r="B54" s="59">
        <v>3.7</v>
      </c>
      <c r="C54" s="59">
        <f t="shared" si="9"/>
        <v>0.84021164021163675</v>
      </c>
      <c r="D54" s="59">
        <f t="shared" si="10"/>
        <v>1</v>
      </c>
      <c r="E54" s="59">
        <v>1</v>
      </c>
      <c r="F54" s="59">
        <f t="shared" si="11"/>
        <v>0</v>
      </c>
    </row>
    <row r="55" spans="1:7" x14ac:dyDescent="0.2">
      <c r="A55" s="59">
        <v>5.3</v>
      </c>
      <c r="B55" s="59">
        <v>2</v>
      </c>
      <c r="C55" s="59">
        <f>$A45*A55+B55*$B45</f>
        <v>0.67089947089946844</v>
      </c>
      <c r="D55" s="59">
        <f t="shared" si="10"/>
        <v>1</v>
      </c>
      <c r="E55" s="59">
        <v>1</v>
      </c>
      <c r="F55" s="59">
        <f t="shared" si="11"/>
        <v>0</v>
      </c>
    </row>
    <row r="56" spans="1:7" x14ac:dyDescent="0.2">
      <c r="A56" s="59">
        <v>6.9</v>
      </c>
      <c r="B56" s="59">
        <v>1.9</v>
      </c>
      <c r="C56" s="59">
        <f>A45*A56+B45*B56</f>
        <v>0.99259259259258958</v>
      </c>
      <c r="D56" s="59">
        <f t="shared" si="10"/>
        <v>1</v>
      </c>
      <c r="E56" s="59">
        <v>1</v>
      </c>
      <c r="F56" s="59">
        <f t="shared" si="11"/>
        <v>0</v>
      </c>
    </row>
    <row r="57" spans="1:7" x14ac:dyDescent="0.2">
      <c r="A57" s="59">
        <v>8.8000000000000007</v>
      </c>
      <c r="B57" s="59">
        <v>0.5</v>
      </c>
      <c r="C57" s="59">
        <f>A45*A57+B45*B57</f>
        <v>1.5915343915343876</v>
      </c>
      <c r="D57" s="59">
        <f t="shared" si="10"/>
        <v>1</v>
      </c>
      <c r="E57" s="59">
        <v>1</v>
      </c>
      <c r="F57" s="59">
        <f t="shared" si="11"/>
        <v>0</v>
      </c>
    </row>
    <row r="58" spans="1:7" x14ac:dyDescent="0.2">
      <c r="A58" s="59">
        <v>9.3000000000000007</v>
      </c>
      <c r="B58" s="59">
        <v>3.5</v>
      </c>
      <c r="C58" s="59">
        <f>A45*A58+B45*B58</f>
        <v>1.1788359788359748</v>
      </c>
      <c r="D58" s="59">
        <f t="shared" si="10"/>
        <v>1</v>
      </c>
      <c r="E58" s="59">
        <v>-1</v>
      </c>
      <c r="F58" s="59">
        <f t="shared" si="11"/>
        <v>1</v>
      </c>
    </row>
  </sheetData>
  <pageMargins left="0.75" right="0.75" top="1" bottom="1" header="0.5" footer="0.5"/>
  <pageSetup paperSize="0"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22"/>
  <sheetViews>
    <sheetView showGridLines="0" workbookViewId="0"/>
  </sheetViews>
  <sheetFormatPr defaultRowHeight="15" x14ac:dyDescent="0.25"/>
  <cols>
    <col min="1" max="1" width="18" bestFit="1" customWidth="1"/>
    <col min="2" max="2" width="25.5703125" bestFit="1" customWidth="1"/>
    <col min="3" max="3" width="17.7109375" bestFit="1" customWidth="1"/>
    <col min="4" max="4" width="12" bestFit="1" customWidth="1"/>
    <col min="5" max="5" width="14.5703125" bestFit="1" customWidth="1"/>
    <col min="6" max="6" width="13.42578125" bestFit="1" customWidth="1"/>
    <col min="7" max="7" width="12" bestFit="1" customWidth="1"/>
    <col min="8" max="8" width="12.42578125" bestFit="1" customWidth="1"/>
    <col min="9" max="9" width="12.5703125" bestFit="1" customWidth="1"/>
  </cols>
  <sheetData>
    <row r="1" spans="1:6" ht="17.25" x14ac:dyDescent="0.25">
      <c r="A1" s="78" t="s">
        <v>92</v>
      </c>
      <c r="B1" s="78" t="s">
        <v>149</v>
      </c>
      <c r="C1" s="78" t="s">
        <v>150</v>
      </c>
      <c r="D1" s="78" t="s">
        <v>151</v>
      </c>
      <c r="E1" s="78" t="s">
        <v>152</v>
      </c>
      <c r="F1" s="78" t="s">
        <v>154</v>
      </c>
    </row>
    <row r="2" spans="1:6" x14ac:dyDescent="0.25">
      <c r="A2" s="65" t="s">
        <v>93</v>
      </c>
      <c r="B2" s="55">
        <v>1040</v>
      </c>
      <c r="C2" s="55">
        <v>33600</v>
      </c>
      <c r="D2" s="71">
        <f>B2^2</f>
        <v>1081600</v>
      </c>
      <c r="E2" s="72">
        <f>C2^2</f>
        <v>1128960000</v>
      </c>
      <c r="F2" s="70">
        <f>B2*C2</f>
        <v>34944000</v>
      </c>
    </row>
    <row r="3" spans="1:6" x14ac:dyDescent="0.25">
      <c r="A3" s="65" t="s">
        <v>94</v>
      </c>
      <c r="B3" s="55">
        <v>1200</v>
      </c>
      <c r="C3" s="55">
        <v>36300</v>
      </c>
      <c r="D3" s="71">
        <f t="shared" ref="D3:D13" si="0">B3^2</f>
        <v>1440000</v>
      </c>
      <c r="E3" s="72">
        <f t="shared" ref="E3:E13" si="1">C3^2</f>
        <v>1317690000</v>
      </c>
      <c r="F3" s="70">
        <f t="shared" ref="F3:F13" si="2">B3*C3</f>
        <v>43560000</v>
      </c>
    </row>
    <row r="4" spans="1:6" x14ac:dyDescent="0.25">
      <c r="A4" s="65" t="s">
        <v>95</v>
      </c>
      <c r="B4" s="55">
        <v>1260</v>
      </c>
      <c r="C4" s="55">
        <v>37800</v>
      </c>
      <c r="D4" s="71">
        <f t="shared" si="0"/>
        <v>1587600</v>
      </c>
      <c r="E4" s="72">
        <f t="shared" si="1"/>
        <v>1428840000</v>
      </c>
      <c r="F4" s="70">
        <f t="shared" si="2"/>
        <v>47628000</v>
      </c>
    </row>
    <row r="5" spans="1:6" x14ac:dyDescent="0.25">
      <c r="A5" s="65" t="s">
        <v>96</v>
      </c>
      <c r="B5" s="55">
        <v>1100</v>
      </c>
      <c r="C5" s="55">
        <v>35500</v>
      </c>
      <c r="D5" s="71">
        <f t="shared" si="0"/>
        <v>1210000</v>
      </c>
      <c r="E5" s="72">
        <f t="shared" si="1"/>
        <v>1260250000</v>
      </c>
      <c r="F5" s="70">
        <f t="shared" si="2"/>
        <v>39050000</v>
      </c>
    </row>
    <row r="6" spans="1:6" x14ac:dyDescent="0.25">
      <c r="A6" s="65" t="s">
        <v>97</v>
      </c>
      <c r="B6" s="55">
        <v>1220</v>
      </c>
      <c r="C6" s="55">
        <v>36600</v>
      </c>
      <c r="D6" s="71">
        <f t="shared" si="0"/>
        <v>1488400</v>
      </c>
      <c r="E6" s="72">
        <f t="shared" si="1"/>
        <v>1339560000</v>
      </c>
      <c r="F6" s="70">
        <f t="shared" si="2"/>
        <v>44652000</v>
      </c>
    </row>
    <row r="7" spans="1:6" x14ac:dyDescent="0.25">
      <c r="A7" s="65" t="s">
        <v>98</v>
      </c>
      <c r="B7" s="55">
        <v>1010</v>
      </c>
      <c r="C7" s="55">
        <v>32900</v>
      </c>
      <c r="D7" s="71">
        <f t="shared" si="0"/>
        <v>1020100</v>
      </c>
      <c r="E7" s="72">
        <f t="shared" si="1"/>
        <v>1082410000</v>
      </c>
      <c r="F7" s="70">
        <f t="shared" si="2"/>
        <v>33229000</v>
      </c>
    </row>
    <row r="8" spans="1:6" x14ac:dyDescent="0.25">
      <c r="A8" s="65" t="s">
        <v>99</v>
      </c>
      <c r="B8" s="55">
        <v>1190</v>
      </c>
      <c r="C8" s="55">
        <v>36200</v>
      </c>
      <c r="D8" s="71">
        <f t="shared" si="0"/>
        <v>1416100</v>
      </c>
      <c r="E8" s="72">
        <f t="shared" si="1"/>
        <v>1310440000</v>
      </c>
      <c r="F8" s="70">
        <f t="shared" si="2"/>
        <v>43078000</v>
      </c>
    </row>
    <row r="9" spans="1:6" x14ac:dyDescent="0.25">
      <c r="A9" s="65" t="s">
        <v>100</v>
      </c>
      <c r="B9" s="55">
        <v>1050</v>
      </c>
      <c r="C9" s="55">
        <v>33400</v>
      </c>
      <c r="D9" s="71">
        <f t="shared" si="0"/>
        <v>1102500</v>
      </c>
      <c r="E9" s="72">
        <f t="shared" si="1"/>
        <v>1115560000</v>
      </c>
      <c r="F9" s="70">
        <f t="shared" si="2"/>
        <v>35070000</v>
      </c>
    </row>
    <row r="10" spans="1:6" x14ac:dyDescent="0.25">
      <c r="A10" s="65" t="s">
        <v>101</v>
      </c>
      <c r="B10" s="55">
        <v>1210</v>
      </c>
      <c r="C10" s="55">
        <v>37700</v>
      </c>
      <c r="D10" s="71">
        <f t="shared" si="0"/>
        <v>1464100</v>
      </c>
      <c r="E10" s="72">
        <f t="shared" si="1"/>
        <v>1421290000</v>
      </c>
      <c r="F10" s="70">
        <f t="shared" si="2"/>
        <v>45617000</v>
      </c>
    </row>
    <row r="11" spans="1:6" x14ac:dyDescent="0.25">
      <c r="A11" s="65" t="s">
        <v>102</v>
      </c>
      <c r="B11" s="55">
        <v>1250</v>
      </c>
      <c r="C11" s="55">
        <v>37400</v>
      </c>
      <c r="D11" s="71">
        <f t="shared" si="0"/>
        <v>1562500</v>
      </c>
      <c r="E11" s="72">
        <f t="shared" si="1"/>
        <v>1398760000</v>
      </c>
      <c r="F11" s="70">
        <f t="shared" si="2"/>
        <v>46750000</v>
      </c>
    </row>
    <row r="12" spans="1:6" x14ac:dyDescent="0.25">
      <c r="A12" s="65" t="s">
        <v>103</v>
      </c>
      <c r="B12" s="55">
        <v>1060</v>
      </c>
      <c r="C12" s="55">
        <v>33800</v>
      </c>
      <c r="D12" s="71">
        <f t="shared" si="0"/>
        <v>1123600</v>
      </c>
      <c r="E12" s="72">
        <f t="shared" si="1"/>
        <v>1142440000</v>
      </c>
      <c r="F12" s="70">
        <f t="shared" si="2"/>
        <v>35828000</v>
      </c>
    </row>
    <row r="13" spans="1:6" x14ac:dyDescent="0.25">
      <c r="A13" s="65" t="s">
        <v>104</v>
      </c>
      <c r="B13" s="55">
        <v>1280</v>
      </c>
      <c r="C13" s="55">
        <v>38100</v>
      </c>
      <c r="D13" s="71">
        <f t="shared" si="0"/>
        <v>1638400</v>
      </c>
      <c r="E13" s="72">
        <f t="shared" si="1"/>
        <v>1451610000</v>
      </c>
      <c r="F13" s="70">
        <f t="shared" si="2"/>
        <v>48768000</v>
      </c>
    </row>
    <row r="14" spans="1:6" x14ac:dyDescent="0.25">
      <c r="A14" s="65" t="s">
        <v>153</v>
      </c>
      <c r="B14" s="55">
        <f>SUM(B2:B13)</f>
        <v>13870</v>
      </c>
      <c r="C14" s="55">
        <f t="shared" ref="C14:F14" si="3">SUM(C2:C13)</f>
        <v>429300</v>
      </c>
      <c r="D14" s="55">
        <f t="shared" si="3"/>
        <v>16134900</v>
      </c>
      <c r="E14" s="55">
        <f t="shared" si="3"/>
        <v>15397810000</v>
      </c>
      <c r="F14" s="55">
        <f t="shared" si="3"/>
        <v>498174000</v>
      </c>
    </row>
    <row r="15" spans="1:6" x14ac:dyDescent="0.25">
      <c r="A15" s="66" t="s">
        <v>106</v>
      </c>
      <c r="B15" s="54">
        <v>1140</v>
      </c>
      <c r="C15" s="56">
        <f>(B20*B15)+B19</f>
        <v>35472.880264111445</v>
      </c>
      <c r="D15" s="76"/>
      <c r="E15" s="77"/>
      <c r="F15" s="77"/>
    </row>
    <row r="16" spans="1:6" x14ac:dyDescent="0.25">
      <c r="A16" s="75" t="s">
        <v>155</v>
      </c>
      <c r="B16" s="74">
        <f>COUNTA(A2:A13)</f>
        <v>12</v>
      </c>
    </row>
    <row r="18" spans="1:7" x14ac:dyDescent="0.25">
      <c r="B18" s="1" t="s">
        <v>156</v>
      </c>
      <c r="D18" s="1" t="s">
        <v>157</v>
      </c>
    </row>
    <row r="19" spans="1:7" x14ac:dyDescent="0.25">
      <c r="A19" s="47" t="s">
        <v>158</v>
      </c>
      <c r="B19" s="74">
        <f>INTERCEPT(C2:C13,B2:B13)</f>
        <v>13720.259280135273</v>
      </c>
      <c r="C19" s="47" t="s">
        <v>158</v>
      </c>
      <c r="D19">
        <f>((C14*D14)-(B14*F14))/((B16*D14)-(B14)^2)</f>
        <v>13720.259280135277</v>
      </c>
      <c r="G19" s="73"/>
    </row>
    <row r="20" spans="1:7" x14ac:dyDescent="0.25">
      <c r="A20" s="47" t="s">
        <v>105</v>
      </c>
      <c r="B20" s="74">
        <f>SLOPE(C2:C13,B2:B13)</f>
        <v>19.08124647717208</v>
      </c>
      <c r="C20" s="47" t="s">
        <v>105</v>
      </c>
      <c r="D20">
        <f>((B16*F14)-(B14*C14))/((B16*D14)-(B14)^2)</f>
        <v>19.081246477172076</v>
      </c>
      <c r="G20" s="73"/>
    </row>
    <row r="22" spans="1:7" x14ac:dyDescent="0.25">
      <c r="B22" t="s">
        <v>108</v>
      </c>
    </row>
  </sheetData>
  <pageMargins left="0.7" right="0.7" top="0.75" bottom="0.75" header="0.3" footer="0.3"/>
  <pageSetup orientation="portrait" r:id="rId1"/>
  <ignoredErrors>
    <ignoredError sqref="B19:B20" formulaRange="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Sheet6"/>
  <dimension ref="A1:Q119"/>
  <sheetViews>
    <sheetView zoomScaleNormal="100" workbookViewId="0">
      <selection activeCell="A2" sqref="A2"/>
    </sheetView>
  </sheetViews>
  <sheetFormatPr defaultColWidth="12.5703125" defaultRowHeight="12.75" x14ac:dyDescent="0.2"/>
  <cols>
    <col min="1" max="1" width="15.85546875" style="59" customWidth="1"/>
    <col min="2" max="3" width="12.5703125" style="59"/>
    <col min="4" max="4" width="16.85546875" style="59" bestFit="1" customWidth="1"/>
    <col min="5" max="12" width="12.5703125" style="59"/>
    <col min="13" max="13" width="16.42578125" style="59" customWidth="1"/>
    <col min="14" max="16384" width="12.5703125" style="59"/>
  </cols>
  <sheetData>
    <row r="1" spans="1:3" x14ac:dyDescent="0.2">
      <c r="A1" s="57" t="s">
        <v>107</v>
      </c>
      <c r="B1" s="58"/>
      <c r="C1" s="58" t="s">
        <v>108</v>
      </c>
    </row>
    <row r="3" spans="1:3" x14ac:dyDescent="0.2">
      <c r="A3" s="57" t="s">
        <v>109</v>
      </c>
    </row>
    <row r="4" spans="1:3" x14ac:dyDescent="0.2">
      <c r="A4" s="79" t="s">
        <v>110</v>
      </c>
      <c r="B4" s="79" t="s">
        <v>111</v>
      </c>
      <c r="C4" s="79" t="s">
        <v>112</v>
      </c>
    </row>
    <row r="5" spans="1:3" x14ac:dyDescent="0.2">
      <c r="A5" s="59">
        <v>2.7</v>
      </c>
      <c r="B5" s="59">
        <v>2.5</v>
      </c>
      <c r="C5" s="59">
        <v>0</v>
      </c>
    </row>
    <row r="6" spans="1:3" x14ac:dyDescent="0.2">
      <c r="A6" s="59">
        <v>1.4</v>
      </c>
      <c r="B6" s="59">
        <v>2.2999999999999998</v>
      </c>
      <c r="C6" s="59">
        <v>0</v>
      </c>
    </row>
    <row r="7" spans="1:3" x14ac:dyDescent="0.2">
      <c r="A7" s="59">
        <v>3.3</v>
      </c>
      <c r="B7" s="59">
        <v>4.4000000000000004</v>
      </c>
      <c r="C7" s="59">
        <v>0</v>
      </c>
    </row>
    <row r="8" spans="1:3" x14ac:dyDescent="0.2">
      <c r="A8" s="59">
        <v>1.3</v>
      </c>
      <c r="B8" s="59">
        <v>1.8</v>
      </c>
      <c r="C8" s="59">
        <v>0</v>
      </c>
    </row>
    <row r="9" spans="1:3" x14ac:dyDescent="0.2">
      <c r="A9" s="59">
        <v>3</v>
      </c>
      <c r="B9" s="59">
        <v>3</v>
      </c>
      <c r="C9" s="59">
        <v>0</v>
      </c>
    </row>
    <row r="10" spans="1:3" x14ac:dyDescent="0.2">
      <c r="A10" s="59">
        <v>7.6</v>
      </c>
      <c r="B10" s="59">
        <v>2.7</v>
      </c>
      <c r="C10" s="59">
        <v>1</v>
      </c>
    </row>
    <row r="11" spans="1:3" x14ac:dyDescent="0.2">
      <c r="A11" s="59">
        <v>5.9</v>
      </c>
      <c r="B11" s="59">
        <v>2.2000000000000002</v>
      </c>
      <c r="C11" s="59">
        <v>1</v>
      </c>
    </row>
    <row r="12" spans="1:3" x14ac:dyDescent="0.2">
      <c r="A12" s="59">
        <v>6.9</v>
      </c>
      <c r="B12" s="59">
        <v>1.8</v>
      </c>
      <c r="C12" s="59">
        <v>1</v>
      </c>
    </row>
    <row r="13" spans="1:3" x14ac:dyDescent="0.2">
      <c r="A13" s="59">
        <v>8.6</v>
      </c>
      <c r="B13" s="59">
        <v>4.5</v>
      </c>
      <c r="C13" s="59">
        <v>1</v>
      </c>
    </row>
    <row r="14" spans="1:3" x14ac:dyDescent="0.2">
      <c r="A14" s="59">
        <v>7.7</v>
      </c>
      <c r="B14" s="59">
        <v>3.5</v>
      </c>
      <c r="C14" s="59">
        <v>1</v>
      </c>
    </row>
    <row r="16" spans="1:3" x14ac:dyDescent="0.2">
      <c r="A16" s="79" t="s">
        <v>113</v>
      </c>
    </row>
    <row r="17" spans="1:15" x14ac:dyDescent="0.2">
      <c r="A17" s="59">
        <v>0.3</v>
      </c>
    </row>
    <row r="19" spans="1:15" x14ac:dyDescent="0.2">
      <c r="A19" s="79" t="s">
        <v>114</v>
      </c>
      <c r="B19" s="79" t="s">
        <v>115</v>
      </c>
      <c r="C19" s="79" t="s">
        <v>116</v>
      </c>
      <c r="D19" s="79" t="s">
        <v>111</v>
      </c>
      <c r="E19" s="79" t="s">
        <v>117</v>
      </c>
      <c r="F19" s="79" t="s">
        <v>118</v>
      </c>
      <c r="G19" s="79" t="s">
        <v>119</v>
      </c>
      <c r="H19" s="79" t="s">
        <v>120</v>
      </c>
      <c r="I19" s="79" t="s">
        <v>121</v>
      </c>
      <c r="J19" s="79" t="s">
        <v>122</v>
      </c>
      <c r="K19" s="79" t="s">
        <v>123</v>
      </c>
      <c r="L19" s="79" t="s">
        <v>124</v>
      </c>
      <c r="M19" s="79" t="s">
        <v>125</v>
      </c>
      <c r="N19" s="79" t="s">
        <v>126</v>
      </c>
      <c r="O19" s="79" t="s">
        <v>127</v>
      </c>
    </row>
    <row r="20" spans="1:15" x14ac:dyDescent="0.2">
      <c r="A20" s="62">
        <v>1</v>
      </c>
      <c r="B20" s="62">
        <v>1</v>
      </c>
      <c r="C20" s="62">
        <v>2.7</v>
      </c>
      <c r="D20" s="62">
        <v>2.5</v>
      </c>
      <c r="E20" s="62">
        <v>0</v>
      </c>
      <c r="F20" s="62">
        <v>0</v>
      </c>
      <c r="G20" s="62">
        <v>0</v>
      </c>
      <c r="H20" s="62">
        <v>0</v>
      </c>
      <c r="I20" s="62">
        <f>1/(1+EXP(-(B20*F20+C20*G20+D20*H20)))</f>
        <v>0.5</v>
      </c>
      <c r="J20" s="62">
        <f>F20+$A$17*($E20-$I20)*$I20*(1-$I20)*B20</f>
        <v>-3.7499999999999999E-2</v>
      </c>
      <c r="K20" s="62">
        <f>G20+$A$17*($E20-$I20)*$I20*(1-$I20)*C20</f>
        <v>-0.10125000000000001</v>
      </c>
      <c r="L20" s="62">
        <f>H20+$A$17*($E20-$I20)*$I20*(1-$I20)*D20</f>
        <v>-9.375E-2</v>
      </c>
      <c r="M20" s="62">
        <f>IF(I20&lt;0.5,0,1)</f>
        <v>1</v>
      </c>
      <c r="N20" s="62">
        <f>IF(M20=E20,0,1)</f>
        <v>1</v>
      </c>
      <c r="O20" s="62"/>
    </row>
    <row r="21" spans="1:15" x14ac:dyDescent="0.2">
      <c r="A21" s="62">
        <v>2</v>
      </c>
      <c r="B21" s="62">
        <v>1</v>
      </c>
      <c r="C21" s="62">
        <v>1.4</v>
      </c>
      <c r="D21" s="62">
        <v>2.2999999999999998</v>
      </c>
      <c r="E21" s="62">
        <v>0</v>
      </c>
      <c r="F21" s="62">
        <f>J20</f>
        <v>-3.7499999999999999E-2</v>
      </c>
      <c r="G21" s="62">
        <f>K20</f>
        <v>-0.10125000000000001</v>
      </c>
      <c r="H21" s="62">
        <f>L20</f>
        <v>-9.375E-2</v>
      </c>
      <c r="I21" s="62">
        <f t="shared" ref="I21:I39" si="0">1/(1+EXP(-(B21*F21+C21*G21+D21*H21)))</f>
        <v>0.40254429660495977</v>
      </c>
      <c r="J21" s="62">
        <f t="shared" ref="J21:L36" si="1">F21+$A$17*($E21-$I21)*$I21*(1-$I21)*B21</f>
        <v>-6.6543859126253893E-2</v>
      </c>
      <c r="K21" s="62">
        <f t="shared" si="1"/>
        <v>-0.14191140277675546</v>
      </c>
      <c r="L21" s="62">
        <f t="shared" si="1"/>
        <v>-0.16055087599038395</v>
      </c>
      <c r="M21" s="62">
        <f t="shared" ref="M21:M39" si="2">IF(I21&lt;0.5,0,1)</f>
        <v>0</v>
      </c>
      <c r="N21" s="62">
        <f t="shared" ref="N21:N39" si="3">IF(M21=E21,0,1)</f>
        <v>0</v>
      </c>
      <c r="O21" s="62"/>
    </row>
    <row r="22" spans="1:15" x14ac:dyDescent="0.2">
      <c r="A22" s="62">
        <v>3</v>
      </c>
      <c r="B22" s="62">
        <v>1</v>
      </c>
      <c r="C22" s="62">
        <v>3.3</v>
      </c>
      <c r="D22" s="62">
        <v>4.4000000000000004</v>
      </c>
      <c r="E22" s="62">
        <v>0</v>
      </c>
      <c r="F22" s="62">
        <f t="shared" ref="F22:H29" si="4">J21</f>
        <v>-6.6543859126253893E-2</v>
      </c>
      <c r="G22" s="62">
        <f t="shared" si="4"/>
        <v>-0.14191140277675546</v>
      </c>
      <c r="H22" s="62">
        <f t="shared" si="4"/>
        <v>-0.16055087599038395</v>
      </c>
      <c r="I22" s="62">
        <f t="shared" si="0"/>
        <v>0.22421407190296477</v>
      </c>
      <c r="J22" s="62">
        <f t="shared" si="1"/>
        <v>-7.8243940551801561E-2</v>
      </c>
      <c r="K22" s="62">
        <f t="shared" si="1"/>
        <v>-0.18052167148106277</v>
      </c>
      <c r="L22" s="62">
        <f t="shared" si="1"/>
        <v>-0.21203123426279369</v>
      </c>
      <c r="M22" s="62">
        <f t="shared" si="2"/>
        <v>0</v>
      </c>
      <c r="N22" s="62">
        <f t="shared" si="3"/>
        <v>0</v>
      </c>
      <c r="O22" s="62"/>
    </row>
    <row r="23" spans="1:15" x14ac:dyDescent="0.2">
      <c r="A23" s="62">
        <v>4</v>
      </c>
      <c r="B23" s="62">
        <v>1</v>
      </c>
      <c r="C23" s="62">
        <v>1.3</v>
      </c>
      <c r="D23" s="62">
        <v>1.8</v>
      </c>
      <c r="E23" s="62">
        <v>0</v>
      </c>
      <c r="F23" s="62">
        <f t="shared" si="4"/>
        <v>-7.8243940551801561E-2</v>
      </c>
      <c r="G23" s="62">
        <f t="shared" si="4"/>
        <v>-0.18052167148106277</v>
      </c>
      <c r="H23" s="62">
        <f t="shared" si="4"/>
        <v>-0.21203123426279369</v>
      </c>
      <c r="I23" s="62">
        <f t="shared" si="0"/>
        <v>0.33301537487549548</v>
      </c>
      <c r="J23" s="62">
        <f t="shared" si="1"/>
        <v>-0.10043436693788345</v>
      </c>
      <c r="K23" s="62">
        <f t="shared" si="1"/>
        <v>-0.20936922578296924</v>
      </c>
      <c r="L23" s="62">
        <f t="shared" si="1"/>
        <v>-0.2519740017577411</v>
      </c>
      <c r="M23" s="62">
        <f t="shared" si="2"/>
        <v>0</v>
      </c>
      <c r="N23" s="62">
        <f t="shared" si="3"/>
        <v>0</v>
      </c>
      <c r="O23" s="62"/>
    </row>
    <row r="24" spans="1:15" x14ac:dyDescent="0.2">
      <c r="A24" s="62">
        <v>5</v>
      </c>
      <c r="B24" s="62">
        <v>1</v>
      </c>
      <c r="C24" s="62">
        <v>3</v>
      </c>
      <c r="D24" s="62">
        <v>3</v>
      </c>
      <c r="E24" s="62">
        <v>0</v>
      </c>
      <c r="F24" s="62">
        <f t="shared" si="4"/>
        <v>-0.10043436693788345</v>
      </c>
      <c r="G24" s="62">
        <f t="shared" si="4"/>
        <v>-0.20936922578296924</v>
      </c>
      <c r="H24" s="62">
        <f t="shared" si="4"/>
        <v>-0.2519740017577411</v>
      </c>
      <c r="I24" s="62">
        <f t="shared" si="0"/>
        <v>0.18475409762486911</v>
      </c>
      <c r="J24" s="62">
        <f t="shared" si="1"/>
        <v>-0.10878266675908974</v>
      </c>
      <c r="K24" s="62">
        <f t="shared" si="1"/>
        <v>-0.23441412524658808</v>
      </c>
      <c r="L24" s="62">
        <f t="shared" si="1"/>
        <v>-0.27701890122135991</v>
      </c>
      <c r="M24" s="62">
        <f t="shared" si="2"/>
        <v>0</v>
      </c>
      <c r="N24" s="62">
        <f t="shared" si="3"/>
        <v>0</v>
      </c>
      <c r="O24" s="62"/>
    </row>
    <row r="25" spans="1:15" x14ac:dyDescent="0.2">
      <c r="A25" s="62">
        <v>6</v>
      </c>
      <c r="B25" s="62">
        <v>1</v>
      </c>
      <c r="C25" s="62">
        <v>7.6</v>
      </c>
      <c r="D25" s="62">
        <v>2.7</v>
      </c>
      <c r="E25" s="62">
        <v>1</v>
      </c>
      <c r="F25" s="62">
        <f t="shared" si="4"/>
        <v>-0.10878266675908974</v>
      </c>
      <c r="G25" s="62">
        <f t="shared" si="4"/>
        <v>-0.23441412524658808</v>
      </c>
      <c r="H25" s="62">
        <f t="shared" si="4"/>
        <v>-0.27701890122135991</v>
      </c>
      <c r="I25" s="62">
        <f t="shared" si="0"/>
        <v>6.6714984640364947E-2</v>
      </c>
      <c r="J25" s="62">
        <f t="shared" si="1"/>
        <v>-9.1349622571423622E-2</v>
      </c>
      <c r="K25" s="62">
        <f t="shared" si="1"/>
        <v>-0.10192298942032557</v>
      </c>
      <c r="L25" s="62">
        <f t="shared" si="1"/>
        <v>-0.22994968191466139</v>
      </c>
      <c r="M25" s="62">
        <f t="shared" si="2"/>
        <v>0</v>
      </c>
      <c r="N25" s="62">
        <f t="shared" si="3"/>
        <v>1</v>
      </c>
      <c r="O25" s="62"/>
    </row>
    <row r="26" spans="1:15" x14ac:dyDescent="0.2">
      <c r="A26" s="62">
        <v>7</v>
      </c>
      <c r="B26" s="62">
        <v>1</v>
      </c>
      <c r="C26" s="62">
        <v>5.9</v>
      </c>
      <c r="D26" s="62">
        <v>2.2000000000000002</v>
      </c>
      <c r="E26" s="62">
        <v>1</v>
      </c>
      <c r="F26" s="62">
        <f t="shared" si="4"/>
        <v>-9.1349622571423622E-2</v>
      </c>
      <c r="G26" s="62">
        <f t="shared" si="4"/>
        <v>-0.10192298942032557</v>
      </c>
      <c r="H26" s="62">
        <f t="shared" si="4"/>
        <v>-0.22994968191466139</v>
      </c>
      <c r="I26" s="62">
        <f t="shared" si="0"/>
        <v>0.23172711104154753</v>
      </c>
      <c r="J26" s="62">
        <f t="shared" si="1"/>
        <v>-5.0317014888824126E-2</v>
      </c>
      <c r="K26" s="62">
        <f t="shared" si="1"/>
        <v>0.14016939590701147</v>
      </c>
      <c r="L26" s="62">
        <f t="shared" si="1"/>
        <v>-0.13967794501294251</v>
      </c>
      <c r="M26" s="62">
        <f t="shared" si="2"/>
        <v>0</v>
      </c>
      <c r="N26" s="62">
        <f t="shared" si="3"/>
        <v>1</v>
      </c>
      <c r="O26" s="62"/>
    </row>
    <row r="27" spans="1:15" x14ac:dyDescent="0.2">
      <c r="A27" s="62">
        <v>8</v>
      </c>
      <c r="B27" s="62">
        <v>1</v>
      </c>
      <c r="C27" s="62">
        <v>6.9</v>
      </c>
      <c r="D27" s="62">
        <v>1.8</v>
      </c>
      <c r="E27" s="62">
        <v>1</v>
      </c>
      <c r="F27" s="62">
        <f t="shared" si="4"/>
        <v>-5.0317014888824126E-2</v>
      </c>
      <c r="G27" s="62">
        <f t="shared" si="4"/>
        <v>0.14016939590701147</v>
      </c>
      <c r="H27" s="62">
        <f t="shared" si="4"/>
        <v>-0.13967794501294251</v>
      </c>
      <c r="I27" s="62">
        <f t="shared" si="0"/>
        <v>0.66047944563158267</v>
      </c>
      <c r="J27" s="62">
        <f t="shared" si="1"/>
        <v>-2.7476141620303034E-2</v>
      </c>
      <c r="K27" s="62">
        <f t="shared" si="1"/>
        <v>0.29777142145980701</v>
      </c>
      <c r="L27" s="62">
        <f t="shared" si="1"/>
        <v>-9.8564373129604532E-2</v>
      </c>
      <c r="M27" s="62">
        <f t="shared" si="2"/>
        <v>1</v>
      </c>
      <c r="N27" s="62">
        <f t="shared" si="3"/>
        <v>0</v>
      </c>
      <c r="O27" s="62"/>
    </row>
    <row r="28" spans="1:15" x14ac:dyDescent="0.2">
      <c r="A28" s="62">
        <v>9</v>
      </c>
      <c r="B28" s="62">
        <v>1</v>
      </c>
      <c r="C28" s="62">
        <v>8.6</v>
      </c>
      <c r="D28" s="62">
        <v>4.5</v>
      </c>
      <c r="E28" s="62">
        <v>1</v>
      </c>
      <c r="F28" s="62">
        <f t="shared" si="4"/>
        <v>-2.7476141620303034E-2</v>
      </c>
      <c r="G28" s="62">
        <f t="shared" si="4"/>
        <v>0.29777142145980701</v>
      </c>
      <c r="H28" s="62">
        <f t="shared" si="4"/>
        <v>-9.8564373129604532E-2</v>
      </c>
      <c r="I28" s="62">
        <f t="shared" si="0"/>
        <v>0.88990963583601823</v>
      </c>
      <c r="J28" s="62">
        <f t="shared" si="1"/>
        <v>-2.4240460010145255E-2</v>
      </c>
      <c r="K28" s="62">
        <f t="shared" si="1"/>
        <v>0.32559828330716389</v>
      </c>
      <c r="L28" s="62">
        <f t="shared" si="1"/>
        <v>-8.4003805883894528E-2</v>
      </c>
      <c r="M28" s="62">
        <f t="shared" si="2"/>
        <v>1</v>
      </c>
      <c r="N28" s="62">
        <f t="shared" si="3"/>
        <v>0</v>
      </c>
      <c r="O28" s="62"/>
    </row>
    <row r="29" spans="1:15" x14ac:dyDescent="0.2">
      <c r="A29" s="62">
        <v>10</v>
      </c>
      <c r="B29" s="62">
        <v>1</v>
      </c>
      <c r="C29" s="62">
        <v>7.7</v>
      </c>
      <c r="D29" s="62">
        <v>3.5</v>
      </c>
      <c r="E29" s="62">
        <v>1</v>
      </c>
      <c r="F29" s="62">
        <f t="shared" si="4"/>
        <v>-2.4240460010145255E-2</v>
      </c>
      <c r="G29" s="62">
        <f t="shared" si="4"/>
        <v>0.32559828330716389</v>
      </c>
      <c r="H29" s="62">
        <f t="shared" si="4"/>
        <v>-8.4003805883894528E-2</v>
      </c>
      <c r="I29" s="62">
        <f t="shared" si="0"/>
        <v>0.8992440310716473</v>
      </c>
      <c r="J29" s="62">
        <f t="shared" si="1"/>
        <v>-2.1501785711713316E-2</v>
      </c>
      <c r="K29" s="62">
        <f t="shared" si="1"/>
        <v>0.34668607540508983</v>
      </c>
      <c r="L29" s="62">
        <f t="shared" si="1"/>
        <v>-7.4418445839382744E-2</v>
      </c>
      <c r="M29" s="62">
        <f t="shared" si="2"/>
        <v>1</v>
      </c>
      <c r="N29" s="62">
        <f t="shared" si="3"/>
        <v>0</v>
      </c>
      <c r="O29" s="64">
        <f>1-(SUM(N20:N29)/COUNT(N20:N29))</f>
        <v>0.7</v>
      </c>
    </row>
    <row r="30" spans="1:15" x14ac:dyDescent="0.2">
      <c r="A30" s="61">
        <v>11</v>
      </c>
      <c r="B30" s="61">
        <v>1</v>
      </c>
      <c r="C30" s="61">
        <v>2.9</v>
      </c>
      <c r="D30" s="61">
        <v>2</v>
      </c>
      <c r="E30" s="61">
        <v>0</v>
      </c>
      <c r="F30" s="61">
        <f>J29</f>
        <v>-2.1501785711713316E-2</v>
      </c>
      <c r="G30" s="61">
        <f>K29</f>
        <v>0.34668607540508983</v>
      </c>
      <c r="H30" s="61">
        <f>L29</f>
        <v>-7.4418445839382744E-2</v>
      </c>
      <c r="I30" s="61">
        <f t="shared" si="0"/>
        <v>0.69742186436851106</v>
      </c>
      <c r="J30" s="61">
        <f t="shared" si="1"/>
        <v>-6.5653738262366923E-2</v>
      </c>
      <c r="K30" s="61">
        <f t="shared" si="1"/>
        <v>0.21864541300819434</v>
      </c>
      <c r="L30" s="61">
        <f t="shared" si="1"/>
        <v>-0.16272235094068999</v>
      </c>
      <c r="M30" s="61">
        <f t="shared" si="2"/>
        <v>1</v>
      </c>
      <c r="N30" s="61">
        <f t="shared" si="3"/>
        <v>1</v>
      </c>
      <c r="O30" s="61"/>
    </row>
    <row r="31" spans="1:15" x14ac:dyDescent="0.2">
      <c r="A31" s="61">
        <v>12</v>
      </c>
      <c r="B31" s="61">
        <v>1</v>
      </c>
      <c r="C31" s="61">
        <v>1.5</v>
      </c>
      <c r="D31" s="61">
        <v>2.2999999999999998</v>
      </c>
      <c r="E31" s="61">
        <v>0</v>
      </c>
      <c r="F31" s="61">
        <f t="shared" ref="F31:H39" si="5">J30</f>
        <v>-6.5653738262366923E-2</v>
      </c>
      <c r="G31" s="61">
        <f t="shared" si="5"/>
        <v>0.21864541300819434</v>
      </c>
      <c r="H31" s="61">
        <f t="shared" si="5"/>
        <v>-0.16272235094068999</v>
      </c>
      <c r="I31" s="61">
        <f t="shared" si="0"/>
        <v>0.47204243476056101</v>
      </c>
      <c r="J31" s="61">
        <f t="shared" si="1"/>
        <v>-0.10094623275467926</v>
      </c>
      <c r="K31" s="61">
        <f t="shared" si="1"/>
        <v>0.16570667126972582</v>
      </c>
      <c r="L31" s="61">
        <f t="shared" si="1"/>
        <v>-0.24389508827300838</v>
      </c>
      <c r="M31" s="61">
        <f t="shared" si="2"/>
        <v>0</v>
      </c>
      <c r="N31" s="61">
        <f t="shared" si="3"/>
        <v>0</v>
      </c>
      <c r="O31" s="61"/>
    </row>
    <row r="32" spans="1:15" x14ac:dyDescent="0.2">
      <c r="A32" s="61">
        <v>13</v>
      </c>
      <c r="B32" s="61">
        <v>1</v>
      </c>
      <c r="C32" s="61">
        <v>3.4</v>
      </c>
      <c r="D32" s="61">
        <v>4.9000000000000004</v>
      </c>
      <c r="E32" s="61">
        <v>0</v>
      </c>
      <c r="F32" s="61">
        <f t="shared" si="5"/>
        <v>-0.10094623275467926</v>
      </c>
      <c r="G32" s="61">
        <f t="shared" si="5"/>
        <v>0.16570667126972582</v>
      </c>
      <c r="H32" s="61">
        <f t="shared" si="5"/>
        <v>-0.24389508827300838</v>
      </c>
      <c r="I32" s="61">
        <f t="shared" si="0"/>
        <v>0.32461797091531902</v>
      </c>
      <c r="J32" s="61">
        <f t="shared" si="1"/>
        <v>-0.12229711733435233</v>
      </c>
      <c r="K32" s="61">
        <f t="shared" si="1"/>
        <v>9.311366369883739E-2</v>
      </c>
      <c r="L32" s="61">
        <f t="shared" si="1"/>
        <v>-0.34851442271340644</v>
      </c>
      <c r="M32" s="61">
        <f t="shared" si="2"/>
        <v>0</v>
      </c>
      <c r="N32" s="61">
        <f t="shared" si="3"/>
        <v>0</v>
      </c>
      <c r="O32" s="61"/>
    </row>
    <row r="33" spans="1:15" x14ac:dyDescent="0.2">
      <c r="A33" s="61">
        <v>14</v>
      </c>
      <c r="B33" s="61">
        <v>1</v>
      </c>
      <c r="C33" s="61">
        <v>1.7</v>
      </c>
      <c r="D33" s="61">
        <v>1.8</v>
      </c>
      <c r="E33" s="61">
        <v>0</v>
      </c>
      <c r="F33" s="61">
        <f t="shared" si="5"/>
        <v>-0.12229711733435233</v>
      </c>
      <c r="G33" s="61">
        <f t="shared" si="5"/>
        <v>9.311366369883739E-2</v>
      </c>
      <c r="H33" s="61">
        <f t="shared" si="5"/>
        <v>-0.34851442271340644</v>
      </c>
      <c r="I33" s="61">
        <f t="shared" si="0"/>
        <v>0.35632978318799718</v>
      </c>
      <c r="J33" s="61">
        <f t="shared" si="1"/>
        <v>-0.14681533613200426</v>
      </c>
      <c r="K33" s="61">
        <f t="shared" si="1"/>
        <v>5.1432691742829127E-2</v>
      </c>
      <c r="L33" s="61">
        <f t="shared" si="1"/>
        <v>-0.39264721654917989</v>
      </c>
      <c r="M33" s="61">
        <f t="shared" si="2"/>
        <v>0</v>
      </c>
      <c r="N33" s="61">
        <f t="shared" si="3"/>
        <v>0</v>
      </c>
      <c r="O33" s="61"/>
    </row>
    <row r="34" spans="1:15" x14ac:dyDescent="0.2">
      <c r="A34" s="61">
        <v>15</v>
      </c>
      <c r="B34" s="61">
        <v>1</v>
      </c>
      <c r="C34" s="61">
        <v>3</v>
      </c>
      <c r="D34" s="61">
        <v>3.1</v>
      </c>
      <c r="E34" s="61">
        <v>0</v>
      </c>
      <c r="F34" s="61">
        <f t="shared" si="5"/>
        <v>-0.14681533613200426</v>
      </c>
      <c r="G34" s="61">
        <f t="shared" si="5"/>
        <v>5.1432691742829127E-2</v>
      </c>
      <c r="H34" s="61">
        <f t="shared" si="5"/>
        <v>-0.39264721654917989</v>
      </c>
      <c r="I34" s="61">
        <f t="shared" si="0"/>
        <v>0.22974995470317403</v>
      </c>
      <c r="J34" s="61">
        <f t="shared" si="1"/>
        <v>-0.1590126403569207</v>
      </c>
      <c r="K34" s="61">
        <f t="shared" si="1"/>
        <v>1.4840779068079797E-2</v>
      </c>
      <c r="L34" s="61">
        <f t="shared" si="1"/>
        <v>-0.43045885964642083</v>
      </c>
      <c r="M34" s="61">
        <f t="shared" si="2"/>
        <v>0</v>
      </c>
      <c r="N34" s="61">
        <f t="shared" si="3"/>
        <v>0</v>
      </c>
      <c r="O34" s="61"/>
    </row>
    <row r="35" spans="1:15" x14ac:dyDescent="0.2">
      <c r="A35" s="61">
        <v>16</v>
      </c>
      <c r="B35" s="61">
        <v>1</v>
      </c>
      <c r="C35" s="61">
        <v>7.6</v>
      </c>
      <c r="D35" s="61">
        <v>3.7</v>
      </c>
      <c r="E35" s="61">
        <v>1</v>
      </c>
      <c r="F35" s="61">
        <f t="shared" si="5"/>
        <v>-0.1590126403569207</v>
      </c>
      <c r="G35" s="61">
        <f t="shared" si="5"/>
        <v>1.4840779068079797E-2</v>
      </c>
      <c r="H35" s="61">
        <f t="shared" si="5"/>
        <v>-0.43045885964642083</v>
      </c>
      <c r="I35" s="61">
        <f t="shared" si="0"/>
        <v>0.16261200383361027</v>
      </c>
      <c r="J35" s="61">
        <f t="shared" si="1"/>
        <v>-0.12480466911759161</v>
      </c>
      <c r="K35" s="61">
        <f t="shared" si="1"/>
        <v>0.27482136048698086</v>
      </c>
      <c r="L35" s="61">
        <f t="shared" si="1"/>
        <v>-0.30388936606090322</v>
      </c>
      <c r="M35" s="61">
        <f t="shared" si="2"/>
        <v>0</v>
      </c>
      <c r="N35" s="61">
        <f t="shared" si="3"/>
        <v>1</v>
      </c>
      <c r="O35" s="61"/>
    </row>
    <row r="36" spans="1:15" x14ac:dyDescent="0.2">
      <c r="A36" s="61">
        <v>17</v>
      </c>
      <c r="B36" s="61">
        <v>1</v>
      </c>
      <c r="C36" s="61">
        <v>6.1</v>
      </c>
      <c r="D36" s="61">
        <v>2.1</v>
      </c>
      <c r="E36" s="61">
        <v>1</v>
      </c>
      <c r="F36" s="61">
        <f t="shared" si="5"/>
        <v>-0.12480466911759161</v>
      </c>
      <c r="G36" s="61">
        <f t="shared" si="5"/>
        <v>0.27482136048698086</v>
      </c>
      <c r="H36" s="61">
        <f t="shared" si="5"/>
        <v>-0.30388936606090322</v>
      </c>
      <c r="I36" s="61">
        <f t="shared" si="0"/>
        <v>0.71370316044891313</v>
      </c>
      <c r="J36" s="61">
        <f t="shared" si="1"/>
        <v>-0.10725487676395599</v>
      </c>
      <c r="K36" s="61">
        <f t="shared" si="1"/>
        <v>0.38187509384415808</v>
      </c>
      <c r="L36" s="61">
        <f t="shared" si="1"/>
        <v>-0.26703480211826841</v>
      </c>
      <c r="M36" s="61">
        <f t="shared" si="2"/>
        <v>1</v>
      </c>
      <c r="N36" s="61">
        <f t="shared" si="3"/>
        <v>0</v>
      </c>
      <c r="O36" s="61"/>
    </row>
    <row r="37" spans="1:15" x14ac:dyDescent="0.2">
      <c r="A37" s="61">
        <v>18</v>
      </c>
      <c r="B37" s="61">
        <v>1</v>
      </c>
      <c r="C37" s="61">
        <v>9</v>
      </c>
      <c r="D37" s="61">
        <v>3.1</v>
      </c>
      <c r="E37" s="61">
        <v>1</v>
      </c>
      <c r="F37" s="61">
        <f t="shared" si="5"/>
        <v>-0.10725487676395599</v>
      </c>
      <c r="G37" s="61">
        <f t="shared" si="5"/>
        <v>0.38187509384415808</v>
      </c>
      <c r="H37" s="61">
        <f t="shared" si="5"/>
        <v>-0.26703480211826841</v>
      </c>
      <c r="I37" s="61">
        <f t="shared" si="0"/>
        <v>0.9242688260110733</v>
      </c>
      <c r="J37" s="61">
        <f t="shared" ref="J37:L39" si="6">F37+$A$17*($E37-$I37)*$I37*(1-$I37)*B37</f>
        <v>-0.10566461382196131</v>
      </c>
      <c r="K37" s="61">
        <f t="shared" si="6"/>
        <v>0.39618746032211022</v>
      </c>
      <c r="L37" s="61">
        <f t="shared" si="6"/>
        <v>-0.26210498699808488</v>
      </c>
      <c r="M37" s="61">
        <f t="shared" si="2"/>
        <v>1</v>
      </c>
      <c r="N37" s="61">
        <f t="shared" si="3"/>
        <v>0</v>
      </c>
      <c r="O37" s="61"/>
    </row>
    <row r="38" spans="1:15" x14ac:dyDescent="0.2">
      <c r="A38" s="61">
        <v>19</v>
      </c>
      <c r="B38" s="61">
        <v>1</v>
      </c>
      <c r="C38" s="61">
        <v>8.6</v>
      </c>
      <c r="D38" s="61">
        <v>2.4</v>
      </c>
      <c r="E38" s="61">
        <v>1</v>
      </c>
      <c r="F38" s="61">
        <f t="shared" si="5"/>
        <v>-0.10566461382196131</v>
      </c>
      <c r="G38" s="61">
        <f t="shared" si="5"/>
        <v>0.39618746032211022</v>
      </c>
      <c r="H38" s="61">
        <f t="shared" si="5"/>
        <v>-0.26210498699808488</v>
      </c>
      <c r="I38" s="61">
        <f t="shared" si="0"/>
        <v>0.93538402986553881</v>
      </c>
      <c r="J38" s="61">
        <f>F38+$A$17*($E38-$I38)*$I38*(1-$I38)*B38</f>
        <v>-0.10449298257999928</v>
      </c>
      <c r="K38" s="61">
        <f t="shared" si="6"/>
        <v>0.40626348900298365</v>
      </c>
      <c r="L38" s="61">
        <f t="shared" si="6"/>
        <v>-0.259293072017376</v>
      </c>
      <c r="M38" s="61">
        <f t="shared" si="2"/>
        <v>1</v>
      </c>
      <c r="N38" s="61">
        <f t="shared" si="3"/>
        <v>0</v>
      </c>
      <c r="O38" s="61"/>
    </row>
    <row r="39" spans="1:15" x14ac:dyDescent="0.2">
      <c r="A39" s="61">
        <v>20</v>
      </c>
      <c r="B39" s="61">
        <v>1</v>
      </c>
      <c r="C39" s="61">
        <v>9.1</v>
      </c>
      <c r="D39" s="61">
        <v>3.5</v>
      </c>
      <c r="E39" s="61">
        <v>1</v>
      </c>
      <c r="F39" s="61">
        <f t="shared" si="5"/>
        <v>-0.10449298257999928</v>
      </c>
      <c r="G39" s="61">
        <f t="shared" si="5"/>
        <v>0.40626348900298365</v>
      </c>
      <c r="H39" s="61">
        <f t="shared" si="5"/>
        <v>-0.259293072017376</v>
      </c>
      <c r="I39" s="61">
        <f t="shared" si="0"/>
        <v>0.93613444990048256</v>
      </c>
      <c r="J39" s="61">
        <f>F39+$A$17*($E39-$I39)*$I39*(1-$I39)*B39</f>
        <v>-0.1033474886375251</v>
      </c>
      <c r="K39" s="61">
        <f t="shared" si="6"/>
        <v>0.41668748387949861</v>
      </c>
      <c r="L39" s="61">
        <f t="shared" si="6"/>
        <v>-0.25528384321871639</v>
      </c>
      <c r="M39" s="61">
        <f t="shared" si="2"/>
        <v>1</v>
      </c>
      <c r="N39" s="61">
        <f t="shared" si="3"/>
        <v>0</v>
      </c>
      <c r="O39" s="63">
        <f>1-(SUM(N30:N39)/COUNT(N30:N39))</f>
        <v>0.8</v>
      </c>
    </row>
    <row r="43" spans="1:15" x14ac:dyDescent="0.2">
      <c r="A43" s="57" t="s">
        <v>128</v>
      </c>
    </row>
    <row r="44" spans="1:15" x14ac:dyDescent="0.2">
      <c r="A44" s="79" t="s">
        <v>129</v>
      </c>
      <c r="B44" s="79" t="s">
        <v>130</v>
      </c>
      <c r="C44" s="79" t="s">
        <v>131</v>
      </c>
    </row>
    <row r="45" spans="1:15" x14ac:dyDescent="0.2">
      <c r="A45" s="59">
        <f>J39</f>
        <v>-0.1033474886375251</v>
      </c>
      <c r="B45" s="59">
        <f>K39</f>
        <v>0.41668748387949861</v>
      </c>
      <c r="C45" s="59">
        <f>L39</f>
        <v>-0.25528384321871639</v>
      </c>
    </row>
    <row r="47" spans="1:15" x14ac:dyDescent="0.2">
      <c r="A47" s="57" t="s">
        <v>132</v>
      </c>
    </row>
    <row r="48" spans="1:15" x14ac:dyDescent="0.2">
      <c r="A48" s="79" t="s">
        <v>116</v>
      </c>
      <c r="B48" s="79" t="s">
        <v>111</v>
      </c>
      <c r="C48" s="79" t="s">
        <v>132</v>
      </c>
      <c r="D48" s="79" t="s">
        <v>125</v>
      </c>
      <c r="E48" s="79" t="s">
        <v>117</v>
      </c>
      <c r="F48" s="79" t="s">
        <v>133</v>
      </c>
      <c r="G48" s="79" t="s">
        <v>134</v>
      </c>
    </row>
    <row r="49" spans="1:7" x14ac:dyDescent="0.2">
      <c r="A49" s="59">
        <v>1.9</v>
      </c>
      <c r="B49" s="59">
        <v>3.1</v>
      </c>
      <c r="C49" s="59">
        <f>1/(1+EXP(-($A$45+$B$45*A49+$C$45*B49)))</f>
        <v>0.47426745923296071</v>
      </c>
      <c r="D49" s="59">
        <f>IF(C49&lt;0.5,0,1)</f>
        <v>0</v>
      </c>
      <c r="E49" s="59">
        <v>0</v>
      </c>
      <c r="F49" s="59">
        <f>IF(E49=D49,0,1)</f>
        <v>0</v>
      </c>
    </row>
    <row r="50" spans="1:7" x14ac:dyDescent="0.2">
      <c r="A50" s="59">
        <v>1.4</v>
      </c>
      <c r="B50" s="59">
        <v>2.2999999999999998</v>
      </c>
      <c r="C50" s="59">
        <f t="shared" ref="C50:C58" si="7">1/(1+EXP(-($A$45+$B$45*A50+$C$45*B50)))</f>
        <v>0.47324112847029282</v>
      </c>
      <c r="D50" s="59">
        <f t="shared" ref="D50:D58" si="8">IF(C50&lt;0.5,0,1)</f>
        <v>0</v>
      </c>
      <c r="E50" s="59">
        <v>0</v>
      </c>
      <c r="F50" s="59">
        <f t="shared" ref="F50:F58" si="9">IF(E50=D50,0,1)</f>
        <v>0</v>
      </c>
    </row>
    <row r="51" spans="1:7" x14ac:dyDescent="0.2">
      <c r="A51" s="59">
        <v>3.3</v>
      </c>
      <c r="B51" s="59">
        <v>4.4000000000000004</v>
      </c>
      <c r="C51" s="59">
        <f t="shared" si="7"/>
        <v>0.53705003850055044</v>
      </c>
      <c r="D51" s="59">
        <f t="shared" si="8"/>
        <v>1</v>
      </c>
      <c r="E51" s="59">
        <v>0</v>
      </c>
      <c r="F51" s="59">
        <f t="shared" si="9"/>
        <v>1</v>
      </c>
    </row>
    <row r="52" spans="1:7" x14ac:dyDescent="0.2">
      <c r="A52" s="59">
        <v>1.8</v>
      </c>
      <c r="B52" s="59">
        <v>1.8</v>
      </c>
      <c r="C52" s="59">
        <f t="shared" si="7"/>
        <v>0.54665861799925952</v>
      </c>
      <c r="D52" s="59">
        <f t="shared" si="8"/>
        <v>1</v>
      </c>
      <c r="E52" s="59">
        <v>0</v>
      </c>
      <c r="F52" s="59">
        <f t="shared" si="9"/>
        <v>1</v>
      </c>
    </row>
    <row r="53" spans="1:7" x14ac:dyDescent="0.2">
      <c r="A53" s="59">
        <v>3</v>
      </c>
      <c r="B53" s="59">
        <v>3.9</v>
      </c>
      <c r="C53" s="59">
        <f t="shared" si="7"/>
        <v>0.53770527524032474</v>
      </c>
      <c r="D53" s="59">
        <f t="shared" si="8"/>
        <v>1</v>
      </c>
      <c r="E53" s="59">
        <v>0</v>
      </c>
      <c r="F53" s="59">
        <f t="shared" si="9"/>
        <v>1</v>
      </c>
    </row>
    <row r="54" spans="1:7" x14ac:dyDescent="0.2">
      <c r="A54" s="59">
        <v>7.7</v>
      </c>
      <c r="B54" s="59">
        <v>3.7</v>
      </c>
      <c r="C54" s="59">
        <f t="shared" si="7"/>
        <v>0.89665478226514705</v>
      </c>
      <c r="D54" s="59">
        <f t="shared" si="8"/>
        <v>1</v>
      </c>
      <c r="E54" s="59">
        <v>1</v>
      </c>
      <c r="F54" s="59">
        <f t="shared" si="9"/>
        <v>0</v>
      </c>
    </row>
    <row r="55" spans="1:7" x14ac:dyDescent="0.2">
      <c r="A55" s="59">
        <v>5.3</v>
      </c>
      <c r="B55" s="59">
        <v>2</v>
      </c>
      <c r="C55" s="59">
        <f t="shared" si="7"/>
        <v>0.8312522762425627</v>
      </c>
      <c r="D55" s="59">
        <f t="shared" si="8"/>
        <v>1</v>
      </c>
      <c r="E55" s="59">
        <v>1</v>
      </c>
      <c r="F55" s="59">
        <f t="shared" si="9"/>
        <v>0</v>
      </c>
    </row>
    <row r="56" spans="1:7" x14ac:dyDescent="0.2">
      <c r="A56" s="59">
        <v>6.9</v>
      </c>
      <c r="B56" s="59">
        <v>1.9</v>
      </c>
      <c r="C56" s="59">
        <f t="shared" si="7"/>
        <v>0.90777429181058766</v>
      </c>
      <c r="D56" s="59">
        <f t="shared" si="8"/>
        <v>1</v>
      </c>
      <c r="E56" s="59">
        <v>1</v>
      </c>
      <c r="F56" s="59">
        <f t="shared" si="9"/>
        <v>0</v>
      </c>
    </row>
    <row r="57" spans="1:7" x14ac:dyDescent="0.2">
      <c r="A57" s="59">
        <v>8.8000000000000007</v>
      </c>
      <c r="B57" s="59">
        <v>0.5</v>
      </c>
      <c r="C57" s="59">
        <f t="shared" si="7"/>
        <v>0.96880665974869917</v>
      </c>
      <c r="D57" s="59">
        <f t="shared" si="8"/>
        <v>1</v>
      </c>
      <c r="E57" s="59">
        <v>1</v>
      </c>
      <c r="F57" s="59">
        <f t="shared" si="9"/>
        <v>0</v>
      </c>
    </row>
    <row r="58" spans="1:7" x14ac:dyDescent="0.2">
      <c r="A58" s="59">
        <v>9.3000000000000007</v>
      </c>
      <c r="B58" s="59">
        <v>3.5</v>
      </c>
      <c r="C58" s="59">
        <f t="shared" si="7"/>
        <v>0.94676589837167213</v>
      </c>
      <c r="D58" s="59">
        <f t="shared" si="8"/>
        <v>1</v>
      </c>
      <c r="E58" s="59">
        <v>1</v>
      </c>
      <c r="F58" s="59">
        <f t="shared" si="9"/>
        <v>0</v>
      </c>
      <c r="G58" s="59">
        <f>(1-(SUM(F49:F58)/COUNT(F49:F58)))*100</f>
        <v>70</v>
      </c>
    </row>
    <row r="119" spans="17:17" x14ac:dyDescent="0.2">
      <c r="Q119" s="60" t="e">
        <f>1-(SUM(P110:P119)/COUNT(P110:P119))</f>
        <v>#DIV/0!</v>
      </c>
    </row>
  </sheetData>
  <pageMargins left="0.75" right="0.75" top="1" bottom="1" header="0.5" footer="0.5"/>
  <pageSetup paperSize="0"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ML</vt:lpstr>
      <vt:lpstr>knn</vt:lpstr>
      <vt:lpstr>decision_tree</vt:lpstr>
      <vt:lpstr>naive_bayes</vt:lpstr>
      <vt:lpstr>svm</vt:lpstr>
      <vt:lpstr>Linear</vt:lpstr>
      <vt:lpstr>Logistic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Arfil, Yuri: Mr.</dc:creator>
  <cp:lastModifiedBy>Arfil, Yuri: Mr.</cp:lastModifiedBy>
  <dcterms:created xsi:type="dcterms:W3CDTF">2018-01-10T01:53:42Z</dcterms:created>
  <dcterms:modified xsi:type="dcterms:W3CDTF">2018-02-28T08:03:58Z</dcterms:modified>
</cp:coreProperties>
</file>