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yshchehliuk\source\PracaDyplomowa\zarzadzanie proj\"/>
    </mc:Choice>
  </mc:AlternateContent>
  <xr:revisionPtr revIDLastSave="0" documentId="13_ncr:1_{21271A81-B2B7-4BCD-83E2-D01656D704E6}" xr6:coauthVersionLast="47" xr6:coauthVersionMax="47" xr10:uidLastSave="{00000000-0000-0000-0000-000000000000}"/>
  <bookViews>
    <workbookView xWindow="-108" yWindow="-108" windowWidth="23256" windowHeight="12252" activeTab="1" xr2:uid="{00000000-000D-0000-FFFF-FFFF00000000}"/>
  </bookViews>
  <sheets>
    <sheet name="Лист1" sheetId="1" r:id="rId1"/>
    <sheet name="projekt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F3" i="1"/>
  <c r="F4" i="1"/>
  <c r="F5" i="1"/>
  <c r="F6" i="1"/>
  <c r="F7" i="1"/>
  <c r="F8" i="1"/>
  <c r="F9" i="1"/>
  <c r="F10" i="1"/>
  <c r="F11" i="1"/>
  <c r="F12" i="1"/>
  <c r="C28" i="1"/>
  <c r="C27" i="1"/>
  <c r="C26" i="1"/>
  <c r="C22" i="1"/>
  <c r="C21" i="1"/>
  <c r="C20" i="1"/>
  <c r="C19" i="1"/>
  <c r="C23" i="1"/>
  <c r="E16" i="1"/>
  <c r="G10" i="1"/>
  <c r="G7" i="1"/>
  <c r="G4" i="1"/>
  <c r="G8" i="1"/>
  <c r="G9" i="1"/>
  <c r="G11" i="1"/>
  <c r="G12" i="1"/>
  <c r="H6" i="3" l="1"/>
  <c r="G6" i="3"/>
  <c r="W6" i="3" s="1"/>
  <c r="H5" i="3"/>
  <c r="G5" i="3"/>
  <c r="W5" i="3" s="1"/>
  <c r="H4" i="3"/>
  <c r="G4" i="3"/>
  <c r="H3" i="3"/>
  <c r="G3" i="3"/>
  <c r="U12" i="2"/>
  <c r="G12" i="2"/>
  <c r="F12" i="2"/>
  <c r="U11" i="2"/>
  <c r="G11" i="2"/>
  <c r="F11" i="2"/>
  <c r="G10" i="2"/>
  <c r="F10" i="2"/>
  <c r="U10" i="2" s="1"/>
  <c r="G9" i="2"/>
  <c r="F9" i="2"/>
  <c r="U9" i="2" s="1"/>
  <c r="G8" i="2"/>
  <c r="F8" i="2"/>
  <c r="U8" i="2" s="1"/>
  <c r="G7" i="2"/>
  <c r="F7" i="2"/>
  <c r="U7" i="2" s="1"/>
  <c r="U6" i="2"/>
  <c r="G6" i="2"/>
  <c r="F6" i="2"/>
  <c r="U5" i="2"/>
  <c r="G5" i="2"/>
  <c r="F5" i="2"/>
  <c r="G4" i="2"/>
  <c r="F4" i="2"/>
  <c r="U4" i="2" s="1"/>
  <c r="G3" i="2"/>
  <c r="G13" i="2" s="1"/>
  <c r="G14" i="2" s="1"/>
  <c r="M12" i="2" s="1"/>
  <c r="F3" i="2"/>
  <c r="E16" i="2" s="1"/>
  <c r="F16" i="3" l="1"/>
  <c r="U7" i="1"/>
  <c r="W4" i="3"/>
  <c r="H13" i="3"/>
  <c r="H14" i="3" s="1"/>
  <c r="W3" i="3"/>
  <c r="O8" i="2"/>
  <c r="U3" i="2"/>
  <c r="Q8" i="3" l="1"/>
  <c r="O12" i="3"/>
  <c r="U3" i="1"/>
  <c r="G3" i="1"/>
  <c r="G13" i="1" s="1"/>
  <c r="U12" i="1" l="1"/>
  <c r="U11" i="1"/>
  <c r="U9" i="1"/>
  <c r="U10" i="1"/>
  <c r="U8" i="1"/>
  <c r="U6" i="1"/>
  <c r="U5" i="1"/>
  <c r="G14" i="1"/>
  <c r="O8" i="1" s="1"/>
  <c r="U4" i="1"/>
  <c r="O12" i="1" l="1"/>
</calcChain>
</file>

<file path=xl/sharedStrings.xml><?xml version="1.0" encoding="utf-8"?>
<sst xmlns="http://schemas.openxmlformats.org/spreadsheetml/2006/main" count="175" uniqueCount="88">
  <si>
    <t>Czasy trwania zadań</t>
  </si>
  <si>
    <t>Zadanie</t>
  </si>
  <si>
    <t>Poprzednik</t>
  </si>
  <si>
    <t>Optymistyczny</t>
  </si>
  <si>
    <t>Naj. prawd.</t>
  </si>
  <si>
    <t>Pesymistyczny</t>
  </si>
  <si>
    <t>A</t>
  </si>
  <si>
    <t>-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</si>
  <si>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</si>
  <si>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</si>
  <si>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</si>
  <si>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</si>
  <si>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</si>
  <si>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</si>
  <si>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</si>
  <si>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</si>
  <si>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</si>
  <si>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Oczekiwany</t>
  </si>
  <si>
    <t>wariancja czasu oczekiwanego</t>
  </si>
  <si>
    <t>sciezka krytyczna</t>
  </si>
  <si>
    <t>suma</t>
  </si>
  <si>
    <t>pierwiastek z sumy</t>
  </si>
  <si>
    <t>z tabicy to wynosi</t>
  </si>
  <si>
    <t xml:space="preserve">Formula dla tego wyglada tak </t>
  </si>
  <si>
    <t>Es</t>
  </si>
  <si>
    <t>Ilosc dni</t>
  </si>
  <si>
    <t>C,D</t>
  </si>
  <si>
    <t>E,F</t>
  </si>
  <si>
    <t>G,B</t>
  </si>
  <si>
    <t>H,I</t>
  </si>
  <si>
    <t>Z - prawdopodobienstwo</t>
  </si>
  <si>
    <t>Dla otrzymania prawdopodobienstwa w czasie 53 dni trzeba skorzystać z formuly:</t>
  </si>
  <si>
    <t>Q - pierwiastek z sumy</t>
  </si>
  <si>
    <t>Prawdopodobienstwo 53 dni rowna sie</t>
  </si>
  <si>
    <t>i wynosi</t>
  </si>
  <si>
    <t xml:space="preserve">"Z" dla 0.87 z tablicy wynosi </t>
  </si>
  <si>
    <t>czyli 36 dni</t>
  </si>
  <si>
    <t>A-B-C-D-F-G-I-J</t>
  </si>
  <si>
    <t>minimalny czas projektu(Te)</t>
  </si>
  <si>
    <t>Te - minimalny czas projektu</t>
  </si>
  <si>
    <t>D = Z*Q + Te</t>
  </si>
  <si>
    <t>Z = (53 - Te)/Q</t>
  </si>
  <si>
    <t>A-B-C-D</t>
  </si>
  <si>
    <t>Z = (30 - Te)/Q</t>
  </si>
  <si>
    <t>Dla otrzymania prawdopodobienstwa w czasie 30 dni trzeba skorzystać z formuly:</t>
  </si>
  <si>
    <t>Nazwa</t>
  </si>
  <si>
    <t>Logowanie</t>
  </si>
  <si>
    <t>Inegracja API wraz z wyświetlaniem danych</t>
  </si>
  <si>
    <t>Zarządzanie danymi użytkownika</t>
  </si>
  <si>
    <t>Poprawianie bugów a publikowanie</t>
  </si>
  <si>
    <t>D = Z*Q * Te</t>
  </si>
  <si>
    <t>B,C</t>
  </si>
  <si>
    <t>B,E</t>
  </si>
  <si>
    <t>E,H</t>
  </si>
  <si>
    <t>F,I</t>
  </si>
  <si>
    <t>A-B-D</t>
  </si>
  <si>
    <t>A-B-E-I-J</t>
  </si>
  <si>
    <t>A-B-E-F-J</t>
  </si>
  <si>
    <t>A-B-E-F-G-H-I-J</t>
  </si>
  <si>
    <t>A-B-F-G-H-I-J</t>
  </si>
  <si>
    <t>C-E-F-J</t>
  </si>
  <si>
    <t>C-E-I-J</t>
  </si>
  <si>
    <t>C-E-F-G-H-I-J</t>
  </si>
  <si>
    <t>Dla otrzymania prawdopodobienstwa w czasie 50 dni trzeba skorzystać z formuly:</t>
  </si>
  <si>
    <t>Z = (50 - Te)/Q</t>
  </si>
  <si>
    <t xml:space="preserve">"Z" dla 92% z tablicy wynosi </t>
  </si>
  <si>
    <t xml:space="preserve">Zeby poziom zaufania byl nie mniejszy niz 92% minąć minimum </t>
  </si>
  <si>
    <t>czyli 254 dni</t>
  </si>
  <si>
    <t>ZADANIE</t>
  </si>
  <si>
    <t>POCZATEK</t>
  </si>
  <si>
    <t>LICZBA DNI</t>
  </si>
  <si>
    <t>Prawdopodobienstwo 50 dni rowna sie</t>
  </si>
  <si>
    <t>A-B-F-J</t>
  </si>
  <si>
    <t>*</t>
  </si>
  <si>
    <t>1. Liczba wejść zewnętrznych (EI)</t>
  </si>
  <si>
    <t>2. Liczba wyjść zewnętrznych (EO)</t>
  </si>
  <si>
    <t>3. Liczba zapytań zewnętrznych (EQ)</t>
  </si>
  <si>
    <t>4. Liczba akt wewnętrznych (ILF)</t>
  </si>
  <si>
    <t>5 = 10</t>
  </si>
  <si>
    <t>4 = 96</t>
  </si>
  <si>
    <t>4 = 184</t>
  </si>
  <si>
    <t>6 = 48</t>
  </si>
  <si>
    <t>10 = 40</t>
  </si>
  <si>
    <t>5. Liczba interfejsów zewnętrznych (EIF) Suma zliczania</t>
  </si>
  <si>
    <t>Współczynnik ważenia</t>
  </si>
  <si>
    <t>Ilość</t>
  </si>
  <si>
    <t>Parametr pomiaru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</si>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</sst>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Times New Roman"/>
      <family val="2"/>
    </font>
    <font>
      <sz val="12"/>
      <color indexed="8"/>
      <name val="Times New Roman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33333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C7CCBE"/>
        <bgColor indexed="64"/>
      </patternFill>
    </fill>
    <fill>
      <patternFill patternType="solid">
        <fgColor rgb="FFEFF1EB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7CCBE"/>
      </left>
      <right style="medium">
        <color rgb="FFC7CCBE"/>
      </right>
      <top style="medium">
        <color rgb="FFC7CCBE"/>
      </top>
      <bottom style="medium">
        <color rgb="FFC7CCBE"/>
      </bottom>
      <diagonal/>
    </border>
    <border>
      <left style="medium">
        <color rgb="FFC7CCBE"/>
      </left>
      <right/>
      <top style="medium">
        <color rgb="FFC7CCBE"/>
      </top>
      <bottom/>
      <diagonal/>
    </border>
    <border>
      <left/>
      <right/>
      <top style="medium">
        <color rgb="FFC7CCBE"/>
      </top>
      <bottom/>
      <diagonal/>
    </border>
    <border>
      <left/>
      <right style="medium">
        <color rgb="FFC7CCBE"/>
      </right>
      <top style="medium">
        <color rgb="FFC7CCBE"/>
      </top>
      <bottom/>
      <diagonal/>
    </border>
    <border>
      <left style="medium">
        <color rgb="FFC7CCBE"/>
      </left>
      <right style="medium">
        <color rgb="FFC7CCBE"/>
      </right>
      <top style="medium">
        <color rgb="FFC7CCBE"/>
      </top>
      <bottom/>
      <diagonal/>
    </border>
    <border>
      <left style="medium">
        <color rgb="FFC7CCBE"/>
      </left>
      <right style="medium">
        <color rgb="FFC7CCBE"/>
      </right>
      <top/>
      <bottom style="medium">
        <color rgb="FFC7CCBE"/>
      </bottom>
      <diagonal/>
    </border>
    <border>
      <left style="medium">
        <color rgb="FFC7CCBE"/>
      </left>
      <right/>
      <top style="medium">
        <color rgb="FFC7CCBE"/>
      </top>
      <bottom style="medium">
        <color rgb="FFC7CCBE"/>
      </bottom>
      <diagonal/>
    </border>
    <border>
      <left/>
      <right/>
      <top style="medium">
        <color rgb="FFC7CCBE"/>
      </top>
      <bottom style="medium">
        <color rgb="FFC7CCBE"/>
      </bottom>
      <diagonal/>
    </border>
    <border>
      <left/>
      <right style="medium">
        <color rgb="FFC7CCBE"/>
      </right>
      <top style="medium">
        <color rgb="FFC7CCBE"/>
      </top>
      <bottom style="medium">
        <color rgb="FFC7CCBE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6" borderId="0" applyNumberFormat="0" applyBorder="0" applyAlignment="0" applyProtection="0"/>
  </cellStyleXfs>
  <cellXfs count="8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2" fontId="2" fillId="0" borderId="1" xfId="0" applyNumberFormat="1" applyFont="1" applyBorder="1" applyAlignment="1">
      <alignment horizontal="center" vertical="top" shrinkToFit="1"/>
    </xf>
    <xf numFmtId="2" fontId="2" fillId="0" borderId="2" xfId="0" applyNumberFormat="1" applyFont="1" applyBorder="1" applyAlignment="1">
      <alignment horizontal="center" vertical="top" shrinkToFit="1"/>
    </xf>
    <xf numFmtId="0" fontId="4" fillId="0" borderId="3" xfId="0" applyFont="1" applyBorder="1" applyAlignment="1">
      <alignment horizontal="center" vertical="top" wrapText="1"/>
    </xf>
    <xf numFmtId="0" fontId="5" fillId="3" borderId="8" xfId="2" applyBorder="1" applyAlignment="1">
      <alignment horizontal="center"/>
    </xf>
    <xf numFmtId="0" fontId="5" fillId="3" borderId="9" xfId="2" applyBorder="1" applyAlignment="1">
      <alignment horizontal="center"/>
    </xf>
    <xf numFmtId="0" fontId="1" fillId="3" borderId="9" xfId="2" applyFont="1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5" fillId="3" borderId="10" xfId="2" applyBorder="1" applyAlignment="1">
      <alignment horizontal="center"/>
    </xf>
    <xf numFmtId="2" fontId="5" fillId="5" borderId="8" xfId="2" applyNumberFormat="1" applyFill="1" applyBorder="1"/>
    <xf numFmtId="0" fontId="5" fillId="5" borderId="5" xfId="2" applyFill="1" applyBorder="1"/>
    <xf numFmtId="2" fontId="0" fillId="5" borderId="9" xfId="0" applyNumberFormat="1" applyFill="1" applyBorder="1"/>
    <xf numFmtId="0" fontId="0" fillId="5" borderId="6" xfId="0" applyFill="1" applyBorder="1"/>
    <xf numFmtId="2" fontId="5" fillId="5" borderId="9" xfId="2" applyNumberFormat="1" applyFill="1" applyBorder="1"/>
    <xf numFmtId="0" fontId="5" fillId="5" borderId="6" xfId="2" applyFill="1" applyBorder="1"/>
    <xf numFmtId="2" fontId="0" fillId="5" borderId="10" xfId="0" applyNumberFormat="1" applyFill="1" applyBorder="1"/>
    <xf numFmtId="0" fontId="0" fillId="5" borderId="7" xfId="0" applyFill="1" applyBorder="1"/>
    <xf numFmtId="0" fontId="5" fillId="2" borderId="0" xfId="1" applyBorder="1" applyAlignment="1">
      <alignment horizontal="center" vertical="top" wrapText="1"/>
    </xf>
    <xf numFmtId="0" fontId="5" fillId="2" borderId="0" xfId="1" applyAlignment="1">
      <alignment vertical="center"/>
    </xf>
    <xf numFmtId="0" fontId="5" fillId="2" borderId="0" xfId="1"/>
    <xf numFmtId="1" fontId="5" fillId="4" borderId="0" xfId="3" applyNumberFormat="1"/>
    <xf numFmtId="0" fontId="5" fillId="4" borderId="0" xfId="3"/>
    <xf numFmtId="2" fontId="0" fillId="0" borderId="0" xfId="0" applyNumberFormat="1"/>
    <xf numFmtId="0" fontId="5" fillId="3" borderId="9" xfId="2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6" fillId="0" borderId="18" xfId="0" applyFont="1" applyBorder="1" applyAlignment="1">
      <alignment vertical="top"/>
    </xf>
    <xf numFmtId="0" fontId="0" fillId="0" borderId="18" xfId="0" applyBorder="1"/>
    <xf numFmtId="0" fontId="4" fillId="0" borderId="3" xfId="0" quotePrefix="1" applyFont="1" applyBorder="1" applyAlignment="1">
      <alignment horizontal="center" vertical="top" wrapText="1"/>
    </xf>
    <xf numFmtId="2" fontId="5" fillId="5" borderId="18" xfId="2" applyNumberFormat="1" applyFill="1" applyBorder="1"/>
    <xf numFmtId="0" fontId="8" fillId="0" borderId="0" xfId="0" applyFont="1"/>
    <xf numFmtId="0" fontId="7" fillId="6" borderId="18" xfId="4" applyBorder="1"/>
    <xf numFmtId="0" fontId="5" fillId="5" borderId="18" xfId="2" applyFill="1" applyBorder="1"/>
    <xf numFmtId="0" fontId="0" fillId="5" borderId="18" xfId="0" applyFill="1" applyBorder="1"/>
    <xf numFmtId="2" fontId="5" fillId="5" borderId="19" xfId="2" applyNumberFormat="1" applyFill="1" applyBorder="1"/>
    <xf numFmtId="0" fontId="0" fillId="5" borderId="8" xfId="0" applyFill="1" applyBorder="1"/>
    <xf numFmtId="0" fontId="0" fillId="5" borderId="10" xfId="0" applyFill="1" applyBorder="1"/>
    <xf numFmtId="0" fontId="5" fillId="5" borderId="8" xfId="2" applyFill="1" applyBorder="1"/>
    <xf numFmtId="0" fontId="3" fillId="0" borderId="0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8" xfId="0" applyFont="1" applyFill="1" applyBorder="1" applyAlignment="1">
      <alignment horizontal="center" vertical="top" wrapText="1"/>
    </xf>
    <xf numFmtId="0" fontId="5" fillId="3" borderId="18" xfId="2" applyFont="1" applyBorder="1" applyAlignment="1">
      <alignment horizontal="center"/>
    </xf>
    <xf numFmtId="0" fontId="4" fillId="0" borderId="18" xfId="0" applyFont="1" applyBorder="1" applyAlignment="1">
      <alignment horizontal="center" vertical="top" wrapText="1"/>
    </xf>
    <xf numFmtId="2" fontId="2" fillId="0" borderId="18" xfId="0" applyNumberFormat="1" applyFont="1" applyBorder="1" applyAlignment="1">
      <alignment horizontal="center" vertical="top" shrinkToFit="1"/>
    </xf>
    <xf numFmtId="2" fontId="0" fillId="5" borderId="18" xfId="0" applyNumberFormat="1" applyFill="1" applyBorder="1"/>
    <xf numFmtId="0" fontId="10" fillId="7" borderId="20" xfId="0" applyFont="1" applyFill="1" applyBorder="1" applyAlignment="1">
      <alignment horizontal="justify" vertical="top" wrapText="1"/>
    </xf>
    <xf numFmtId="0" fontId="10" fillId="9" borderId="20" xfId="0" applyFont="1" applyFill="1" applyBorder="1" applyAlignment="1">
      <alignment horizontal="justify" vertical="top" wrapText="1"/>
    </xf>
    <xf numFmtId="0" fontId="9" fillId="8" borderId="21" xfId="0" applyFont="1" applyFill="1" applyBorder="1" applyAlignment="1">
      <alignment horizontal="left" vertical="top" wrapText="1" indent="1"/>
    </xf>
    <xf numFmtId="0" fontId="9" fillId="8" borderId="22" xfId="0" applyFont="1" applyFill="1" applyBorder="1" applyAlignment="1">
      <alignment horizontal="left" vertical="top" wrapText="1" indent="1"/>
    </xf>
    <xf numFmtId="0" fontId="9" fillId="8" borderId="23" xfId="0" applyFont="1" applyFill="1" applyBorder="1" applyAlignment="1">
      <alignment horizontal="left" vertical="top" wrapText="1" indent="1"/>
    </xf>
    <xf numFmtId="0" fontId="10" fillId="7" borderId="25" xfId="0" applyFont="1" applyFill="1" applyBorder="1" applyAlignment="1">
      <alignment horizontal="justify" vertical="top" wrapText="1"/>
    </xf>
    <xf numFmtId="0" fontId="10" fillId="7" borderId="24" xfId="0" applyFont="1" applyFill="1" applyBorder="1" applyAlignment="1">
      <alignment horizontal="justify" vertical="top" wrapText="1"/>
    </xf>
    <xf numFmtId="0" fontId="10" fillId="7" borderId="25" xfId="0" applyFont="1" applyFill="1" applyBorder="1" applyAlignment="1">
      <alignment horizontal="justify" vertical="top" wrapText="1"/>
    </xf>
    <xf numFmtId="0" fontId="10" fillId="0" borderId="0" xfId="0" applyFont="1" applyAlignment="1">
      <alignment horizontal="justify" vertical="center" wrapText="1"/>
    </xf>
    <xf numFmtId="0" fontId="10" fillId="7" borderId="20" xfId="0" applyFont="1" applyFill="1" applyBorder="1" applyAlignment="1">
      <alignment horizontal="left" vertical="top" wrapText="1"/>
    </xf>
    <xf numFmtId="0" fontId="10" fillId="9" borderId="20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vertical="top" wrapText="1"/>
    </xf>
    <xf numFmtId="0" fontId="10" fillId="7" borderId="25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center" vertical="top" wrapText="1"/>
    </xf>
    <xf numFmtId="0" fontId="10" fillId="7" borderId="25" xfId="0" applyFont="1" applyFill="1" applyBorder="1" applyAlignment="1">
      <alignment horizontal="center" vertical="top" wrapText="1"/>
    </xf>
    <xf numFmtId="0" fontId="10" fillId="7" borderId="26" xfId="0" applyFont="1" applyFill="1" applyBorder="1" applyAlignment="1">
      <alignment horizontal="center" vertical="top" wrapText="1"/>
    </xf>
    <xf numFmtId="0" fontId="10" fillId="7" borderId="27" xfId="0" applyFont="1" applyFill="1" applyBorder="1" applyAlignment="1">
      <alignment horizontal="center" vertical="top" wrapText="1"/>
    </xf>
    <xf numFmtId="0" fontId="10" fillId="7" borderId="28" xfId="0" applyFont="1" applyFill="1" applyBorder="1" applyAlignment="1">
      <alignment horizontal="center" vertical="top" wrapText="1"/>
    </xf>
  </cellXfs>
  <cellStyles count="5">
    <cellStyle name="20% - Accent6" xfId="2" builtinId="50"/>
    <cellStyle name="40% - Accent2" xfId="1" builtinId="35"/>
    <cellStyle name="40% - Accent6" xfId="3" builtinId="51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Лист1!$T$2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Лист1!$A$3:$A$12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Лист1!$T$3:$T$12</c:f>
              <c:numCache>
                <c:formatCode>m/d/yyyy</c:formatCode>
                <c:ptCount val="10"/>
                <c:pt idx="0">
                  <c:v>44643</c:v>
                </c:pt>
                <c:pt idx="1">
                  <c:v>44648</c:v>
                </c:pt>
                <c:pt idx="2">
                  <c:v>44643</c:v>
                </c:pt>
                <c:pt idx="3">
                  <c:v>44654</c:v>
                </c:pt>
                <c:pt idx="4">
                  <c:v>44654</c:v>
                </c:pt>
                <c:pt idx="5">
                  <c:v>44661</c:v>
                </c:pt>
                <c:pt idx="6">
                  <c:v>44668</c:v>
                </c:pt>
                <c:pt idx="7">
                  <c:v>44672</c:v>
                </c:pt>
                <c:pt idx="8">
                  <c:v>44680</c:v>
                </c:pt>
                <c:pt idx="9">
                  <c:v>44688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4-4295-B5A2-5D285A1CC994}"/>
            </c:ext>
          </c:extLst>
        </c:ser>
        <c:ser>
          <c:idx val="1"/>
          <c:order val="1"/>
          <c:tx>
            <c:strRef>
              <c:f>Лист1!$U$2</c:f>
              <c:strCache>
                <c:ptCount val="1"/>
                <c:pt idx="0">
                  <c:v>Ilosc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E4-4295-B5A2-5D285A1CC99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E4-4295-B5A2-5D285A1CC99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E4-4295-B5A2-5D285A1CC99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E4-4295-B5A2-5D285A1CC99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AE4-4295-B5A2-5D285A1CC99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AE4-4295-B5A2-5D285A1CC99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E4-4295-B5A2-5D285A1CC99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AE4-4295-B5A2-5D285A1CC99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E4-4295-B5A2-5D285A1CC994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AE4-4295-B5A2-5D285A1CC994}"/>
              </c:ext>
            </c:extLst>
          </c:dPt>
          <c:cat>
            <c:strRef>
              <c:f>Лист1!$A$3:$A$12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Лист1!$U$3:$U$12</c:f>
              <c:numCache>
                <c:formatCode>0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4-4295-B5A2-5D285A1C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830207"/>
        <c:axId val="1428321551"/>
      </c:barChart>
      <c:catAx>
        <c:axId val="93883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1551"/>
        <c:crosses val="autoZero"/>
        <c:auto val="1"/>
        <c:lblAlgn val="ctr"/>
        <c:lblOffset val="100"/>
        <c:noMultiLvlLbl val="0"/>
      </c:catAx>
      <c:valAx>
        <c:axId val="14283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projekt!$V$2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770-4BE6-99D4-88F156DA80C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770-4BE6-99D4-88F156DA80C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770-4BE6-99D4-88F156DA80C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770-4BE6-99D4-88F156DA80C0}"/>
              </c:ext>
            </c:extLst>
          </c:dPt>
          <c:cat>
            <c:strRef>
              <c:f>projekt!$A$3:$A$6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projekt!$V$3:$V$6</c:f>
              <c:numCache>
                <c:formatCode>m/d/yyyy</c:formatCode>
                <c:ptCount val="4"/>
                <c:pt idx="0">
                  <c:v>44644</c:v>
                </c:pt>
                <c:pt idx="1">
                  <c:v>44646</c:v>
                </c:pt>
                <c:pt idx="2">
                  <c:v>44649</c:v>
                </c:pt>
                <c:pt idx="3">
                  <c:v>44652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3-4D2F-8EF7-5EF710CC6398}"/>
            </c:ext>
          </c:extLst>
        </c:ser>
        <c:ser>
          <c:idx val="1"/>
          <c:order val="1"/>
          <c:tx>
            <c:strRef>
              <c:f>projekt!$W$2</c:f>
              <c:strCache>
                <c:ptCount val="1"/>
                <c:pt idx="0">
                  <c:v>Ilosc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projekt!$A$3:$A$6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projekt!$W$3:$W$6</c:f>
              <c:numCache>
                <c:formatCode>0</c:formatCode>
                <c:ptCount val="4"/>
                <c:pt idx="0">
                  <c:v>4.333333333333333</c:v>
                </c:pt>
                <c:pt idx="1">
                  <c:v>7</c:v>
                </c:pt>
                <c:pt idx="2">
                  <c:v>4</c:v>
                </c:pt>
                <c:pt idx="3">
                  <c:v>4.833333333333333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B3-4D2F-8EF7-5EF710CC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830207"/>
        <c:axId val="1428321551"/>
      </c:barChart>
      <c:catAx>
        <c:axId val="93883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1551"/>
        <c:crosses val="autoZero"/>
        <c:auto val="1"/>
        <c:lblAlgn val="ctr"/>
        <c:lblOffset val="100"/>
        <c:noMultiLvlLbl val="0"/>
      </c:catAx>
      <c:valAx>
        <c:axId val="14283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Лист1!$T$2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Лист1!$A$3:$A$12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Лист1!$T$3:$T$12</c:f>
              <c:numCache>
                <c:formatCode>m/d/yyyy</c:formatCode>
                <c:ptCount val="10"/>
                <c:pt idx="0">
                  <c:v>44643</c:v>
                </c:pt>
                <c:pt idx="1">
                  <c:v>44648</c:v>
                </c:pt>
                <c:pt idx="2">
                  <c:v>44643</c:v>
                </c:pt>
                <c:pt idx="3">
                  <c:v>44654</c:v>
                </c:pt>
                <c:pt idx="4">
                  <c:v>44654</c:v>
                </c:pt>
                <c:pt idx="5">
                  <c:v>44661</c:v>
                </c:pt>
                <c:pt idx="6">
                  <c:v>44668</c:v>
                </c:pt>
                <c:pt idx="7">
                  <c:v>44672</c:v>
                </c:pt>
                <c:pt idx="8">
                  <c:v>44680</c:v>
                </c:pt>
                <c:pt idx="9">
                  <c:v>44688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1-42FA-A5D1-804021D5B209}"/>
            </c:ext>
          </c:extLst>
        </c:ser>
        <c:ser>
          <c:idx val="1"/>
          <c:order val="1"/>
          <c:tx>
            <c:strRef>
              <c:f>Лист1!$U$2</c:f>
              <c:strCache>
                <c:ptCount val="1"/>
                <c:pt idx="0">
                  <c:v>Ilosc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B1-42FA-A5D1-804021D5B2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B1-42FA-A5D1-804021D5B20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B1-42FA-A5D1-804021D5B20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B1-42FA-A5D1-804021D5B20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0B1-42FA-A5D1-804021D5B20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0B1-42FA-A5D1-804021D5B20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0B1-42FA-A5D1-804021D5B20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0B1-42FA-A5D1-804021D5B20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0B1-42FA-A5D1-804021D5B20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0B1-42FA-A5D1-804021D5B209}"/>
              </c:ext>
            </c:extLst>
          </c:dPt>
          <c:cat>
            <c:strRef>
              <c:f>Лист1!$A$3:$A$12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Лист1!$U$3:$U$12</c:f>
              <c:numCache>
                <c:formatCode>0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B1-42FA-A5D1-804021D5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830207"/>
        <c:axId val="1428321551"/>
      </c:barChart>
      <c:catAx>
        <c:axId val="93883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1551"/>
        <c:crosses val="autoZero"/>
        <c:auto val="1"/>
        <c:lblAlgn val="ctr"/>
        <c:lblOffset val="100"/>
        <c:noMultiLvlLbl val="0"/>
      </c:catAx>
      <c:valAx>
        <c:axId val="14283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131444</xdr:colOff>
      <xdr:row>13</xdr:row>
      <xdr:rowOff>105409</xdr:rowOff>
    </xdr:from>
    <xdr:to>
      <xdr:col>17</xdr:col>
      <xdr:colOff>33654</xdr:colOff>
      <xdr:row>27</xdr:row>
      <xdr:rowOff>143509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E711F-4331-417F-9EBF-A65F216F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13</xdr:row>
      <xdr:rowOff>19050</xdr:rowOff>
    </xdr:from>
    <xdr:to>
      <xdr:col>17</xdr:col>
      <xdr:colOff>304800</xdr:colOff>
      <xdr:row>22</xdr:row>
      <xdr:rowOff>217715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43539-DAE6-4526-BBD4-DB9DEDA2F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13</xdr:row>
      <xdr:rowOff>19049</xdr:rowOff>
    </xdr:from>
    <xdr:to>
      <xdr:col>17</xdr:col>
      <xdr:colOff>542924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2DE91-6BE6-4725-8C3D-3930C5C43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zoomScale="90" zoomScaleNormal="90" workbookViewId="0">
      <selection activeCell="T17" sqref="T17"/>
    </sheetView>
  </sheetViews>
  <sheetFormatPr defaultRowHeight="14.4" x14ac:dyDescent="0.3"/>
  <cols>
    <col min="2" max="2" width="10" customWidth="1"/>
    <col min="3" max="3" width="11" customWidth="1"/>
    <col min="6" max="6" width="8.88671875" customWidth="1"/>
    <col min="7" max="7" width="10.6640625" customWidth="1"/>
    <col min="10" max="10" width="10.6640625" customWidth="1"/>
    <col min="11" max="11" width="14.5546875" customWidth="1"/>
    <col min="12" max="12" width="9.88671875" customWidth="1"/>
    <col min="20" max="20" width="16" customWidth="1"/>
  </cols>
  <sheetData>
    <row r="1" spans="1:21" ht="15.6" customHeight="1" x14ac:dyDescent="0.3">
      <c r="A1" s="56" t="s">
        <v>0</v>
      </c>
      <c r="B1" s="56"/>
      <c r="C1" s="56"/>
      <c r="D1" s="56"/>
      <c r="E1" s="56"/>
      <c r="F1" s="56"/>
      <c r="G1" s="56"/>
    </row>
    <row r="2" spans="1:21" ht="62.4" x14ac:dyDescent="0.3">
      <c r="A2" s="13" t="s">
        <v>1</v>
      </c>
      <c r="B2" s="14" t="s">
        <v>2</v>
      </c>
      <c r="C2" s="14" t="s">
        <v>3</v>
      </c>
      <c r="D2" s="14" t="s">
        <v>4</v>
      </c>
      <c r="E2" s="15" t="s">
        <v>5</v>
      </c>
      <c r="F2" s="16" t="s">
        <v>17</v>
      </c>
      <c r="G2" s="17" t="s">
        <v>18</v>
      </c>
      <c r="T2" t="s">
        <v>24</v>
      </c>
      <c r="U2" t="s">
        <v>25</v>
      </c>
    </row>
    <row r="3" spans="1:21" ht="15.6" x14ac:dyDescent="0.3">
      <c r="A3" s="49" t="s">
        <v>6</v>
      </c>
      <c r="B3" s="9" t="s">
        <v>7</v>
      </c>
      <c r="C3" s="7">
        <v>2</v>
      </c>
      <c r="D3" s="7">
        <v>4.5</v>
      </c>
      <c r="E3" s="8">
        <v>9.5</v>
      </c>
      <c r="F3" s="20">
        <f>ROUND((C3+4*D3+E3)/6,0)</f>
        <v>5</v>
      </c>
      <c r="G3" s="50">
        <f>POWER((E3-C3)/6,2)</f>
        <v>1.5625</v>
      </c>
      <c r="I3" t="s">
        <v>63</v>
      </c>
      <c r="T3" s="4">
        <v>44643</v>
      </c>
      <c r="U3" s="1">
        <f>F3</f>
        <v>5</v>
      </c>
    </row>
    <row r="4" spans="1:21" ht="15.6" x14ac:dyDescent="0.3">
      <c r="A4" s="49" t="s">
        <v>8</v>
      </c>
      <c r="B4" s="9" t="s">
        <v>6</v>
      </c>
      <c r="C4" s="7">
        <v>3</v>
      </c>
      <c r="D4" s="7">
        <v>6.5</v>
      </c>
      <c r="E4" s="8">
        <v>9.5</v>
      </c>
      <c r="F4" s="20">
        <f>ROUND((C4+4*D4+E4)/6,0)</f>
        <v>6</v>
      </c>
      <c r="G4" s="53">
        <f t="shared" ref="G4:G12" si="0">POWER((E4-C4)/6,2)</f>
        <v>1.1736111111111109</v>
      </c>
      <c r="I4" t="s">
        <v>64</v>
      </c>
      <c r="T4" s="4">
        <v>44648</v>
      </c>
      <c r="U4" s="1">
        <f t="shared" ref="U4:U12" si="1">F4</f>
        <v>6</v>
      </c>
    </row>
    <row r="5" spans="1:21" ht="15.6" x14ac:dyDescent="0.3">
      <c r="A5" s="45" t="s">
        <v>9</v>
      </c>
      <c r="B5" s="46" t="s">
        <v>7</v>
      </c>
      <c r="C5" s="7">
        <v>4.5</v>
      </c>
      <c r="D5" s="7">
        <v>7</v>
      </c>
      <c r="E5" s="8">
        <v>12</v>
      </c>
      <c r="F5" s="52">
        <f t="shared" ref="F5:F12" si="2">ROUND((C5+4*D5+E5)/6,0)</f>
        <v>7</v>
      </c>
      <c r="G5" s="55"/>
      <c r="I5" s="35" t="s">
        <v>30</v>
      </c>
      <c r="T5" s="4">
        <v>44643</v>
      </c>
      <c r="U5" s="1">
        <f t="shared" si="1"/>
        <v>7</v>
      </c>
    </row>
    <row r="6" spans="1:21" ht="15.6" x14ac:dyDescent="0.3">
      <c r="A6" s="45" t="s">
        <v>10</v>
      </c>
      <c r="B6" s="9" t="s">
        <v>8</v>
      </c>
      <c r="C6" s="7">
        <v>2.5</v>
      </c>
      <c r="D6" s="7">
        <v>5</v>
      </c>
      <c r="E6" s="8">
        <v>8.5</v>
      </c>
      <c r="F6" s="52">
        <f t="shared" si="2"/>
        <v>5</v>
      </c>
      <c r="G6" s="54"/>
      <c r="I6" s="36" t="s">
        <v>39</v>
      </c>
      <c r="T6" s="4">
        <v>44654</v>
      </c>
      <c r="U6" s="1">
        <f t="shared" si="1"/>
        <v>5</v>
      </c>
    </row>
    <row r="7" spans="1:21" ht="15.6" x14ac:dyDescent="0.3">
      <c r="A7" s="49" t="s">
        <v>11</v>
      </c>
      <c r="B7" s="9" t="s">
        <v>51</v>
      </c>
      <c r="C7" s="7">
        <v>3.5</v>
      </c>
      <c r="D7" s="7">
        <v>6</v>
      </c>
      <c r="E7" s="8">
        <v>14</v>
      </c>
      <c r="F7" s="20">
        <f t="shared" si="2"/>
        <v>7</v>
      </c>
      <c r="G7" s="54">
        <f t="shared" si="0"/>
        <v>3.0625</v>
      </c>
      <c r="I7" s="37" t="s">
        <v>32</v>
      </c>
      <c r="L7" s="2"/>
      <c r="M7" s="3"/>
      <c r="T7" s="4">
        <v>44654</v>
      </c>
      <c r="U7" s="1">
        <f t="shared" si="1"/>
        <v>7</v>
      </c>
    </row>
    <row r="8" spans="1:21" ht="15.6" x14ac:dyDescent="0.3">
      <c r="A8" s="49" t="s">
        <v>12</v>
      </c>
      <c r="B8" s="9" t="s">
        <v>52</v>
      </c>
      <c r="C8" s="7">
        <v>3</v>
      </c>
      <c r="D8" s="7">
        <v>7</v>
      </c>
      <c r="E8" s="8">
        <v>11.5</v>
      </c>
      <c r="F8" s="20">
        <f t="shared" si="2"/>
        <v>7</v>
      </c>
      <c r="G8" s="51">
        <f t="shared" si="0"/>
        <v>2.0069444444444446</v>
      </c>
      <c r="I8" t="s">
        <v>71</v>
      </c>
      <c r="O8" s="38">
        <f>(50-E16)/G14</f>
        <v>0.53359690307185015</v>
      </c>
      <c r="P8" s="39" t="s">
        <v>22</v>
      </c>
      <c r="Q8" s="39"/>
      <c r="R8" s="40">
        <v>0.70194400000000001</v>
      </c>
      <c r="T8" s="4">
        <v>44661</v>
      </c>
      <c r="U8" s="1">
        <f t="shared" si="1"/>
        <v>7</v>
      </c>
    </row>
    <row r="9" spans="1:21" ht="15.6" x14ac:dyDescent="0.3">
      <c r="A9" s="49" t="s">
        <v>13</v>
      </c>
      <c r="B9" s="9" t="s">
        <v>12</v>
      </c>
      <c r="C9" s="7">
        <v>2.5</v>
      </c>
      <c r="D9" s="7">
        <v>4</v>
      </c>
      <c r="E9" s="8">
        <v>7</v>
      </c>
      <c r="F9" s="20">
        <f t="shared" si="2"/>
        <v>4</v>
      </c>
      <c r="G9" s="51">
        <f t="shared" si="0"/>
        <v>0.5625</v>
      </c>
      <c r="T9" s="4">
        <v>44668</v>
      </c>
      <c r="U9" s="1">
        <f t="shared" si="1"/>
        <v>4</v>
      </c>
    </row>
    <row r="10" spans="1:21" ht="15.6" x14ac:dyDescent="0.3">
      <c r="A10" s="49" t="s">
        <v>14</v>
      </c>
      <c r="B10" s="9" t="s">
        <v>13</v>
      </c>
      <c r="C10" s="7">
        <v>3.5</v>
      </c>
      <c r="D10" s="7">
        <v>7</v>
      </c>
      <c r="E10" s="8">
        <v>11</v>
      </c>
      <c r="F10" s="20">
        <f t="shared" si="2"/>
        <v>7</v>
      </c>
      <c r="G10" s="51">
        <f t="shared" si="0"/>
        <v>1.5625</v>
      </c>
      <c r="I10" t="s">
        <v>65</v>
      </c>
      <c r="O10" s="45">
        <v>1.41</v>
      </c>
      <c r="T10" s="4">
        <v>44672</v>
      </c>
      <c r="U10" s="1">
        <f t="shared" si="1"/>
        <v>7</v>
      </c>
    </row>
    <row r="11" spans="1:21" ht="15.6" x14ac:dyDescent="0.3">
      <c r="A11" s="49" t="s">
        <v>15</v>
      </c>
      <c r="B11" s="9" t="s">
        <v>53</v>
      </c>
      <c r="C11" s="7">
        <v>3.5</v>
      </c>
      <c r="D11" s="7">
        <v>7</v>
      </c>
      <c r="E11" s="8">
        <v>15</v>
      </c>
      <c r="F11" s="20">
        <f t="shared" si="2"/>
        <v>8</v>
      </c>
      <c r="G11" s="51">
        <f t="shared" si="0"/>
        <v>3.6736111111111116</v>
      </c>
      <c r="I11" t="s">
        <v>23</v>
      </c>
      <c r="L11" t="s">
        <v>50</v>
      </c>
      <c r="T11" s="4">
        <v>44680</v>
      </c>
      <c r="U11" s="1">
        <f t="shared" si="1"/>
        <v>8</v>
      </c>
    </row>
    <row r="12" spans="1:21" ht="15.6" x14ac:dyDescent="0.3">
      <c r="A12" s="49" t="s">
        <v>16</v>
      </c>
      <c r="B12" s="9" t="s">
        <v>54</v>
      </c>
      <c r="C12" s="7">
        <v>2</v>
      </c>
      <c r="D12" s="7">
        <v>3.5</v>
      </c>
      <c r="E12" s="8">
        <v>6</v>
      </c>
      <c r="F12" s="47">
        <f t="shared" si="2"/>
        <v>4</v>
      </c>
      <c r="G12" s="51">
        <f t="shared" si="0"/>
        <v>0.44444444444444442</v>
      </c>
      <c r="I12" t="s">
        <v>66</v>
      </c>
      <c r="O12" s="2">
        <f>O10*G14*E16</f>
        <v>253.67463570487297</v>
      </c>
      <c r="P12" s="18" t="s">
        <v>67</v>
      </c>
      <c r="T12" s="4">
        <v>44688</v>
      </c>
      <c r="U12" s="1">
        <f t="shared" si="1"/>
        <v>4</v>
      </c>
    </row>
    <row r="13" spans="1:21" x14ac:dyDescent="0.3">
      <c r="F13" t="s">
        <v>20</v>
      </c>
      <c r="G13">
        <f>SUM(G3:G12)</f>
        <v>14.048611111111112</v>
      </c>
    </row>
    <row r="14" spans="1:21" x14ac:dyDescent="0.3">
      <c r="E14" t="s">
        <v>21</v>
      </c>
      <c r="G14" s="32">
        <f>SQRT(G13)</f>
        <v>3.7481476906748368</v>
      </c>
    </row>
    <row r="15" spans="1:21" ht="28.8" x14ac:dyDescent="0.3">
      <c r="B15" s="28" t="s">
        <v>19</v>
      </c>
      <c r="C15" s="29" t="s">
        <v>58</v>
      </c>
      <c r="D15" s="30"/>
    </row>
    <row r="16" spans="1:21" x14ac:dyDescent="0.3">
      <c r="B16" t="s">
        <v>38</v>
      </c>
      <c r="E16" s="31">
        <f>SUM(F3,F4,F7:F12)</f>
        <v>48</v>
      </c>
    </row>
    <row r="18" spans="1:21" x14ac:dyDescent="0.3">
      <c r="U18" s="5"/>
    </row>
    <row r="19" spans="1:21" x14ac:dyDescent="0.3">
      <c r="A19" t="s">
        <v>55</v>
      </c>
      <c r="C19">
        <f>5+6+5</f>
        <v>16</v>
      </c>
    </row>
    <row r="20" spans="1:21" x14ac:dyDescent="0.3">
      <c r="A20" t="s">
        <v>56</v>
      </c>
      <c r="C20">
        <f>5+6+7+8+4</f>
        <v>30</v>
      </c>
      <c r="U20" s="6"/>
    </row>
    <row r="21" spans="1:21" x14ac:dyDescent="0.3">
      <c r="A21" t="s">
        <v>57</v>
      </c>
      <c r="C21">
        <f>5+6+7+7+4</f>
        <v>29</v>
      </c>
    </row>
    <row r="22" spans="1:21" x14ac:dyDescent="0.3">
      <c r="A22" t="s">
        <v>58</v>
      </c>
      <c r="C22">
        <f>5+6+7+7+4+7+8+4</f>
        <v>48</v>
      </c>
    </row>
    <row r="23" spans="1:21" x14ac:dyDescent="0.3">
      <c r="A23" t="s">
        <v>59</v>
      </c>
      <c r="C23">
        <f>5+6+7+4+7+8+4</f>
        <v>41</v>
      </c>
      <c r="U23" s="5"/>
    </row>
    <row r="24" spans="1:21" x14ac:dyDescent="0.3">
      <c r="A24" t="s">
        <v>72</v>
      </c>
      <c r="C24">
        <f>5+6+7+4</f>
        <v>22</v>
      </c>
    </row>
    <row r="26" spans="1:21" x14ac:dyDescent="0.3">
      <c r="A26" t="s">
        <v>60</v>
      </c>
      <c r="C26">
        <f>7+7+7+4</f>
        <v>25</v>
      </c>
    </row>
    <row r="27" spans="1:21" x14ac:dyDescent="0.3">
      <c r="A27" t="s">
        <v>61</v>
      </c>
      <c r="C27">
        <f>7+7+8+4</f>
        <v>26</v>
      </c>
    </row>
    <row r="28" spans="1:21" x14ac:dyDescent="0.3">
      <c r="A28" t="s">
        <v>62</v>
      </c>
      <c r="C28">
        <f>7+7+7+4+7+8+4</f>
        <v>44</v>
      </c>
    </row>
    <row r="29" spans="1:21" x14ac:dyDescent="0.3">
      <c r="D29" s="48">
        <v>5</v>
      </c>
    </row>
    <row r="30" spans="1:21" x14ac:dyDescent="0.3">
      <c r="D30" s="48">
        <v>8</v>
      </c>
    </row>
    <row r="31" spans="1:21" x14ac:dyDescent="0.3">
      <c r="D31" s="48">
        <v>7</v>
      </c>
    </row>
    <row r="32" spans="1:21" x14ac:dyDescent="0.3">
      <c r="D32" s="48"/>
      <c r="F32" s="33"/>
    </row>
    <row r="33" spans="1:6" x14ac:dyDescent="0.3">
      <c r="D33" s="48">
        <v>4</v>
      </c>
      <c r="F33" s="33"/>
    </row>
    <row r="34" spans="1:6" x14ac:dyDescent="0.3">
      <c r="D34" s="48">
        <v>4</v>
      </c>
    </row>
    <row r="35" spans="1:6" x14ac:dyDescent="0.3">
      <c r="D35" s="48">
        <v>7</v>
      </c>
    </row>
    <row r="37" spans="1:6" x14ac:dyDescent="0.3">
      <c r="A37" s="48" t="s">
        <v>68</v>
      </c>
      <c r="B37" s="48" t="s">
        <v>69</v>
      </c>
      <c r="C37" s="48" t="s">
        <v>70</v>
      </c>
    </row>
    <row r="38" spans="1:6" x14ac:dyDescent="0.3">
      <c r="A38" s="48" t="s">
        <v>6</v>
      </c>
      <c r="B38" s="48">
        <v>0</v>
      </c>
      <c r="C38" s="48">
        <v>5</v>
      </c>
    </row>
    <row r="39" spans="1:6" x14ac:dyDescent="0.3">
      <c r="A39" s="48" t="s">
        <v>8</v>
      </c>
      <c r="B39" s="48">
        <v>5</v>
      </c>
      <c r="C39" s="48">
        <v>6</v>
      </c>
    </row>
    <row r="40" spans="1:6" x14ac:dyDescent="0.3">
      <c r="A40" s="48" t="s">
        <v>9</v>
      </c>
      <c r="B40" s="48">
        <v>0</v>
      </c>
      <c r="C40" s="48">
        <v>7</v>
      </c>
    </row>
    <row r="41" spans="1:6" x14ac:dyDescent="0.3">
      <c r="A41" s="48" t="s">
        <v>10</v>
      </c>
      <c r="B41" s="48">
        <v>11</v>
      </c>
      <c r="C41" s="48">
        <v>5</v>
      </c>
    </row>
    <row r="42" spans="1:6" x14ac:dyDescent="0.3">
      <c r="A42" s="48" t="s">
        <v>11</v>
      </c>
      <c r="B42" s="48">
        <v>11</v>
      </c>
      <c r="C42" s="48">
        <v>7</v>
      </c>
    </row>
    <row r="43" spans="1:6" x14ac:dyDescent="0.3">
      <c r="A43" s="48" t="s">
        <v>12</v>
      </c>
      <c r="B43" s="48">
        <v>18</v>
      </c>
      <c r="C43" s="48">
        <v>7</v>
      </c>
    </row>
    <row r="44" spans="1:6" x14ac:dyDescent="0.3">
      <c r="A44" s="48" t="s">
        <v>13</v>
      </c>
      <c r="B44" s="48">
        <v>25</v>
      </c>
      <c r="C44" s="48">
        <v>4</v>
      </c>
    </row>
    <row r="45" spans="1:6" x14ac:dyDescent="0.3">
      <c r="A45" s="48" t="s">
        <v>14</v>
      </c>
      <c r="B45" s="48">
        <v>29</v>
      </c>
      <c r="C45" s="48">
        <v>7</v>
      </c>
    </row>
    <row r="46" spans="1:6" x14ac:dyDescent="0.3">
      <c r="A46" s="48" t="s">
        <v>15</v>
      </c>
      <c r="B46" s="48">
        <v>36</v>
      </c>
      <c r="C46" s="48">
        <v>8</v>
      </c>
    </row>
    <row r="47" spans="1:6" x14ac:dyDescent="0.3">
      <c r="A47" s="48" t="s">
        <v>16</v>
      </c>
      <c r="B47" s="48">
        <v>44</v>
      </c>
      <c r="C47" s="48">
        <v>4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BAB1-D096-4B38-88C5-F60C718BF1ED}">
  <dimension ref="A1:W44"/>
  <sheetViews>
    <sheetView tabSelected="1" zoomScale="70" zoomScaleNormal="70" workbookViewId="0">
      <selection activeCell="F16" sqref="F16"/>
    </sheetView>
  </sheetViews>
  <sheetFormatPr defaultRowHeight="14.4" x14ac:dyDescent="0.3"/>
  <cols>
    <col min="1" max="1" width="6.21875" customWidth="1"/>
    <col min="2" max="2" width="21.5546875" customWidth="1"/>
    <col min="4" max="4" width="11" customWidth="1"/>
    <col min="5" max="5" width="9.6640625" customWidth="1"/>
    <col min="8" max="8" width="10.6640625" customWidth="1"/>
    <col min="11" max="11" width="25.88671875" customWidth="1"/>
    <col min="13" max="13" width="10.6640625" customWidth="1"/>
    <col min="14" max="14" width="14.5546875" customWidth="1"/>
    <col min="15" max="15" width="9.88671875" customWidth="1"/>
    <col min="22" max="22" width="16" customWidth="1"/>
  </cols>
  <sheetData>
    <row r="1" spans="1:23" ht="15.6" customHeight="1" x14ac:dyDescent="0.3">
      <c r="A1" s="56" t="s">
        <v>0</v>
      </c>
      <c r="B1" s="56"/>
      <c r="C1" s="56"/>
      <c r="D1" s="56"/>
      <c r="E1" s="56"/>
      <c r="F1" s="56"/>
      <c r="G1" s="56"/>
      <c r="H1" s="56"/>
    </row>
    <row r="2" spans="1:23" ht="62.4" x14ac:dyDescent="0.3">
      <c r="A2" s="57" t="s">
        <v>1</v>
      </c>
      <c r="B2" s="44" t="s">
        <v>45</v>
      </c>
      <c r="C2" s="57" t="s">
        <v>2</v>
      </c>
      <c r="D2" s="57" t="s">
        <v>3</v>
      </c>
      <c r="E2" s="57" t="s">
        <v>4</v>
      </c>
      <c r="F2" s="57" t="s">
        <v>5</v>
      </c>
      <c r="G2" s="58" t="s">
        <v>17</v>
      </c>
      <c r="H2" s="58" t="s">
        <v>18</v>
      </c>
      <c r="V2" t="s">
        <v>24</v>
      </c>
      <c r="W2" t="s">
        <v>25</v>
      </c>
    </row>
    <row r="3" spans="1:23" ht="15.6" x14ac:dyDescent="0.3">
      <c r="A3" s="59" t="s">
        <v>6</v>
      </c>
      <c r="B3" s="45" t="s">
        <v>46</v>
      </c>
      <c r="C3" s="60" t="s">
        <v>7</v>
      </c>
      <c r="D3" s="61">
        <v>3</v>
      </c>
      <c r="E3" s="61">
        <v>4</v>
      </c>
      <c r="F3" s="61">
        <v>7</v>
      </c>
      <c r="G3" s="47">
        <f>(D3+4*E3+F3)/6</f>
        <v>4.333333333333333</v>
      </c>
      <c r="H3" s="50">
        <f>POWER((F3-D3)/6,2)</f>
        <v>0.44444444444444442</v>
      </c>
      <c r="L3" t="s">
        <v>44</v>
      </c>
      <c r="V3" s="4">
        <v>44644</v>
      </c>
      <c r="W3" s="1">
        <f>G3</f>
        <v>4.333333333333333</v>
      </c>
    </row>
    <row r="4" spans="1:23" ht="15.6" x14ac:dyDescent="0.3">
      <c r="A4" s="59" t="s">
        <v>8</v>
      </c>
      <c r="B4" s="45" t="s">
        <v>47</v>
      </c>
      <c r="C4" s="60" t="s">
        <v>6</v>
      </c>
      <c r="D4" s="61">
        <v>5</v>
      </c>
      <c r="E4" s="61">
        <v>7</v>
      </c>
      <c r="F4" s="61">
        <v>9</v>
      </c>
      <c r="G4" s="62">
        <f t="shared" ref="G4:G6" si="0">(D4+4*E4+F4)/6</f>
        <v>7</v>
      </c>
      <c r="H4" s="51">
        <f t="shared" ref="H4:H6" si="1">POWER((F4-D4)/6,2)</f>
        <v>0.44444444444444442</v>
      </c>
      <c r="L4" t="s">
        <v>43</v>
      </c>
      <c r="V4" s="4">
        <v>44646</v>
      </c>
      <c r="W4" s="1">
        <f>G4</f>
        <v>7</v>
      </c>
    </row>
    <row r="5" spans="1:23" ht="15.6" x14ac:dyDescent="0.3">
      <c r="A5" s="59" t="s">
        <v>9</v>
      </c>
      <c r="B5" s="45" t="s">
        <v>48</v>
      </c>
      <c r="C5" s="60" t="s">
        <v>8</v>
      </c>
      <c r="D5" s="61">
        <v>3</v>
      </c>
      <c r="E5" s="61">
        <v>4</v>
      </c>
      <c r="F5" s="61">
        <v>5</v>
      </c>
      <c r="G5" s="47">
        <f t="shared" si="0"/>
        <v>4</v>
      </c>
      <c r="H5" s="50">
        <f t="shared" si="1"/>
        <v>0.1111111111111111</v>
      </c>
      <c r="L5" s="35" t="s">
        <v>30</v>
      </c>
      <c r="V5" s="4">
        <v>44649</v>
      </c>
      <c r="W5" s="1">
        <f>G5</f>
        <v>4</v>
      </c>
    </row>
    <row r="6" spans="1:23" ht="15.6" x14ac:dyDescent="0.3">
      <c r="A6" s="59" t="s">
        <v>10</v>
      </c>
      <c r="B6" s="45" t="s">
        <v>49</v>
      </c>
      <c r="C6" s="60" t="s">
        <v>9</v>
      </c>
      <c r="D6" s="61">
        <v>2</v>
      </c>
      <c r="E6" s="61">
        <v>5</v>
      </c>
      <c r="F6" s="61">
        <v>7</v>
      </c>
      <c r="G6" s="62">
        <f t="shared" si="0"/>
        <v>4.833333333333333</v>
      </c>
      <c r="H6" s="51">
        <f t="shared" si="1"/>
        <v>0.69444444444444453</v>
      </c>
      <c r="L6" s="36" t="s">
        <v>39</v>
      </c>
      <c r="V6" s="4">
        <v>44652</v>
      </c>
      <c r="W6" s="1">
        <f>G6</f>
        <v>4.833333333333333</v>
      </c>
    </row>
    <row r="7" spans="1:23" ht="15.6" customHeight="1" x14ac:dyDescent="0.3">
      <c r="A7" s="41"/>
      <c r="B7" s="41"/>
      <c r="C7" s="41"/>
      <c r="D7" s="41"/>
      <c r="E7" s="41"/>
      <c r="F7" s="41"/>
      <c r="G7" s="42"/>
      <c r="H7" s="42"/>
      <c r="I7" s="43"/>
      <c r="J7" s="43"/>
      <c r="L7" s="37" t="s">
        <v>32</v>
      </c>
      <c r="O7" s="2"/>
      <c r="P7" s="3"/>
      <c r="Q7">
        <v>4.2231300000000003</v>
      </c>
      <c r="T7">
        <v>0.94877800000000001</v>
      </c>
      <c r="V7" s="4"/>
      <c r="W7" s="1"/>
    </row>
    <row r="8" spans="1:23" ht="15.6" customHeight="1" x14ac:dyDescent="0.3">
      <c r="A8" s="41"/>
      <c r="B8" s="41"/>
      <c r="C8" s="41"/>
      <c r="D8" s="41"/>
      <c r="E8" s="41"/>
      <c r="F8" s="41"/>
      <c r="G8" s="42"/>
      <c r="H8" s="42"/>
      <c r="I8" s="43"/>
      <c r="J8" s="43"/>
      <c r="L8" t="s">
        <v>33</v>
      </c>
      <c r="Q8" s="38">
        <f>(30-F16)/H14</f>
        <v>9.8333333333333357</v>
      </c>
      <c r="R8" s="39" t="s">
        <v>22</v>
      </c>
      <c r="S8" s="39"/>
      <c r="T8" s="40">
        <v>0.99896499999999999</v>
      </c>
      <c r="V8" s="4"/>
      <c r="W8" s="1"/>
    </row>
    <row r="9" spans="1:23" ht="15.6" customHeight="1" x14ac:dyDescent="0.3">
      <c r="A9" s="41"/>
      <c r="B9" s="41"/>
      <c r="C9" s="41"/>
      <c r="D9" s="41"/>
      <c r="E9" s="41"/>
      <c r="F9" s="41"/>
      <c r="G9" s="42"/>
      <c r="H9" s="42"/>
      <c r="I9" s="43"/>
      <c r="J9" s="43"/>
      <c r="Q9">
        <v>3.0882399999999999</v>
      </c>
      <c r="T9">
        <v>0.99896499999999999</v>
      </c>
      <c r="V9" s="4"/>
      <c r="W9" s="1"/>
    </row>
    <row r="10" spans="1:23" ht="15.6" customHeight="1" x14ac:dyDescent="0.3">
      <c r="A10" s="41"/>
      <c r="B10" s="41"/>
      <c r="C10" s="41"/>
      <c r="D10" s="41"/>
      <c r="E10" s="41"/>
      <c r="F10" s="41"/>
      <c r="G10" s="42"/>
      <c r="H10" s="42"/>
      <c r="I10" s="43"/>
      <c r="J10" s="43"/>
      <c r="L10" t="s">
        <v>35</v>
      </c>
      <c r="O10">
        <v>0.80784999999999996</v>
      </c>
      <c r="V10" s="4"/>
      <c r="W10" s="1"/>
    </row>
    <row r="11" spans="1:23" ht="15.6" customHeight="1" x14ac:dyDescent="0.3">
      <c r="A11" s="41"/>
      <c r="B11" s="41"/>
      <c r="C11" s="41"/>
      <c r="D11" s="41"/>
      <c r="E11" s="41"/>
      <c r="F11" s="41"/>
      <c r="G11" s="42"/>
      <c r="H11" s="42"/>
      <c r="I11" s="43"/>
      <c r="J11" s="43"/>
      <c r="L11" t="s">
        <v>23</v>
      </c>
      <c r="V11" s="4"/>
      <c r="W11" s="1"/>
    </row>
    <row r="12" spans="1:23" ht="15.6" customHeight="1" x14ac:dyDescent="0.3">
      <c r="A12" s="41"/>
      <c r="B12" s="41"/>
      <c r="C12" s="41"/>
      <c r="D12" s="41"/>
      <c r="E12" s="41"/>
      <c r="F12" s="41"/>
      <c r="G12" s="42"/>
      <c r="H12" s="42"/>
      <c r="I12" s="43"/>
      <c r="J12" s="43"/>
      <c r="L12" t="s">
        <v>40</v>
      </c>
      <c r="N12" t="s">
        <v>34</v>
      </c>
      <c r="O12" s="2">
        <f>O10*H14+F16</f>
        <v>20.974516666666663</v>
      </c>
      <c r="P12" s="18" t="s">
        <v>36</v>
      </c>
      <c r="V12" s="4"/>
      <c r="W12" s="1"/>
    </row>
    <row r="13" spans="1:23" x14ac:dyDescent="0.3">
      <c r="G13" t="s">
        <v>20</v>
      </c>
      <c r="H13">
        <f>SUM(H3+H4,H5,H7,H10,H12)</f>
        <v>1</v>
      </c>
    </row>
    <row r="14" spans="1:23" x14ac:dyDescent="0.3">
      <c r="F14" t="s">
        <v>21</v>
      </c>
      <c r="H14" s="32">
        <f>SQRT(H13)</f>
        <v>1</v>
      </c>
    </row>
    <row r="15" spans="1:23" ht="28.8" x14ac:dyDescent="0.3">
      <c r="C15" s="28" t="s">
        <v>19</v>
      </c>
      <c r="D15" s="29" t="s">
        <v>42</v>
      </c>
      <c r="E15" s="30"/>
    </row>
    <row r="16" spans="1:23" x14ac:dyDescent="0.3">
      <c r="C16" t="s">
        <v>38</v>
      </c>
      <c r="F16" s="31">
        <f>SUM(G3:G6,G8,G9,G11:G12)</f>
        <v>20.166666666666664</v>
      </c>
    </row>
    <row r="18" spans="2:23" x14ac:dyDescent="0.3">
      <c r="W18" s="5"/>
    </row>
    <row r="20" spans="2:23" x14ac:dyDescent="0.3">
      <c r="W20" s="6"/>
    </row>
    <row r="22" spans="2:23" ht="15" thickBot="1" x14ac:dyDescent="0.35"/>
    <row r="23" spans="2:23" ht="40.200000000000003" customHeight="1" thickBot="1" x14ac:dyDescent="0.35">
      <c r="B23" s="65" t="s">
        <v>86</v>
      </c>
      <c r="C23" s="66" t="s">
        <v>85</v>
      </c>
      <c r="D23" s="67"/>
      <c r="E23" s="67" t="s">
        <v>84</v>
      </c>
      <c r="W23" s="5"/>
    </row>
    <row r="24" spans="2:23" ht="15.6" thickBot="1" x14ac:dyDescent="0.35">
      <c r="B24" s="72" t="s">
        <v>74</v>
      </c>
      <c r="C24" s="63">
        <v>24</v>
      </c>
      <c r="D24" s="63" t="s">
        <v>73</v>
      </c>
      <c r="E24" s="63" t="s">
        <v>79</v>
      </c>
    </row>
    <row r="25" spans="2:23" ht="30.6" thickBot="1" x14ac:dyDescent="0.35">
      <c r="B25" s="73" t="s">
        <v>75</v>
      </c>
      <c r="C25" s="64">
        <v>46</v>
      </c>
      <c r="D25" s="64" t="s">
        <v>73</v>
      </c>
      <c r="E25" s="64" t="s">
        <v>80</v>
      </c>
    </row>
    <row r="26" spans="2:23" ht="30.6" thickBot="1" x14ac:dyDescent="0.35">
      <c r="B26" s="72" t="s">
        <v>76</v>
      </c>
      <c r="C26" s="63">
        <v>8</v>
      </c>
      <c r="D26" s="63" t="s">
        <v>73</v>
      </c>
      <c r="E26" s="63" t="s">
        <v>81</v>
      </c>
    </row>
    <row r="27" spans="2:23" ht="15.6" thickBot="1" x14ac:dyDescent="0.35">
      <c r="B27" s="73" t="s">
        <v>77</v>
      </c>
      <c r="C27" s="64">
        <v>4</v>
      </c>
      <c r="D27" s="64" t="s">
        <v>73</v>
      </c>
      <c r="E27" s="64" t="s">
        <v>82</v>
      </c>
    </row>
    <row r="28" spans="2:23" ht="29.4" customHeight="1" x14ac:dyDescent="0.3">
      <c r="B28" s="74" t="s">
        <v>83</v>
      </c>
      <c r="C28" s="69">
        <v>2</v>
      </c>
      <c r="D28" s="69" t="s">
        <v>73</v>
      </c>
      <c r="E28" s="76" t="s">
        <v>78</v>
      </c>
    </row>
    <row r="29" spans="2:23" ht="15" customHeight="1" thickBot="1" x14ac:dyDescent="0.35">
      <c r="B29" s="75"/>
      <c r="C29" s="70"/>
      <c r="D29" s="70"/>
      <c r="E29" s="77"/>
    </row>
    <row r="30" spans="2:23" ht="15.6" thickBot="1" x14ac:dyDescent="0.35">
      <c r="B30" s="78" t="s">
        <v>87</v>
      </c>
      <c r="C30" s="79"/>
      <c r="D30" s="80"/>
      <c r="E30" s="68">
        <v>378</v>
      </c>
    </row>
    <row r="40" spans="4:6" ht="15" customHeight="1" x14ac:dyDescent="0.3"/>
    <row r="41" spans="4:6" ht="18" customHeight="1" x14ac:dyDescent="0.3">
      <c r="D41" s="41"/>
      <c r="E41" s="41"/>
      <c r="F41" s="41"/>
    </row>
    <row r="42" spans="4:6" x14ac:dyDescent="0.3">
      <c r="D42" s="41"/>
      <c r="E42" s="41"/>
      <c r="F42" s="41"/>
    </row>
    <row r="44" spans="4:6" ht="15" x14ac:dyDescent="0.3">
      <c r="D44" s="71"/>
    </row>
  </sheetData>
  <mergeCells count="6">
    <mergeCell ref="A1:H1"/>
    <mergeCell ref="B28:B29"/>
    <mergeCell ref="C28:C29"/>
    <mergeCell ref="D28:D29"/>
    <mergeCell ref="E28:E29"/>
    <mergeCell ref="B30:D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6937-07E1-44E7-977B-AEAC84F76D8A}">
  <dimension ref="A1:U23"/>
  <sheetViews>
    <sheetView workbookViewId="0">
      <selection activeCell="G7" sqref="G7"/>
    </sheetView>
  </sheetViews>
  <sheetFormatPr defaultRowHeight="14.4" x14ac:dyDescent="0.3"/>
  <sheetData>
    <row r="1" spans="1:21" ht="15.6" x14ac:dyDescent="0.3">
      <c r="A1" s="56" t="s">
        <v>0</v>
      </c>
      <c r="B1" s="56"/>
      <c r="C1" s="56"/>
      <c r="D1" s="56"/>
      <c r="E1" s="56"/>
      <c r="F1" s="56"/>
      <c r="G1" s="56"/>
    </row>
    <row r="2" spans="1:21" ht="62.4" x14ac:dyDescent="0.3">
      <c r="A2" s="13" t="s">
        <v>1</v>
      </c>
      <c r="B2" s="14" t="s">
        <v>2</v>
      </c>
      <c r="C2" s="14" t="s">
        <v>3</v>
      </c>
      <c r="D2" s="14" t="s">
        <v>4</v>
      </c>
      <c r="E2" s="15" t="s">
        <v>5</v>
      </c>
      <c r="F2" s="16" t="s">
        <v>17</v>
      </c>
      <c r="G2" s="17" t="s">
        <v>18</v>
      </c>
      <c r="T2" t="s">
        <v>24</v>
      </c>
      <c r="U2" t="s">
        <v>25</v>
      </c>
    </row>
    <row r="3" spans="1:21" ht="15.6" x14ac:dyDescent="0.3">
      <c r="A3" s="10" t="s">
        <v>6</v>
      </c>
      <c r="B3" s="9" t="s">
        <v>7</v>
      </c>
      <c r="C3" s="7">
        <v>2.5</v>
      </c>
      <c r="D3" s="7">
        <v>5</v>
      </c>
      <c r="E3" s="8">
        <v>9.5</v>
      </c>
      <c r="F3" s="20">
        <f>(C3+4*D3+E3)/6</f>
        <v>5.333333333333333</v>
      </c>
      <c r="G3" s="21">
        <f>POWER((E3-C3)/6,2)</f>
        <v>1.3611111111111114</v>
      </c>
      <c r="J3" t="s">
        <v>31</v>
      </c>
      <c r="T3" s="4">
        <v>44653</v>
      </c>
      <c r="U3" s="1">
        <f>F3</f>
        <v>5.333333333333333</v>
      </c>
    </row>
    <row r="4" spans="1:21" ht="15.6" x14ac:dyDescent="0.3">
      <c r="A4" s="11" t="s">
        <v>8</v>
      </c>
      <c r="B4" s="9" t="s">
        <v>6</v>
      </c>
      <c r="C4" s="7">
        <v>4</v>
      </c>
      <c r="D4" s="7">
        <v>7</v>
      </c>
      <c r="E4" s="8">
        <v>11.5</v>
      </c>
      <c r="F4" s="22">
        <f t="shared" ref="F4:F12" si="0">(C4+4*D4+E4)/6</f>
        <v>7.25</v>
      </c>
      <c r="G4" s="23">
        <f t="shared" ref="G4:G12" si="1">POWER((E4-C4)/6,2)</f>
        <v>1.5625</v>
      </c>
      <c r="J4" t="s">
        <v>41</v>
      </c>
      <c r="T4" s="4">
        <v>44653</v>
      </c>
      <c r="U4" s="1">
        <f t="shared" ref="U4:U12" si="2">F4</f>
        <v>7.25</v>
      </c>
    </row>
    <row r="5" spans="1:21" ht="15.6" x14ac:dyDescent="0.3">
      <c r="A5" s="12" t="s">
        <v>9</v>
      </c>
      <c r="B5" s="9" t="s">
        <v>8</v>
      </c>
      <c r="C5" s="7">
        <v>3.5</v>
      </c>
      <c r="D5" s="7">
        <v>6.5</v>
      </c>
      <c r="E5" s="8">
        <v>10</v>
      </c>
      <c r="F5" s="24">
        <f t="shared" si="0"/>
        <v>6.583333333333333</v>
      </c>
      <c r="G5" s="25">
        <f t="shared" si="1"/>
        <v>1.1736111111111109</v>
      </c>
      <c r="J5" s="35" t="s">
        <v>30</v>
      </c>
      <c r="T5" s="4">
        <v>44659</v>
      </c>
      <c r="U5" s="1">
        <f t="shared" si="2"/>
        <v>6.583333333333333</v>
      </c>
    </row>
    <row r="6" spans="1:21" ht="15.6" x14ac:dyDescent="0.3">
      <c r="A6" s="11" t="s">
        <v>10</v>
      </c>
      <c r="B6" s="9" t="s">
        <v>9</v>
      </c>
      <c r="C6" s="7">
        <v>1.5</v>
      </c>
      <c r="D6" s="7">
        <v>3</v>
      </c>
      <c r="E6" s="8">
        <v>7</v>
      </c>
      <c r="F6" s="22">
        <f t="shared" si="0"/>
        <v>3.4166666666666665</v>
      </c>
      <c r="G6" s="23">
        <f t="shared" si="1"/>
        <v>0.84027777777777768</v>
      </c>
      <c r="J6" s="36" t="s">
        <v>39</v>
      </c>
      <c r="T6" s="4">
        <v>44657</v>
      </c>
      <c r="U6" s="1">
        <f t="shared" si="2"/>
        <v>3.4166666666666665</v>
      </c>
    </row>
    <row r="7" spans="1:21" ht="15.6" x14ac:dyDescent="0.3">
      <c r="A7" s="2" t="s">
        <v>11</v>
      </c>
      <c r="B7" s="9" t="s">
        <v>26</v>
      </c>
      <c r="C7" s="7">
        <v>4</v>
      </c>
      <c r="D7" s="7">
        <v>7.5</v>
      </c>
      <c r="E7" s="8">
        <v>10.5</v>
      </c>
      <c r="F7" s="22">
        <f t="shared" si="0"/>
        <v>7.416666666666667</v>
      </c>
      <c r="G7" s="23">
        <f t="shared" si="1"/>
        <v>1.1736111111111109</v>
      </c>
      <c r="J7" s="37" t="s">
        <v>32</v>
      </c>
      <c r="M7" s="2"/>
      <c r="N7" s="3"/>
      <c r="O7">
        <v>4.2231300000000003</v>
      </c>
      <c r="R7">
        <v>0.94877800000000001</v>
      </c>
      <c r="T7" s="4">
        <v>44661</v>
      </c>
      <c r="U7" s="1">
        <f t="shared" si="2"/>
        <v>7.416666666666667</v>
      </c>
    </row>
    <row r="8" spans="1:21" ht="15.6" x14ac:dyDescent="0.3">
      <c r="A8" s="34" t="s">
        <v>12</v>
      </c>
      <c r="B8" s="9" t="s">
        <v>10</v>
      </c>
      <c r="C8" s="7">
        <v>2.5</v>
      </c>
      <c r="D8" s="7">
        <v>5.5</v>
      </c>
      <c r="E8" s="8">
        <v>8.5</v>
      </c>
      <c r="F8" s="22">
        <f t="shared" si="0"/>
        <v>5.5</v>
      </c>
      <c r="G8" s="23">
        <f t="shared" si="1"/>
        <v>1</v>
      </c>
      <c r="J8" t="s">
        <v>33</v>
      </c>
      <c r="O8" s="38">
        <f>(53-E16)/G14</f>
        <v>3.0882363247832187</v>
      </c>
      <c r="P8" s="39" t="s">
        <v>22</v>
      </c>
      <c r="Q8" s="39"/>
      <c r="R8" s="40">
        <v>0.99896499999999999</v>
      </c>
      <c r="T8" s="4">
        <v>44662</v>
      </c>
      <c r="U8" s="1">
        <f t="shared" si="2"/>
        <v>5.5</v>
      </c>
    </row>
    <row r="9" spans="1:21" ht="15.6" x14ac:dyDescent="0.3">
      <c r="A9" s="11" t="s">
        <v>13</v>
      </c>
      <c r="B9" s="9" t="s">
        <v>12</v>
      </c>
      <c r="C9" s="7">
        <v>2</v>
      </c>
      <c r="D9" s="7">
        <v>4</v>
      </c>
      <c r="E9" s="8">
        <v>6</v>
      </c>
      <c r="F9" s="24">
        <f t="shared" si="0"/>
        <v>4</v>
      </c>
      <c r="G9" s="23">
        <f t="shared" si="1"/>
        <v>0.44444444444444442</v>
      </c>
      <c r="O9">
        <v>3.0882399999999999</v>
      </c>
      <c r="R9">
        <v>0.99896499999999999</v>
      </c>
      <c r="T9" s="4">
        <v>44665</v>
      </c>
      <c r="U9" s="1">
        <f t="shared" si="2"/>
        <v>4</v>
      </c>
    </row>
    <row r="10" spans="1:21" ht="15.6" x14ac:dyDescent="0.3">
      <c r="A10" s="2" t="s">
        <v>14</v>
      </c>
      <c r="B10" s="9" t="s">
        <v>27</v>
      </c>
      <c r="C10" s="7">
        <v>3</v>
      </c>
      <c r="D10" s="7">
        <v>7</v>
      </c>
      <c r="E10" s="8">
        <v>13</v>
      </c>
      <c r="F10" s="24">
        <f t="shared" si="0"/>
        <v>7.333333333333333</v>
      </c>
      <c r="G10" s="23">
        <f t="shared" si="1"/>
        <v>2.7777777777777781</v>
      </c>
      <c r="J10" t="s">
        <v>35</v>
      </c>
      <c r="M10">
        <v>0.80784999999999996</v>
      </c>
      <c r="T10" s="4">
        <v>44669</v>
      </c>
      <c r="U10" s="1">
        <f t="shared" si="2"/>
        <v>7.333333333333333</v>
      </c>
    </row>
    <row r="11" spans="1:21" ht="15.6" x14ac:dyDescent="0.3">
      <c r="A11" s="11" t="s">
        <v>15</v>
      </c>
      <c r="B11" s="9" t="s">
        <v>28</v>
      </c>
      <c r="C11" s="7">
        <v>3.5</v>
      </c>
      <c r="D11" s="7">
        <v>6.5</v>
      </c>
      <c r="E11" s="8">
        <v>12</v>
      </c>
      <c r="F11" s="22">
        <f t="shared" si="0"/>
        <v>6.916666666666667</v>
      </c>
      <c r="G11" s="23">
        <f t="shared" si="1"/>
        <v>2.0069444444444446</v>
      </c>
      <c r="J11" t="s">
        <v>23</v>
      </c>
      <c r="T11" s="4">
        <v>44659</v>
      </c>
      <c r="U11" s="1">
        <f t="shared" si="2"/>
        <v>6.916666666666667</v>
      </c>
    </row>
    <row r="12" spans="1:21" ht="15.6" x14ac:dyDescent="0.3">
      <c r="A12" s="19" t="s">
        <v>16</v>
      </c>
      <c r="B12" s="9" t="s">
        <v>29</v>
      </c>
      <c r="C12" s="7">
        <v>3</v>
      </c>
      <c r="D12" s="7">
        <v>5</v>
      </c>
      <c r="E12" s="8">
        <v>7</v>
      </c>
      <c r="F12" s="26">
        <f t="shared" si="0"/>
        <v>5</v>
      </c>
      <c r="G12" s="27">
        <f t="shared" si="1"/>
        <v>0.44444444444444442</v>
      </c>
      <c r="J12" t="s">
        <v>40</v>
      </c>
      <c r="L12" t="s">
        <v>34</v>
      </c>
      <c r="M12" s="2">
        <f>M10*G14+E16</f>
        <v>46.354304928561561</v>
      </c>
      <c r="N12" s="18" t="s">
        <v>36</v>
      </c>
      <c r="T12" s="4">
        <v>44672</v>
      </c>
      <c r="U12" s="1">
        <f t="shared" si="2"/>
        <v>5</v>
      </c>
    </row>
    <row r="13" spans="1:21" x14ac:dyDescent="0.3">
      <c r="F13" t="s">
        <v>20</v>
      </c>
      <c r="G13">
        <f>SUM(G3+G4,G5,G7,G10,G12)</f>
        <v>8.4930555555555554</v>
      </c>
    </row>
    <row r="14" spans="1:21" x14ac:dyDescent="0.3">
      <c r="E14" t="s">
        <v>21</v>
      </c>
      <c r="G14" s="32">
        <f>SQRT(G13)</f>
        <v>2.9142847416742854</v>
      </c>
    </row>
    <row r="15" spans="1:21" ht="28.8" x14ac:dyDescent="0.3">
      <c r="B15" s="28" t="s">
        <v>19</v>
      </c>
      <c r="C15" s="29" t="s">
        <v>37</v>
      </c>
      <c r="D15" s="30"/>
    </row>
    <row r="16" spans="1:21" x14ac:dyDescent="0.3">
      <c r="B16" t="s">
        <v>38</v>
      </c>
      <c r="E16" s="31">
        <f>SUM(F3:F6,F8,F9,F11:F12)</f>
        <v>43.999999999999993</v>
      </c>
    </row>
    <row r="18" spans="21:21" x14ac:dyDescent="0.3">
      <c r="U18" s="5"/>
    </row>
    <row r="20" spans="21:21" x14ac:dyDescent="0.3">
      <c r="U20" s="6"/>
    </row>
    <row r="23" spans="21:21" x14ac:dyDescent="0.3">
      <c r="U23" s="5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projekt</vt:lpstr>
      <vt:lpstr>Sheet1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marodi misha</dc:creator>
  <cp:lastModifiedBy>Yurii Shchehliuk</cp:lastModifiedBy>
  <dcterms:created xsi:type="dcterms:W3CDTF">2020-04-02T15:11:15Z</dcterms:created>
  <dcterms:modified xsi:type="dcterms:W3CDTF">2022-03-24T17:20:12Z</dcterms:modified>
</cp:coreProperties>
</file>