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75" windowWidth="28755" windowHeight="12600" activeTab="2"/>
  </bookViews>
  <sheets>
    <sheet name="Original" sheetId="1" r:id="rId1"/>
    <sheet name="Rescaled" sheetId="2" r:id="rId2"/>
    <sheet name="Coef. Angular." sheetId="6" r:id="rId3"/>
  </sheets>
  <definedNames>
    <definedName name="_xlnm._FilterDatabase" localSheetId="0" hidden="1">Original!$A$25:$B$26</definedName>
  </definedNames>
  <calcPr calcId="125725"/>
</workbook>
</file>

<file path=xl/calcChain.xml><?xml version="1.0" encoding="utf-8"?>
<calcChain xmlns="http://schemas.openxmlformats.org/spreadsheetml/2006/main">
  <c r="B2" i="2"/>
  <c r="G3" i="6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M2" i="2"/>
  <c r="M3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L2"/>
  <c r="L3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K2"/>
  <c r="K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J2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I2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H2"/>
  <c r="H3"/>
  <c r="E4" i="6" s="1"/>
  <c r="H4" i="2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G2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F2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E2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D2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C2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E15" i="6" l="1"/>
  <c r="B24"/>
  <c r="E3"/>
  <c r="F23"/>
  <c r="B23"/>
  <c r="D21"/>
  <c r="E20"/>
  <c r="D20"/>
  <c r="E19"/>
  <c r="B18"/>
  <c r="F16"/>
  <c r="B17"/>
  <c r="B16"/>
  <c r="C15"/>
  <c r="D13"/>
  <c r="E12"/>
  <c r="D12"/>
  <c r="E11"/>
  <c r="B11"/>
  <c r="B10"/>
  <c r="B9"/>
  <c r="F8"/>
  <c r="E8"/>
  <c r="C8"/>
  <c r="B21"/>
  <c r="B13"/>
  <c r="D22"/>
  <c r="D14"/>
  <c r="C24"/>
  <c r="C17"/>
  <c r="C9"/>
  <c r="D15"/>
  <c r="E21"/>
  <c r="B19"/>
  <c r="C18"/>
  <c r="C10"/>
  <c r="D23"/>
  <c r="D16"/>
  <c r="E22"/>
  <c r="E14"/>
  <c r="F10"/>
  <c r="B15"/>
  <c r="B7"/>
  <c r="B22"/>
  <c r="B14"/>
  <c r="C23"/>
  <c r="C16"/>
  <c r="F17"/>
  <c r="E13"/>
  <c r="F19"/>
  <c r="F11"/>
  <c r="F18"/>
  <c r="F20"/>
  <c r="F12"/>
  <c r="F24"/>
  <c r="F21"/>
  <c r="F13"/>
  <c r="C11"/>
  <c r="D9"/>
  <c r="C20"/>
  <c r="C12"/>
  <c r="D18"/>
  <c r="D10"/>
  <c r="E23"/>
  <c r="E16"/>
  <c r="C19"/>
  <c r="D17"/>
  <c r="C21"/>
  <c r="C13"/>
  <c r="D19"/>
  <c r="D11"/>
  <c r="D3"/>
  <c r="E24"/>
  <c r="E17"/>
  <c r="E9"/>
  <c r="F3"/>
  <c r="C3"/>
  <c r="D24"/>
  <c r="B20"/>
  <c r="B12"/>
  <c r="C22"/>
  <c r="C14"/>
  <c r="E18"/>
  <c r="E10"/>
  <c r="F9"/>
  <c r="D8"/>
  <c r="F22"/>
  <c r="F14"/>
  <c r="F15"/>
  <c r="B8"/>
  <c r="F7"/>
  <c r="E7"/>
  <c r="D7"/>
  <c r="C7"/>
  <c r="F6"/>
  <c r="E6"/>
  <c r="D6"/>
  <c r="B6"/>
  <c r="C6"/>
  <c r="F5"/>
  <c r="E5"/>
  <c r="D5"/>
  <c r="C5"/>
  <c r="D4"/>
  <c r="C4"/>
  <c r="F4"/>
  <c r="B5"/>
  <c r="B4"/>
  <c r="B3"/>
  <c r="F27" l="1"/>
  <c r="F26"/>
  <c r="B27"/>
  <c r="B26"/>
  <c r="C26"/>
  <c r="C27"/>
  <c r="G27"/>
  <c r="G26"/>
  <c r="D26"/>
  <c r="D27"/>
  <c r="E27"/>
  <c r="E26"/>
</calcChain>
</file>

<file path=xl/sharedStrings.xml><?xml version="1.0" encoding="utf-8"?>
<sst xmlns="http://schemas.openxmlformats.org/spreadsheetml/2006/main" count="107" uniqueCount="50">
  <si>
    <t>Código</t>
  </si>
  <si>
    <t>SUBJ001</t>
  </si>
  <si>
    <t>SUBJ002</t>
  </si>
  <si>
    <t>SUBJ003</t>
  </si>
  <si>
    <t>SUBJ004</t>
  </si>
  <si>
    <t>SUBJ005</t>
  </si>
  <si>
    <t>SUBJ006</t>
  </si>
  <si>
    <t>SUBJ007</t>
  </si>
  <si>
    <t>SUBJ008</t>
  </si>
  <si>
    <t>SUBJ009</t>
  </si>
  <si>
    <t>SUBJ010</t>
  </si>
  <si>
    <t>SUBJ011</t>
  </si>
  <si>
    <t>SUBJ012</t>
  </si>
  <si>
    <t>SUBJ013</t>
  </si>
  <si>
    <t>SUBJ014</t>
  </si>
  <si>
    <t>SUBJ015</t>
  </si>
  <si>
    <t>SUBJ016</t>
  </si>
  <si>
    <t>SUBJ017</t>
  </si>
  <si>
    <t>SUBJ018</t>
  </si>
  <si>
    <t>SUBJ019</t>
  </si>
  <si>
    <t>SUBJ020</t>
  </si>
  <si>
    <t>SUBJ022</t>
  </si>
  <si>
    <t>SUBJ023</t>
  </si>
  <si>
    <t>10 - Rim</t>
  </si>
  <si>
    <t>2 - Fígado A</t>
  </si>
  <si>
    <t>10 - Fígado A</t>
  </si>
  <si>
    <t>10 - Fígado B</t>
  </si>
  <si>
    <t>2 - Fígado C</t>
  </si>
  <si>
    <t>10 - Fígado C</t>
  </si>
  <si>
    <t xml:space="preserve">2 - Rim </t>
  </si>
  <si>
    <t>2 - Gordura A</t>
  </si>
  <si>
    <t>10 - Gordura A</t>
  </si>
  <si>
    <t>2 - Gordura B</t>
  </si>
  <si>
    <t>10 - Gordura B</t>
  </si>
  <si>
    <t>Rescale A_2</t>
  </si>
  <si>
    <t>Rescale B_2</t>
  </si>
  <si>
    <t>Rescale A_10</t>
  </si>
  <si>
    <t>Rescale B_10</t>
  </si>
  <si>
    <t>Fígado A</t>
  </si>
  <si>
    <t>Fígado B</t>
  </si>
  <si>
    <t>Fígado C</t>
  </si>
  <si>
    <t>Rim</t>
  </si>
  <si>
    <t>Gordura A</t>
  </si>
  <si>
    <t>Gordura B</t>
  </si>
  <si>
    <t>Paciente</t>
  </si>
  <si>
    <t>Angle 2 :</t>
  </si>
  <si>
    <t>Angle 10 :</t>
  </si>
  <si>
    <t>2 - Fígado B</t>
  </si>
  <si>
    <t>Average</t>
  </si>
  <si>
    <t>StDev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</si>
</sst>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Border="1" applyAlignment="1">
      <alignment horizontal="center"/>
    </xf>
    <xf numFmtId="2" fontId="1" fillId="0" borderId="0" xfId="0" applyNumberFormat="1" applyFont="1" applyAlignment="1">
      <alignment horizontal="center"/>
    </xf>
  </cellXfs>
  <cellStyles count="1">
    <cellStyle name="Normal" xfId="0" builtinId="0"/>
  </cellStyles>
  <dxfs count="43">
    <dxf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relativeIndent="0" justifyLastLine="0" shrinkToFit="0" mergeCell="0" readingOrder="0"/>
    </dxf>
    <dxf>
      <numFmt numFmtId="2" formatCode="0.00"/>
      <alignment horizontal="center" vertical="bottom" textRotation="0" wrapText="0" indent="0" relativeIndent="255" justifyLastLine="0" shrinkToFit="0" mergeCell="0" readingOrder="0"/>
    </dxf>
    <dxf>
      <numFmt numFmtId="2" formatCode="0.00"/>
      <alignment horizontal="center" vertical="bottom" textRotation="0" wrapText="0" indent="0" relativeIndent="255" justifyLastLine="0" shrinkToFit="0" mergeCell="0" readingOrder="0"/>
    </dxf>
    <dxf>
      <numFmt numFmtId="2" formatCode="0.00"/>
      <alignment horizontal="center" vertical="bottom" textRotation="0" wrapText="0" indent="0" relativeIndent="255" justifyLastLine="0" shrinkToFit="0" mergeCell="0" readingOrder="0"/>
    </dxf>
    <dxf>
      <numFmt numFmtId="2" formatCode="0.00"/>
      <alignment horizontal="center" vertical="bottom" textRotation="0" wrapText="0" indent="0" relativeIndent="255" justifyLastLine="0" shrinkToFit="0" mergeCell="0" readingOrder="0"/>
    </dxf>
    <dxf>
      <numFmt numFmtId="2" formatCode="0.00"/>
      <alignment horizontal="center" vertical="bottom" textRotation="0" wrapText="0" indent="0" relativeIndent="255" justifyLastLine="0" shrinkToFit="0" mergeCell="0" readingOrder="0"/>
    </dxf>
    <dxf>
      <alignment horizontal="center" vertical="bottom" textRotation="0" wrapText="0" indent="0" relativeIndent="255" justifyLastLine="0" shrinkToFit="0" mergeCell="0" readingOrder="0"/>
    </dxf>
    <dxf>
      <alignment horizontal="center" vertical="bottom" textRotation="0" wrapText="0" indent="0" relativeIndent="255" justifyLastLine="0" shrinkToFit="0" mergeCell="0" readingOrder="0"/>
    </dxf>
    <dxf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relativeIndent="255" justifyLastLine="0" shrinkToFit="0" mergeCell="0" readingOrder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Q23" totalsRowShown="0" headerRowDxfId="2" dataDxfId="1">
  <tableColumns count="17">
    <tableColumn id="2" name="Código" dataDxfId="19"/>
    <tableColumn id="16" name="Rescale A_2" dataDxfId="18"/>
    <tableColumn id="17" name="Rescale B_2" dataDxfId="17"/>
    <tableColumn id="18" name="Rescale A_10" dataDxfId="16"/>
    <tableColumn id="19" name="Rescale B_10" dataDxfId="15"/>
    <tableColumn id="1" name="2 - Fígado A" dataDxfId="14"/>
    <tableColumn id="3" name="10 - Fígado A" dataDxfId="13"/>
    <tableColumn id="4" name="2 - Fígado B" dataDxfId="12"/>
    <tableColumn id="5" name="10 - Fígado B" dataDxfId="11"/>
    <tableColumn id="6" name="2 - Fígado C" dataDxfId="10"/>
    <tableColumn id="7" name="10 - Fígado C" dataDxfId="9"/>
    <tableColumn id="8" name="2 - Rim " dataDxfId="8"/>
    <tableColumn id="9" name="10 - Rim" dataDxfId="7"/>
    <tableColumn id="10" name="2 - Gordura A" dataDxfId="6"/>
    <tableColumn id="11" name="10 - Gordura A" dataDxfId="5"/>
    <tableColumn id="12" name="2 - Gordura B" dataDxfId="4"/>
    <tableColumn id="13" name="10 - Gordura B" dataDxfId="3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1:M23" totalsRowShown="0" headerRowDxfId="42" dataDxfId="41">
  <autoFilter ref="A1:M23">
    <filterColumn colId="1"/>
    <filterColumn colId="2"/>
    <filterColumn colId="3"/>
    <filterColumn colId="4"/>
    <filterColumn colId="5"/>
    <filterColumn colId="6"/>
    <filterColumn colId="7"/>
    <filterColumn colId="8"/>
    <filterColumn colId="9"/>
    <filterColumn colId="10"/>
    <filterColumn colId="11"/>
    <filterColumn colId="12"/>
  </autoFilter>
  <tableColumns count="13">
    <tableColumn id="1" name="Código" dataDxfId="40"/>
    <tableColumn id="2" name="2 - Fígado A" dataDxfId="39">
      <calculatedColumnFormula>Table1[[#This Row],[2 - Fígado A]]/Table1[[#This Row],[Rescale A_2]]</calculatedColumnFormula>
    </tableColumn>
    <tableColumn id="3" name="10 - Fígado A" dataDxfId="38">
      <calculatedColumnFormula>Table1[[#This Row],[10 - Fígado A]]/Table1[[#This Row],[Rescale A_10]]</calculatedColumnFormula>
    </tableColumn>
    <tableColumn id="7" name="2 - Fígado B" dataDxfId="37">
      <calculatedColumnFormula>Table1[[#This Row],[2 - Fígado B]]/Table1[[#This Row],[Rescale A_2]]</calculatedColumnFormula>
    </tableColumn>
    <tableColumn id="8" name="10 - Fígado B" dataDxfId="36">
      <calculatedColumnFormula>Table1[[#This Row],[10 - Fígado B]]/Table1[[#This Row],[Rescale A_10]]</calculatedColumnFormula>
    </tableColumn>
    <tableColumn id="9" name="2 - Fígado C" dataDxfId="35">
      <calculatedColumnFormula>Table1[[#This Row],[2 - Fígado C]]/Table1[[#This Row],[Rescale A_2]]</calculatedColumnFormula>
    </tableColumn>
    <tableColumn id="10" name="10 - Fígado C" dataDxfId="34">
      <calculatedColumnFormula>Table1[[#This Row],[10 - Fígado C]]/Table1[[#This Row],[Rescale A_10]]</calculatedColumnFormula>
    </tableColumn>
    <tableColumn id="11" name="2 - Rim " dataDxfId="33">
      <calculatedColumnFormula>Table1[[#This Row],[2 - Rim ]]/Table1[[#This Row],[Rescale A_2]]</calculatedColumnFormula>
    </tableColumn>
    <tableColumn id="12" name="10 - Rim" dataDxfId="32">
      <calculatedColumnFormula>Table1[[#This Row],[10 - Rim]]/Table1[[#This Row],[Rescale A_10]]</calculatedColumnFormula>
    </tableColumn>
    <tableColumn id="13" name="2 - Gordura A" dataDxfId="31">
      <calculatedColumnFormula>Table1[[#This Row],[2 - Gordura A]]/Table1[[#This Row],[Rescale A_2]]</calculatedColumnFormula>
    </tableColumn>
    <tableColumn id="14" name="10 - Gordura A" dataDxfId="30">
      <calculatedColumnFormula>Table1[[#This Row],[10 - Gordura A]]/Table1[[#This Row],[Rescale A_10]]</calculatedColumnFormula>
    </tableColumn>
    <tableColumn id="15" name="2 - Gordura B" dataDxfId="29">
      <calculatedColumnFormula>Table1[[#This Row],[2 - Gordura B]]/Table1[[#This Row],[Rescale A_2]]</calculatedColumnFormula>
    </tableColumn>
    <tableColumn id="16" name="10 - Gordura B" dataDxfId="28">
      <calculatedColumnFormula>Table1[[#This Row],[10 - Gordura B]]/Table1[[#This Row],[Rescale A_10]]</calculatedColumnFormula>
    </tableColumn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id="6" name="Table6" displayName="Table6" ref="A2:G24" totalsRowShown="0" headerRowDxfId="27" dataDxfId="26">
  <tableColumns count="7">
    <tableColumn id="1" name="Paciente" dataDxfId="25"/>
    <tableColumn id="2" name="Fígado A" dataDxfId="24">
      <calculatedColumnFormula>(Rescaled!C2-Rescaled!B2)/(Original!$B$26-Original!$B$25)</calculatedColumnFormula>
    </tableColumn>
    <tableColumn id="3" name="Fígado B" dataDxfId="23">
      <calculatedColumnFormula>(Rescaled!E2-Rescaled!D2)/(Original!$B$26-Original!$B$25)</calculatedColumnFormula>
    </tableColumn>
    <tableColumn id="4" name="Fígado C" dataDxfId="22">
      <calculatedColumnFormula>(Rescaled!G2-Rescaled!F2)/(Original!$B$26-Original!$B$25)</calculatedColumnFormula>
    </tableColumn>
    <tableColumn id="5" name="Rim" dataDxfId="21">
      <calculatedColumnFormula>(Rescaled!I2-Rescaled!H2)/(Original!$B$26-Original!$B$25)</calculatedColumnFormula>
    </tableColumn>
    <tableColumn id="6" name="Gordura A" dataDxfId="20">
      <calculatedColumnFormula>(Rescaled!K2-Rescaled!J2)/(Original!$B$26-Original!$B$25)</calculatedColumnFormula>
    </tableColumn>
    <tableColumn id="7" name="Gordura B" dataDxfId="0">
      <calculatedColumnFormula>(Rescaled!M2-Rescaled!L2)/(Original!$B$26-Original!$B$25)</calculatedColumnFormula>
    </tableColumn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26"/>
  <sheetViews>
    <sheetView workbookViewId="0">
      <selection activeCell="A22" sqref="A22:XFD22"/>
    </sheetView>
  </sheetViews>
  <sheetFormatPr defaultRowHeight="15"/>
  <cols>
    <col min="1" max="1" width="9.5703125" style="3" bestFit="1" customWidth="1"/>
    <col min="2" max="2" width="11.42578125" style="3" bestFit="1" customWidth="1"/>
    <col min="3" max="3" width="16.7109375" style="3" hidden="1" customWidth="1"/>
    <col min="4" max="4" width="12.42578125" style="4" bestFit="1" customWidth="1"/>
    <col min="5" max="5" width="17.7109375" style="4" hidden="1" customWidth="1"/>
    <col min="6" max="6" width="11.140625" style="4" bestFit="1" customWidth="1"/>
    <col min="7" max="7" width="12.140625" style="4" bestFit="1" customWidth="1"/>
    <col min="8" max="8" width="11" style="4" bestFit="1" customWidth="1"/>
    <col min="9" max="9" width="13.140625" style="3" bestFit="1" customWidth="1"/>
    <col min="10" max="10" width="11" style="4" bestFit="1" customWidth="1"/>
    <col min="11" max="11" width="12" style="4" bestFit="1" customWidth="1"/>
    <col min="12" max="12" width="7.42578125" style="4" bestFit="1" customWidth="1"/>
    <col min="13" max="13" width="8" style="4" bestFit="1" customWidth="1"/>
    <col min="14" max="14" width="12.5703125" style="4" bestFit="1" customWidth="1"/>
    <col min="15" max="15" width="13.7109375" style="4" bestFit="1" customWidth="1"/>
    <col min="16" max="16" width="12.42578125" style="4" bestFit="1" customWidth="1"/>
    <col min="17" max="17" width="13.5703125" style="4" bestFit="1" customWidth="1"/>
    <col min="18" max="16384" width="9.140625" style="4"/>
  </cols>
  <sheetData>
    <row r="1" spans="1:17">
      <c r="A1" s="3" t="s">
        <v>0</v>
      </c>
      <c r="B1" s="3" t="s">
        <v>34</v>
      </c>
      <c r="C1" s="3" t="s">
        <v>35</v>
      </c>
      <c r="D1" s="3" t="s">
        <v>36</v>
      </c>
      <c r="E1" s="3" t="s">
        <v>37</v>
      </c>
      <c r="F1" s="3" t="s">
        <v>24</v>
      </c>
      <c r="G1" s="3" t="s">
        <v>25</v>
      </c>
      <c r="H1" s="3" t="s">
        <v>47</v>
      </c>
      <c r="I1" s="3" t="s">
        <v>26</v>
      </c>
      <c r="J1" s="3" t="s">
        <v>27</v>
      </c>
      <c r="K1" s="3" t="s">
        <v>28</v>
      </c>
      <c r="L1" s="3" t="s">
        <v>29</v>
      </c>
      <c r="M1" s="3" t="s">
        <v>23</v>
      </c>
      <c r="N1" s="3" t="s">
        <v>30</v>
      </c>
      <c r="O1" s="3" t="s">
        <v>31</v>
      </c>
      <c r="P1" s="3" t="s">
        <v>32</v>
      </c>
      <c r="Q1" s="3" t="s">
        <v>33</v>
      </c>
    </row>
    <row r="2" spans="1:17">
      <c r="A2" s="3" t="s">
        <v>1</v>
      </c>
      <c r="B2" s="3">
        <v>14.9</v>
      </c>
      <c r="C2" s="3">
        <v>0</v>
      </c>
      <c r="D2" s="3">
        <v>5.0999999999999996</v>
      </c>
      <c r="E2" s="3">
        <v>0</v>
      </c>
      <c r="F2" s="3">
        <v>48.8</v>
      </c>
      <c r="G2" s="3">
        <v>192.36</v>
      </c>
      <c r="H2" s="3">
        <v>53.07</v>
      </c>
      <c r="I2" s="3">
        <v>192.47</v>
      </c>
      <c r="J2" s="3">
        <v>55.28</v>
      </c>
      <c r="K2" s="3">
        <v>240.08</v>
      </c>
      <c r="L2" s="3">
        <v>73.540000000000006</v>
      </c>
      <c r="M2" s="3">
        <v>193.96</v>
      </c>
      <c r="N2" s="3">
        <v>17.72</v>
      </c>
      <c r="O2" s="3">
        <v>56.9</v>
      </c>
      <c r="P2" s="3">
        <v>13.68</v>
      </c>
      <c r="Q2" s="3">
        <v>59.42</v>
      </c>
    </row>
    <row r="3" spans="1:17">
      <c r="A3" s="3" t="s">
        <v>2</v>
      </c>
      <c r="B3" s="3">
        <v>8.9700000000000006</v>
      </c>
      <c r="C3" s="3">
        <v>0</v>
      </c>
      <c r="D3" s="3">
        <v>5.3</v>
      </c>
      <c r="E3" s="3">
        <v>0</v>
      </c>
      <c r="F3" s="5">
        <v>103.07</v>
      </c>
      <c r="G3" s="5">
        <v>263.39999999999998</v>
      </c>
      <c r="H3" s="3">
        <v>107.76</v>
      </c>
      <c r="I3" s="3">
        <v>233.37</v>
      </c>
      <c r="J3" s="3">
        <v>102.42</v>
      </c>
      <c r="K3" s="3">
        <v>233.37</v>
      </c>
      <c r="L3" s="3">
        <v>150.16999999999999</v>
      </c>
      <c r="M3" s="3">
        <v>196.65</v>
      </c>
      <c r="N3" s="3">
        <v>36.44</v>
      </c>
      <c r="O3" s="3">
        <v>81.430000000000007</v>
      </c>
      <c r="P3" s="5">
        <v>29.76</v>
      </c>
      <c r="Q3" s="3">
        <v>65.09</v>
      </c>
    </row>
    <row r="4" spans="1:17">
      <c r="A4" s="3" t="s">
        <v>3</v>
      </c>
      <c r="B4" s="3">
        <v>11.16</v>
      </c>
      <c r="C4" s="3">
        <v>0</v>
      </c>
      <c r="D4" s="3">
        <v>4.96</v>
      </c>
      <c r="E4" s="3">
        <v>0</v>
      </c>
      <c r="F4" s="5">
        <v>98.83</v>
      </c>
      <c r="G4" s="5">
        <v>207.39</v>
      </c>
      <c r="H4" s="3">
        <v>105.58</v>
      </c>
      <c r="I4" s="3">
        <v>239.88</v>
      </c>
      <c r="J4" s="3">
        <v>93</v>
      </c>
      <c r="K4" s="3">
        <v>241.78</v>
      </c>
      <c r="L4" s="3">
        <v>120.8</v>
      </c>
      <c r="M4" s="3">
        <v>213.3</v>
      </c>
      <c r="N4" s="3">
        <v>18.27</v>
      </c>
      <c r="O4" s="3">
        <v>45.63</v>
      </c>
      <c r="P4" s="5">
        <v>16.440000000000001</v>
      </c>
      <c r="Q4" s="3">
        <v>48.01</v>
      </c>
    </row>
    <row r="5" spans="1:17">
      <c r="A5" s="3" t="s">
        <v>4</v>
      </c>
      <c r="B5" s="3">
        <v>10.92</v>
      </c>
      <c r="C5" s="3">
        <v>0</v>
      </c>
      <c r="D5" s="3">
        <v>5.96</v>
      </c>
      <c r="E5" s="3">
        <v>0</v>
      </c>
      <c r="F5" s="5">
        <v>105.24</v>
      </c>
      <c r="G5" s="5">
        <v>253.36</v>
      </c>
      <c r="H5" s="3">
        <v>100.15</v>
      </c>
      <c r="I5" s="3">
        <v>232.59</v>
      </c>
      <c r="J5" s="3">
        <v>100.34</v>
      </c>
      <c r="K5" s="3">
        <v>261.2</v>
      </c>
      <c r="L5" s="3">
        <v>123.32</v>
      </c>
      <c r="M5" s="3">
        <v>172.22</v>
      </c>
      <c r="N5" s="3">
        <v>25.24</v>
      </c>
      <c r="O5" s="3">
        <v>55.17</v>
      </c>
      <c r="P5" s="5">
        <v>20.25</v>
      </c>
      <c r="Q5" s="3">
        <v>61.88</v>
      </c>
    </row>
    <row r="6" spans="1:17">
      <c r="A6" s="3" t="s">
        <v>5</v>
      </c>
      <c r="B6" s="3">
        <v>11.13</v>
      </c>
      <c r="C6" s="3">
        <v>0</v>
      </c>
      <c r="D6" s="3">
        <v>4.76</v>
      </c>
      <c r="E6" s="3">
        <v>0</v>
      </c>
      <c r="F6" s="5">
        <v>81.55</v>
      </c>
      <c r="G6" s="5">
        <v>168.21</v>
      </c>
      <c r="H6" s="3">
        <v>75.37</v>
      </c>
      <c r="I6" s="3">
        <v>170.69</v>
      </c>
      <c r="J6" s="3">
        <v>88.41</v>
      </c>
      <c r="K6" s="3">
        <v>216.23</v>
      </c>
      <c r="L6" s="3">
        <v>115.01</v>
      </c>
      <c r="M6" s="3">
        <v>179.33</v>
      </c>
      <c r="N6" s="3">
        <v>15.23</v>
      </c>
      <c r="O6" s="3">
        <v>50.61</v>
      </c>
      <c r="P6" s="5">
        <v>17.11</v>
      </c>
      <c r="Q6" s="3">
        <v>45.79</v>
      </c>
    </row>
    <row r="7" spans="1:17">
      <c r="A7" s="3" t="s">
        <v>6</v>
      </c>
      <c r="B7" s="3">
        <v>7.21</v>
      </c>
      <c r="C7" s="3">
        <v>0</v>
      </c>
      <c r="D7" s="3">
        <v>4.34</v>
      </c>
      <c r="E7" s="3">
        <v>0</v>
      </c>
      <c r="F7" s="5">
        <v>147.11000000000001</v>
      </c>
      <c r="G7" s="5">
        <v>293.20999999999998</v>
      </c>
      <c r="H7" s="3">
        <v>145.06</v>
      </c>
      <c r="I7" s="3">
        <v>329.44</v>
      </c>
      <c r="J7" s="3">
        <v>142.72999999999999</v>
      </c>
      <c r="K7" s="3">
        <v>330.64</v>
      </c>
      <c r="L7" s="3">
        <v>175.83</v>
      </c>
      <c r="M7" s="3">
        <v>227.79</v>
      </c>
      <c r="N7" s="3">
        <v>34.79</v>
      </c>
      <c r="O7" s="3">
        <v>73.8</v>
      </c>
      <c r="P7" s="5">
        <v>33.06</v>
      </c>
      <c r="Q7" s="3">
        <v>80.069999999999993</v>
      </c>
    </row>
    <row r="8" spans="1:17">
      <c r="A8" s="3" t="s">
        <v>7</v>
      </c>
      <c r="B8" s="3">
        <v>7.92</v>
      </c>
      <c r="C8" s="3">
        <v>0</v>
      </c>
      <c r="D8" s="3">
        <v>5.75</v>
      </c>
      <c r="E8" s="3">
        <v>0</v>
      </c>
      <c r="F8" s="5">
        <v>100.67</v>
      </c>
      <c r="G8" s="5">
        <v>200.36</v>
      </c>
      <c r="H8" s="3">
        <v>100.82</v>
      </c>
      <c r="I8" s="3">
        <v>184.24</v>
      </c>
      <c r="J8" s="3">
        <v>99.08</v>
      </c>
      <c r="K8" s="3">
        <v>172.98</v>
      </c>
      <c r="L8" s="3">
        <v>129.68</v>
      </c>
      <c r="M8" s="3">
        <v>179.6</v>
      </c>
      <c r="N8" s="3">
        <v>22.36</v>
      </c>
      <c r="O8" s="3">
        <v>54.48</v>
      </c>
      <c r="P8" s="5">
        <v>22.03</v>
      </c>
      <c r="Q8" s="3">
        <v>56.12</v>
      </c>
    </row>
    <row r="9" spans="1:17">
      <c r="A9" s="3" t="s">
        <v>8</v>
      </c>
      <c r="B9" s="3">
        <v>9.75</v>
      </c>
      <c r="C9" s="3">
        <v>0</v>
      </c>
      <c r="D9" s="3">
        <v>4.97</v>
      </c>
      <c r="E9" s="3">
        <v>0</v>
      </c>
      <c r="F9" s="5">
        <v>105.4</v>
      </c>
      <c r="G9" s="5">
        <v>233.16</v>
      </c>
      <c r="H9" s="3">
        <v>99.85</v>
      </c>
      <c r="I9" s="3">
        <v>239.15</v>
      </c>
      <c r="J9" s="3">
        <v>106.81</v>
      </c>
      <c r="K9" s="3">
        <v>269.86</v>
      </c>
      <c r="L9" s="3">
        <v>151.35</v>
      </c>
      <c r="M9" s="3">
        <v>199.34</v>
      </c>
      <c r="N9" s="3">
        <v>25.68</v>
      </c>
      <c r="O9" s="3">
        <v>53.68</v>
      </c>
      <c r="P9" s="5">
        <v>22.21</v>
      </c>
      <c r="Q9" s="3">
        <v>63.32</v>
      </c>
    </row>
    <row r="10" spans="1:17">
      <c r="A10" s="3" t="s">
        <v>9</v>
      </c>
      <c r="B10" s="3">
        <v>7.31</v>
      </c>
      <c r="C10" s="3">
        <v>0</v>
      </c>
      <c r="D10" s="3">
        <v>3.73</v>
      </c>
      <c r="E10" s="3">
        <v>0</v>
      </c>
      <c r="F10" s="5">
        <v>129.22</v>
      </c>
      <c r="G10" s="5">
        <v>297.52999999999997</v>
      </c>
      <c r="H10" s="3">
        <v>150.43</v>
      </c>
      <c r="I10" s="3">
        <v>321.41000000000003</v>
      </c>
      <c r="J10" s="3">
        <v>164.51</v>
      </c>
      <c r="K10" s="3">
        <v>333.7</v>
      </c>
      <c r="L10" s="3">
        <v>181.68</v>
      </c>
      <c r="M10" s="3">
        <v>227.19</v>
      </c>
      <c r="N10" s="3">
        <v>30.28</v>
      </c>
      <c r="O10" s="3">
        <v>78.11</v>
      </c>
      <c r="P10" s="5">
        <v>32.96</v>
      </c>
      <c r="Q10" s="3">
        <v>83.56</v>
      </c>
    </row>
    <row r="11" spans="1:17">
      <c r="A11" s="3" t="s">
        <v>10</v>
      </c>
      <c r="B11" s="3">
        <v>8.91</v>
      </c>
      <c r="C11" s="3">
        <v>0</v>
      </c>
      <c r="D11" s="3">
        <v>5.46</v>
      </c>
      <c r="E11" s="3">
        <v>0</v>
      </c>
      <c r="F11" s="5">
        <v>114.62</v>
      </c>
      <c r="G11" s="5">
        <v>251.15</v>
      </c>
      <c r="H11" s="3">
        <v>113.16</v>
      </c>
      <c r="I11" s="3">
        <v>268.5</v>
      </c>
      <c r="J11" s="3">
        <v>113.73</v>
      </c>
      <c r="K11" s="3">
        <v>280.05</v>
      </c>
      <c r="L11" s="3">
        <v>135.6</v>
      </c>
      <c r="M11" s="3">
        <v>204.07</v>
      </c>
      <c r="N11" s="3">
        <v>23.06</v>
      </c>
      <c r="O11" s="3">
        <v>56</v>
      </c>
      <c r="P11" s="5">
        <v>19.170000000000002</v>
      </c>
      <c r="Q11" s="3">
        <v>53.91</v>
      </c>
    </row>
    <row r="12" spans="1:17">
      <c r="A12" s="3" t="s">
        <v>11</v>
      </c>
      <c r="B12" s="3">
        <v>9.16</v>
      </c>
      <c r="C12" s="3">
        <v>0</v>
      </c>
      <c r="D12" s="3">
        <v>2.62</v>
      </c>
      <c r="E12" s="3">
        <v>0</v>
      </c>
      <c r="F12" s="5">
        <v>137.38999999999999</v>
      </c>
      <c r="G12" s="5">
        <v>275.77999999999997</v>
      </c>
      <c r="H12" s="3">
        <v>119.86</v>
      </c>
      <c r="I12" s="3">
        <v>267.70999999999998</v>
      </c>
      <c r="J12" s="3">
        <v>127.11</v>
      </c>
      <c r="K12" s="3">
        <v>264.35000000000002</v>
      </c>
      <c r="L12" s="3">
        <v>153.88</v>
      </c>
      <c r="M12" s="3">
        <v>251.22</v>
      </c>
      <c r="N12" s="3">
        <v>35.33</v>
      </c>
      <c r="O12" s="3">
        <v>86.6</v>
      </c>
      <c r="P12" s="5">
        <v>31.96</v>
      </c>
      <c r="Q12" s="3">
        <v>71.19</v>
      </c>
    </row>
    <row r="13" spans="1:17">
      <c r="A13" s="3" t="s">
        <v>12</v>
      </c>
      <c r="B13" s="3">
        <v>10.34</v>
      </c>
      <c r="C13" s="3">
        <v>0</v>
      </c>
      <c r="D13" s="3">
        <v>4.9000000000000004</v>
      </c>
      <c r="E13" s="3">
        <v>0</v>
      </c>
      <c r="F13" s="5">
        <v>106.07</v>
      </c>
      <c r="G13" s="5">
        <v>212.25</v>
      </c>
      <c r="H13" s="3">
        <v>110.77</v>
      </c>
      <c r="I13" s="3">
        <v>192.86</v>
      </c>
      <c r="J13" s="3">
        <v>118.38</v>
      </c>
      <c r="K13" s="3">
        <v>217.77</v>
      </c>
      <c r="L13" s="3">
        <v>131.19999999999999</v>
      </c>
      <c r="M13" s="3">
        <v>147.57</v>
      </c>
      <c r="N13" s="3">
        <v>32.090000000000003</v>
      </c>
      <c r="O13" s="3">
        <v>72.58</v>
      </c>
      <c r="P13" s="5">
        <v>28.41</v>
      </c>
      <c r="Q13" s="3">
        <v>69.2</v>
      </c>
    </row>
    <row r="14" spans="1:17">
      <c r="A14" s="3" t="s">
        <v>13</v>
      </c>
      <c r="B14" s="3">
        <v>8.74</v>
      </c>
      <c r="C14" s="3">
        <v>0</v>
      </c>
      <c r="D14" s="3">
        <v>4.2</v>
      </c>
      <c r="E14" s="3">
        <v>0</v>
      </c>
      <c r="F14" s="5">
        <v>114.83</v>
      </c>
      <c r="G14" s="5">
        <v>252.66</v>
      </c>
      <c r="H14" s="3">
        <v>109.41</v>
      </c>
      <c r="I14" s="3">
        <v>246.14</v>
      </c>
      <c r="J14" s="3">
        <v>107.41</v>
      </c>
      <c r="K14" s="3">
        <v>270.52</v>
      </c>
      <c r="L14" s="3">
        <v>137.08000000000001</v>
      </c>
      <c r="M14" s="3">
        <v>201.89</v>
      </c>
      <c r="N14" s="3">
        <v>23.41</v>
      </c>
      <c r="O14" s="3">
        <v>51.47</v>
      </c>
      <c r="P14" s="5">
        <v>26.14</v>
      </c>
      <c r="Q14" s="3">
        <v>55.6</v>
      </c>
    </row>
    <row r="15" spans="1:17">
      <c r="A15" s="3" t="s">
        <v>14</v>
      </c>
      <c r="B15" s="3">
        <v>9.89</v>
      </c>
      <c r="C15" s="3">
        <v>0</v>
      </c>
      <c r="D15" s="3">
        <v>5.14</v>
      </c>
      <c r="E15" s="3">
        <v>0</v>
      </c>
      <c r="F15" s="5">
        <v>121.84</v>
      </c>
      <c r="G15" s="5">
        <v>283.60000000000002</v>
      </c>
      <c r="H15" s="3">
        <v>106.17</v>
      </c>
      <c r="I15" s="3">
        <v>273.64</v>
      </c>
      <c r="J15" s="3">
        <v>104.2</v>
      </c>
      <c r="K15" s="3">
        <v>263.57</v>
      </c>
      <c r="L15" s="3">
        <v>136.1</v>
      </c>
      <c r="M15" s="3">
        <v>194.37</v>
      </c>
      <c r="N15" s="3">
        <v>24.75</v>
      </c>
      <c r="O15" s="3">
        <v>58.79</v>
      </c>
      <c r="P15" s="5">
        <v>22.79</v>
      </c>
      <c r="Q15" s="3">
        <v>68.099999999999994</v>
      </c>
    </row>
    <row r="16" spans="1:17">
      <c r="A16" s="3" t="s">
        <v>15</v>
      </c>
      <c r="B16" s="3">
        <v>10.62</v>
      </c>
      <c r="C16" s="3">
        <v>0</v>
      </c>
      <c r="D16" s="3">
        <v>5.91</v>
      </c>
      <c r="E16" s="3">
        <v>0</v>
      </c>
      <c r="F16" s="5">
        <v>84.77</v>
      </c>
      <c r="G16" s="5">
        <v>185.5</v>
      </c>
      <c r="H16" s="3">
        <v>68.23</v>
      </c>
      <c r="I16" s="3">
        <v>155.36000000000001</v>
      </c>
      <c r="J16" s="3">
        <v>73.98</v>
      </c>
      <c r="K16" s="3">
        <v>156.04</v>
      </c>
      <c r="L16" s="3">
        <v>120.38</v>
      </c>
      <c r="M16" s="3">
        <v>229.01</v>
      </c>
      <c r="N16" s="3">
        <v>30.35</v>
      </c>
      <c r="O16" s="3">
        <v>61.75</v>
      </c>
      <c r="P16" s="5">
        <v>23.95</v>
      </c>
      <c r="Q16" s="3">
        <v>68.41</v>
      </c>
    </row>
    <row r="17" spans="1:17">
      <c r="A17" s="3" t="s">
        <v>16</v>
      </c>
      <c r="B17" s="3">
        <v>9.6</v>
      </c>
      <c r="C17" s="3">
        <v>0</v>
      </c>
      <c r="D17" s="3">
        <v>5.89</v>
      </c>
      <c r="E17" s="3">
        <v>0</v>
      </c>
      <c r="F17" s="5">
        <v>82.56</v>
      </c>
      <c r="G17" s="5">
        <v>189.5</v>
      </c>
      <c r="H17" s="3">
        <v>82.17</v>
      </c>
      <c r="I17" s="3">
        <v>179.3</v>
      </c>
      <c r="J17" s="3">
        <v>92.12</v>
      </c>
      <c r="K17" s="3">
        <v>174.07</v>
      </c>
      <c r="L17" s="3">
        <v>141.81</v>
      </c>
      <c r="M17" s="3">
        <v>196.86</v>
      </c>
      <c r="N17" s="3">
        <v>21.85</v>
      </c>
      <c r="O17" s="3">
        <v>58.16</v>
      </c>
      <c r="P17" s="5">
        <v>23.52</v>
      </c>
      <c r="Q17" s="3">
        <v>56.74</v>
      </c>
    </row>
    <row r="18" spans="1:17">
      <c r="A18" s="3" t="s">
        <v>17</v>
      </c>
      <c r="B18" s="3">
        <v>12.14</v>
      </c>
      <c r="C18" s="3">
        <v>0</v>
      </c>
      <c r="D18" s="3">
        <v>7.35</v>
      </c>
      <c r="E18" s="3">
        <v>0</v>
      </c>
      <c r="F18" s="5">
        <v>73.17</v>
      </c>
      <c r="G18" s="5">
        <v>155.74</v>
      </c>
      <c r="H18" s="3">
        <v>75.56</v>
      </c>
      <c r="I18" s="3">
        <v>149.53</v>
      </c>
      <c r="J18" s="3">
        <v>85.05</v>
      </c>
      <c r="K18" s="3">
        <v>142.28</v>
      </c>
      <c r="L18" s="3">
        <v>109.57</v>
      </c>
      <c r="M18" s="3">
        <v>150.49</v>
      </c>
      <c r="N18" s="3">
        <v>17.11</v>
      </c>
      <c r="O18" s="3">
        <v>51.04</v>
      </c>
      <c r="P18" s="5">
        <v>21.09</v>
      </c>
      <c r="Q18" s="3">
        <v>49.36</v>
      </c>
    </row>
    <row r="19" spans="1:17">
      <c r="A19" s="3" t="s">
        <v>18</v>
      </c>
      <c r="B19" s="3">
        <v>6.95</v>
      </c>
      <c r="C19" s="3">
        <v>0</v>
      </c>
      <c r="D19" s="3">
        <v>1.98</v>
      </c>
      <c r="E19" s="3">
        <v>0</v>
      </c>
      <c r="F19" s="5">
        <v>147.34</v>
      </c>
      <c r="G19" s="5">
        <v>504.11</v>
      </c>
      <c r="H19" s="3">
        <v>147.86000000000001</v>
      </c>
      <c r="I19" s="3">
        <v>518.98</v>
      </c>
      <c r="J19" s="3">
        <v>158.38</v>
      </c>
      <c r="K19" s="3">
        <v>550.76</v>
      </c>
      <c r="L19" s="3">
        <v>211.23</v>
      </c>
      <c r="M19" s="3">
        <v>646.05999999999995</v>
      </c>
      <c r="N19" s="3">
        <v>27.69</v>
      </c>
      <c r="O19" s="3">
        <v>69.12</v>
      </c>
      <c r="P19" s="5">
        <v>26.84</v>
      </c>
      <c r="Q19" s="3">
        <v>68.17</v>
      </c>
    </row>
    <row r="20" spans="1:17">
      <c r="A20" s="3" t="s">
        <v>19</v>
      </c>
      <c r="B20" s="3">
        <v>7.99</v>
      </c>
      <c r="C20" s="3">
        <v>0</v>
      </c>
      <c r="D20" s="3">
        <v>4.84</v>
      </c>
      <c r="E20" s="3">
        <v>0</v>
      </c>
      <c r="F20" s="5">
        <v>128.65</v>
      </c>
      <c r="G20" s="5">
        <v>247.62</v>
      </c>
      <c r="H20" s="3">
        <v>117.52</v>
      </c>
      <c r="I20" s="3">
        <v>263.76</v>
      </c>
      <c r="J20" s="3">
        <v>126.27</v>
      </c>
      <c r="K20" s="3">
        <v>309.29000000000002</v>
      </c>
      <c r="L20" s="3">
        <v>168.8</v>
      </c>
      <c r="M20" s="3">
        <v>246.63</v>
      </c>
      <c r="N20" s="3">
        <v>25.85</v>
      </c>
      <c r="O20" s="3">
        <v>75.790000000000006</v>
      </c>
      <c r="P20" s="5">
        <v>27.61</v>
      </c>
      <c r="Q20" s="3">
        <v>76.25</v>
      </c>
    </row>
    <row r="21" spans="1:17">
      <c r="A21" s="3" t="s">
        <v>20</v>
      </c>
      <c r="B21" s="3">
        <v>11.46</v>
      </c>
      <c r="C21" s="3">
        <v>0</v>
      </c>
      <c r="D21" s="3">
        <v>6.35</v>
      </c>
      <c r="E21" s="3">
        <v>0</v>
      </c>
      <c r="F21" s="5">
        <v>77.239999999999995</v>
      </c>
      <c r="G21" s="5">
        <v>175.29</v>
      </c>
      <c r="H21" s="3">
        <v>70.94</v>
      </c>
      <c r="I21" s="3">
        <v>195.13</v>
      </c>
      <c r="J21" s="3">
        <v>83.17</v>
      </c>
      <c r="K21" s="3">
        <v>190.56</v>
      </c>
      <c r="L21" s="3">
        <v>112.43</v>
      </c>
      <c r="M21" s="3">
        <v>158.26</v>
      </c>
      <c r="N21" s="3">
        <v>20.03</v>
      </c>
      <c r="O21" s="3">
        <v>53.91</v>
      </c>
      <c r="P21" s="5">
        <v>18.71</v>
      </c>
      <c r="Q21" s="3">
        <v>52.39</v>
      </c>
    </row>
    <row r="22" spans="1:17">
      <c r="A22" s="3" t="s">
        <v>21</v>
      </c>
      <c r="B22" s="3">
        <v>8.0299999999999994</v>
      </c>
      <c r="C22" s="3">
        <v>0</v>
      </c>
      <c r="D22" s="3">
        <v>3.43</v>
      </c>
      <c r="E22" s="3">
        <v>0</v>
      </c>
      <c r="F22" s="5">
        <v>118.07</v>
      </c>
      <c r="G22" s="5">
        <v>252.44</v>
      </c>
      <c r="H22" s="3">
        <v>107.88</v>
      </c>
      <c r="I22" s="3">
        <v>282.86</v>
      </c>
      <c r="J22" s="3">
        <v>120.66</v>
      </c>
      <c r="K22" s="3">
        <v>312.77999999999997</v>
      </c>
      <c r="L22" s="3">
        <v>167.35</v>
      </c>
      <c r="M22" s="3">
        <v>211.8</v>
      </c>
      <c r="N22" s="3">
        <v>24.94</v>
      </c>
      <c r="O22" s="3">
        <v>115.45</v>
      </c>
      <c r="P22" s="3">
        <v>26.75</v>
      </c>
      <c r="Q22" s="3">
        <v>99.85</v>
      </c>
    </row>
    <row r="23" spans="1:17">
      <c r="A23" s="3" t="s">
        <v>22</v>
      </c>
      <c r="B23" s="3">
        <v>10.32</v>
      </c>
      <c r="C23" s="3">
        <v>0</v>
      </c>
      <c r="D23" s="3">
        <v>5.91</v>
      </c>
      <c r="E23" s="3">
        <v>0</v>
      </c>
      <c r="F23" s="5">
        <v>82.52</v>
      </c>
      <c r="G23" s="3">
        <v>177.48</v>
      </c>
      <c r="H23" s="3">
        <v>87.41</v>
      </c>
      <c r="I23" s="3">
        <v>174.56</v>
      </c>
      <c r="J23" s="3">
        <v>91.78</v>
      </c>
      <c r="K23" s="3">
        <v>192.94</v>
      </c>
      <c r="L23" s="3">
        <v>130.59</v>
      </c>
      <c r="M23" s="3">
        <v>187.06</v>
      </c>
      <c r="N23" s="3">
        <v>25.5</v>
      </c>
      <c r="O23" s="3">
        <v>70.55</v>
      </c>
      <c r="P23" s="3">
        <v>25.17</v>
      </c>
      <c r="Q23" s="3">
        <v>61.49</v>
      </c>
    </row>
    <row r="25" spans="1:17">
      <c r="A25" s="3" t="s">
        <v>45</v>
      </c>
      <c r="B25" s="3">
        <v>2</v>
      </c>
    </row>
    <row r="26" spans="1:17">
      <c r="A26" s="3" t="s">
        <v>46</v>
      </c>
      <c r="B26" s="3">
        <v>10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M23"/>
  <sheetViews>
    <sheetView workbookViewId="0">
      <selection activeCell="B2" sqref="B2"/>
    </sheetView>
  </sheetViews>
  <sheetFormatPr defaultRowHeight="15"/>
  <cols>
    <col min="1" max="1" width="9.28515625" style="3" customWidth="1"/>
    <col min="2" max="2" width="15.7109375" style="3" bestFit="1" customWidth="1"/>
    <col min="3" max="3" width="16.7109375" style="3" bestFit="1" customWidth="1"/>
    <col min="4" max="4" width="16.5703125" style="3" bestFit="1" customWidth="1"/>
    <col min="5" max="5" width="17.7109375" style="3" bestFit="1" customWidth="1"/>
    <col min="6" max="6" width="15.5703125" style="3" bestFit="1" customWidth="1"/>
    <col min="7" max="7" width="16.5703125" style="3" bestFit="1" customWidth="1"/>
    <col min="8" max="8" width="12" style="3" bestFit="1" customWidth="1"/>
    <col min="9" max="9" width="12.5703125" style="3" bestFit="1" customWidth="1"/>
    <col min="10" max="10" width="17.140625" style="3" bestFit="1" customWidth="1"/>
    <col min="11" max="11" width="18.28515625" style="3" bestFit="1" customWidth="1"/>
    <col min="12" max="12" width="17" style="3" bestFit="1" customWidth="1"/>
    <col min="13" max="13" width="18.140625" style="3" bestFit="1" customWidth="1"/>
    <col min="14" max="16384" width="9.140625" style="3"/>
  </cols>
  <sheetData>
    <row r="1" spans="1:13">
      <c r="A1" s="3" t="s">
        <v>0</v>
      </c>
      <c r="B1" s="3" t="s">
        <v>24</v>
      </c>
      <c r="C1" s="3" t="s">
        <v>25</v>
      </c>
      <c r="D1" s="3" t="s">
        <v>47</v>
      </c>
      <c r="E1" s="3" t="s">
        <v>26</v>
      </c>
      <c r="F1" s="3" t="s">
        <v>27</v>
      </c>
      <c r="G1" s="3" t="s">
        <v>28</v>
      </c>
      <c r="H1" s="3" t="s">
        <v>29</v>
      </c>
      <c r="I1" s="3" t="s">
        <v>23</v>
      </c>
      <c r="J1" s="3" t="s">
        <v>30</v>
      </c>
      <c r="K1" s="3" t="s">
        <v>31</v>
      </c>
      <c r="L1" s="3" t="s">
        <v>32</v>
      </c>
      <c r="M1" s="3" t="s">
        <v>33</v>
      </c>
    </row>
    <row r="2" spans="1:13">
      <c r="A2" s="3" t="s">
        <v>1</v>
      </c>
      <c r="B2" s="6">
        <f>Table1[[#This Row],[2 - Fígado A]]/Table1[[#This Row],[Rescale A_2]]</f>
        <v>3.275167785234899</v>
      </c>
      <c r="C2" s="6">
        <f>Table1[[#This Row],[10 - Fígado A]]/Table1[[#This Row],[Rescale A_10]]</f>
        <v>37.717647058823538</v>
      </c>
      <c r="D2" s="6">
        <f>Table1[[#This Row],[2 - Fígado B]]/Table1[[#This Row],[Rescale A_2]]</f>
        <v>3.5617449664429528</v>
      </c>
      <c r="E2" s="6">
        <f>Table1[[#This Row],[10 - Fígado B]]/Table1[[#This Row],[Rescale A_10]]</f>
        <v>37.739215686274513</v>
      </c>
      <c r="F2" s="6">
        <f>Table1[[#This Row],[2 - Fígado C]]/Table1[[#This Row],[Rescale A_2]]</f>
        <v>3.7100671140939596</v>
      </c>
      <c r="G2" s="6">
        <f>Table1[[#This Row],[10 - Fígado C]]/Table1[[#This Row],[Rescale A_10]]</f>
        <v>47.074509803921572</v>
      </c>
      <c r="H2" s="6">
        <f>Table1[[#This Row],[2 - Rim ]]/Table1[[#This Row],[Rescale A_2]]</f>
        <v>4.935570469798658</v>
      </c>
      <c r="I2" s="6">
        <f>Table1[[#This Row],[10 - Rim]]/Table1[[#This Row],[Rescale A_10]]</f>
        <v>38.031372549019615</v>
      </c>
      <c r="J2" s="6">
        <f>Table1[[#This Row],[2 - Gordura A]]/Table1[[#This Row],[Rescale A_2]]</f>
        <v>1.1892617449664429</v>
      </c>
      <c r="K2" s="6">
        <f>Table1[[#This Row],[10 - Gordura A]]/Table1[[#This Row],[Rescale A_10]]</f>
        <v>11.15686274509804</v>
      </c>
      <c r="L2" s="6">
        <f>Table1[[#This Row],[2 - Gordura B]]/Table1[[#This Row],[Rescale A_2]]</f>
        <v>0.91812080536912744</v>
      </c>
      <c r="M2" s="6">
        <f>Table1[[#This Row],[10 - Gordura B]]/Table1[[#This Row],[Rescale A_10]]</f>
        <v>11.650980392156864</v>
      </c>
    </row>
    <row r="3" spans="1:13">
      <c r="A3" s="3" t="s">
        <v>2</v>
      </c>
      <c r="B3" s="6">
        <f>Table1[[#This Row],[2 - Fígado A]]/Table1[[#This Row],[Rescale A_2]]</f>
        <v>11.490523968784837</v>
      </c>
      <c r="C3" s="6">
        <f>Table1[[#This Row],[10 - Fígado A]]/Table1[[#This Row],[Rescale A_10]]</f>
        <v>49.698113207547166</v>
      </c>
      <c r="D3" s="6">
        <f>Table1[[#This Row],[2 - Fígado B]]/Table1[[#This Row],[Rescale A_2]]</f>
        <v>12.013377926421404</v>
      </c>
      <c r="E3" s="6">
        <f>Table1[[#This Row],[10 - Fígado B]]/Table1[[#This Row],[Rescale A_10]]</f>
        <v>44.032075471698114</v>
      </c>
      <c r="F3" s="6">
        <f>Table1[[#This Row],[2 - Fígado C]]/Table1[[#This Row],[Rescale A_2]]</f>
        <v>11.418060200668895</v>
      </c>
      <c r="G3" s="6">
        <f>Table1[[#This Row],[10 - Fígado C]]/Table1[[#This Row],[Rescale A_10]]</f>
        <v>44.032075471698114</v>
      </c>
      <c r="H3" s="6">
        <f>Table1[[#This Row],[2 - Rim ]]/Table1[[#This Row],[Rescale A_2]]</f>
        <v>16.741360089186173</v>
      </c>
      <c r="I3" s="6">
        <f>Table1[[#This Row],[10 - Rim]]/Table1[[#This Row],[Rescale A_10]]</f>
        <v>37.10377358490566</v>
      </c>
      <c r="J3" s="6">
        <f>Table1[[#This Row],[2 - Gordura A]]/Table1[[#This Row],[Rescale A_2]]</f>
        <v>4.0624303232998882</v>
      </c>
      <c r="K3" s="6">
        <f>Table1[[#This Row],[10 - Gordura A]]/Table1[[#This Row],[Rescale A_10]]</f>
        <v>15.364150943396227</v>
      </c>
      <c r="L3" s="6">
        <f>Table1[[#This Row],[2 - Gordura B]]/Table1[[#This Row],[Rescale A_2]]</f>
        <v>3.3177257525083612</v>
      </c>
      <c r="M3" s="6">
        <f>Table1[[#This Row],[10 - Gordura B]]/Table1[[#This Row],[Rescale A_10]]</f>
        <v>12.281132075471699</v>
      </c>
    </row>
    <row r="4" spans="1:13">
      <c r="A4" s="3" t="s">
        <v>3</v>
      </c>
      <c r="B4" s="6">
        <f>Table1[[#This Row],[2 - Fígado A]]/Table1[[#This Row],[Rescale A_2]]</f>
        <v>8.8557347670250888</v>
      </c>
      <c r="C4" s="6">
        <f>Table1[[#This Row],[10 - Fígado A]]/Table1[[#This Row],[Rescale A_10]]</f>
        <v>41.8125</v>
      </c>
      <c r="D4" s="6">
        <f>Table1[[#This Row],[2 - Fígado B]]/Table1[[#This Row],[Rescale A_2]]</f>
        <v>9.4605734767025087</v>
      </c>
      <c r="E4" s="6">
        <f>Table1[[#This Row],[10 - Fígado B]]/Table1[[#This Row],[Rescale A_10]]</f>
        <v>48.362903225806448</v>
      </c>
      <c r="F4" s="6">
        <f>Table1[[#This Row],[2 - Fígado C]]/Table1[[#This Row],[Rescale A_2]]</f>
        <v>8.3333333333333339</v>
      </c>
      <c r="G4" s="6">
        <f>Table1[[#This Row],[10 - Fígado C]]/Table1[[#This Row],[Rescale A_10]]</f>
        <v>48.745967741935488</v>
      </c>
      <c r="H4" s="6">
        <f>Table1[[#This Row],[2 - Rim ]]/Table1[[#This Row],[Rescale A_2]]</f>
        <v>10.824372759856631</v>
      </c>
      <c r="I4" s="6">
        <f>Table1[[#This Row],[10 - Rim]]/Table1[[#This Row],[Rescale A_10]]</f>
        <v>43.00403225806452</v>
      </c>
      <c r="J4" s="6">
        <f>Table1[[#This Row],[2 - Gordura A]]/Table1[[#This Row],[Rescale A_2]]</f>
        <v>1.6370967741935483</v>
      </c>
      <c r="K4" s="6">
        <f>Table1[[#This Row],[10 - Gordura A]]/Table1[[#This Row],[Rescale A_10]]</f>
        <v>9.1995967741935498</v>
      </c>
      <c r="L4" s="6">
        <f>Table1[[#This Row],[2 - Gordura B]]/Table1[[#This Row],[Rescale A_2]]</f>
        <v>1.4731182795698925</v>
      </c>
      <c r="M4" s="6">
        <f>Table1[[#This Row],[10 - Gordura B]]/Table1[[#This Row],[Rescale A_10]]</f>
        <v>9.679435483870968</v>
      </c>
    </row>
    <row r="5" spans="1:13">
      <c r="A5" s="3" t="s">
        <v>4</v>
      </c>
      <c r="B5" s="6">
        <f>Table1[[#This Row],[2 - Fígado A]]/Table1[[#This Row],[Rescale A_2]]</f>
        <v>9.6373626373626369</v>
      </c>
      <c r="C5" s="6">
        <f>Table1[[#This Row],[10 - Fígado A]]/Table1[[#This Row],[Rescale A_10]]</f>
        <v>42.510067114093964</v>
      </c>
      <c r="D5" s="6">
        <f>Table1[[#This Row],[2 - Fígado B]]/Table1[[#This Row],[Rescale A_2]]</f>
        <v>9.1712454212454215</v>
      </c>
      <c r="E5" s="6">
        <f>Table1[[#This Row],[10 - Fígado B]]/Table1[[#This Row],[Rescale A_10]]</f>
        <v>39.025167785234899</v>
      </c>
      <c r="F5" s="6">
        <f>Table1[[#This Row],[2 - Fígado C]]/Table1[[#This Row],[Rescale A_2]]</f>
        <v>9.1886446886446898</v>
      </c>
      <c r="G5" s="6">
        <f>Table1[[#This Row],[10 - Fígado C]]/Table1[[#This Row],[Rescale A_10]]</f>
        <v>43.825503355704697</v>
      </c>
      <c r="H5" s="6">
        <f>Table1[[#This Row],[2 - Rim ]]/Table1[[#This Row],[Rescale A_2]]</f>
        <v>11.293040293040292</v>
      </c>
      <c r="I5" s="6">
        <f>Table1[[#This Row],[10 - Rim]]/Table1[[#This Row],[Rescale A_10]]</f>
        <v>28.895973154362416</v>
      </c>
      <c r="J5" s="6">
        <f>Table1[[#This Row],[2 - Gordura A]]/Table1[[#This Row],[Rescale A_2]]</f>
        <v>2.3113553113553111</v>
      </c>
      <c r="K5" s="6">
        <f>Table1[[#This Row],[10 - Gordura A]]/Table1[[#This Row],[Rescale A_10]]</f>
        <v>9.2567114093959741</v>
      </c>
      <c r="L5" s="6">
        <f>Table1[[#This Row],[2 - Gordura B]]/Table1[[#This Row],[Rescale A_2]]</f>
        <v>1.8543956043956045</v>
      </c>
      <c r="M5" s="6">
        <f>Table1[[#This Row],[10 - Gordura B]]/Table1[[#This Row],[Rescale A_10]]</f>
        <v>10.382550335570471</v>
      </c>
    </row>
    <row r="6" spans="1:13">
      <c r="A6" s="3" t="s">
        <v>5</v>
      </c>
      <c r="B6" s="6">
        <f>Table1[[#This Row],[2 - Fígado A]]/Table1[[#This Row],[Rescale A_2]]</f>
        <v>7.3270440251572317</v>
      </c>
      <c r="C6" s="6">
        <f>Table1[[#This Row],[10 - Fígado A]]/Table1[[#This Row],[Rescale A_10]]</f>
        <v>35.338235294117652</v>
      </c>
      <c r="D6" s="6">
        <f>Table1[[#This Row],[2 - Fígado B]]/Table1[[#This Row],[Rescale A_2]]</f>
        <v>6.771787960467206</v>
      </c>
      <c r="E6" s="6">
        <f>Table1[[#This Row],[10 - Fígado B]]/Table1[[#This Row],[Rescale A_10]]</f>
        <v>35.859243697478995</v>
      </c>
      <c r="F6" s="6">
        <f>Table1[[#This Row],[2 - Fígado C]]/Table1[[#This Row],[Rescale A_2]]</f>
        <v>7.9433962264150937</v>
      </c>
      <c r="G6" s="6">
        <f>Table1[[#This Row],[10 - Fígado C]]/Table1[[#This Row],[Rescale A_10]]</f>
        <v>45.426470588235297</v>
      </c>
      <c r="H6" s="6">
        <f>Table1[[#This Row],[2 - Rim ]]/Table1[[#This Row],[Rescale A_2]]</f>
        <v>10.333333333333334</v>
      </c>
      <c r="I6" s="6">
        <f>Table1[[#This Row],[10 - Rim]]/Table1[[#This Row],[Rescale A_10]]</f>
        <v>37.674369747899163</v>
      </c>
      <c r="J6" s="6">
        <f>Table1[[#This Row],[2 - Gordura A]]/Table1[[#This Row],[Rescale A_2]]</f>
        <v>1.3683737646001797</v>
      </c>
      <c r="K6" s="6">
        <f>Table1[[#This Row],[10 - Gordura A]]/Table1[[#This Row],[Rescale A_10]]</f>
        <v>10.632352941176471</v>
      </c>
      <c r="L6" s="6">
        <f>Table1[[#This Row],[2 - Gordura B]]/Table1[[#This Row],[Rescale A_2]]</f>
        <v>1.5372866127583107</v>
      </c>
      <c r="M6" s="6">
        <f>Table1[[#This Row],[10 - Gordura B]]/Table1[[#This Row],[Rescale A_10]]</f>
        <v>9.6197478991596643</v>
      </c>
    </row>
    <row r="7" spans="1:13">
      <c r="A7" s="3" t="s">
        <v>6</v>
      </c>
      <c r="B7" s="6">
        <f>Table1[[#This Row],[2 - Fígado A]]/Table1[[#This Row],[Rescale A_2]]</f>
        <v>20.40360610263523</v>
      </c>
      <c r="C7" s="6">
        <f>Table1[[#This Row],[10 - Fígado A]]/Table1[[#This Row],[Rescale A_10]]</f>
        <v>67.559907834101381</v>
      </c>
      <c r="D7" s="6">
        <f>Table1[[#This Row],[2 - Fígado B]]/Table1[[#This Row],[Rescale A_2]]</f>
        <v>20.119278779472953</v>
      </c>
      <c r="E7" s="6">
        <f>Table1[[#This Row],[10 - Fígado B]]/Table1[[#This Row],[Rescale A_10]]</f>
        <v>75.907834101382491</v>
      </c>
      <c r="F7" s="6">
        <f>Table1[[#This Row],[2 - Fígado C]]/Table1[[#This Row],[Rescale A_2]]</f>
        <v>19.796116504854368</v>
      </c>
      <c r="G7" s="6">
        <f>Table1[[#This Row],[10 - Fígado C]]/Table1[[#This Row],[Rescale A_10]]</f>
        <v>76.184331797235018</v>
      </c>
      <c r="H7" s="6">
        <f>Table1[[#This Row],[2 - Rim ]]/Table1[[#This Row],[Rescale A_2]]</f>
        <v>24.386962552011099</v>
      </c>
      <c r="I7" s="6">
        <f>Table1[[#This Row],[10 - Rim]]/Table1[[#This Row],[Rescale A_10]]</f>
        <v>52.486175115207374</v>
      </c>
      <c r="J7" s="6">
        <f>Table1[[#This Row],[2 - Gordura A]]/Table1[[#This Row],[Rescale A_2]]</f>
        <v>4.825242718446602</v>
      </c>
      <c r="K7" s="6">
        <f>Table1[[#This Row],[10 - Gordura A]]/Table1[[#This Row],[Rescale A_10]]</f>
        <v>17.004608294930875</v>
      </c>
      <c r="L7" s="6">
        <f>Table1[[#This Row],[2 - Gordura B]]/Table1[[#This Row],[Rescale A_2]]</f>
        <v>4.585298196948683</v>
      </c>
      <c r="M7" s="6">
        <f>Table1[[#This Row],[10 - Gordura B]]/Table1[[#This Row],[Rescale A_10]]</f>
        <v>18.449308755760367</v>
      </c>
    </row>
    <row r="8" spans="1:13">
      <c r="A8" s="3" t="s">
        <v>7</v>
      </c>
      <c r="B8" s="6">
        <f>Table1[[#This Row],[2 - Fígado A]]/Table1[[#This Row],[Rescale A_2]]</f>
        <v>12.710858585858587</v>
      </c>
      <c r="C8" s="6">
        <f>Table1[[#This Row],[10 - Fígado A]]/Table1[[#This Row],[Rescale A_10]]</f>
        <v>34.845217391304352</v>
      </c>
      <c r="D8" s="6">
        <f>Table1[[#This Row],[2 - Fígado B]]/Table1[[#This Row],[Rescale A_2]]</f>
        <v>12.729797979797979</v>
      </c>
      <c r="E8" s="6">
        <f>Table1[[#This Row],[10 - Fígado B]]/Table1[[#This Row],[Rescale A_10]]</f>
        <v>32.041739130434784</v>
      </c>
      <c r="F8" s="6">
        <f>Table1[[#This Row],[2 - Fígado C]]/Table1[[#This Row],[Rescale A_2]]</f>
        <v>12.51010101010101</v>
      </c>
      <c r="G8" s="6">
        <f>Table1[[#This Row],[10 - Fígado C]]/Table1[[#This Row],[Rescale A_10]]</f>
        <v>30.083478260869562</v>
      </c>
      <c r="H8" s="6">
        <f>Table1[[#This Row],[2 - Rim ]]/Table1[[#This Row],[Rescale A_2]]</f>
        <v>16.373737373737374</v>
      </c>
      <c r="I8" s="6">
        <f>Table1[[#This Row],[10 - Rim]]/Table1[[#This Row],[Rescale A_10]]</f>
        <v>31.234782608695649</v>
      </c>
      <c r="J8" s="6">
        <f>Table1[[#This Row],[2 - Gordura A]]/Table1[[#This Row],[Rescale A_2]]</f>
        <v>2.8232323232323231</v>
      </c>
      <c r="K8" s="6">
        <f>Table1[[#This Row],[10 - Gordura A]]/Table1[[#This Row],[Rescale A_10]]</f>
        <v>9.4747826086956515</v>
      </c>
      <c r="L8" s="6">
        <f>Table1[[#This Row],[2 - Gordura B]]/Table1[[#This Row],[Rescale A_2]]</f>
        <v>2.7815656565656566</v>
      </c>
      <c r="M8" s="6">
        <f>Table1[[#This Row],[10 - Gordura B]]/Table1[[#This Row],[Rescale A_10]]</f>
        <v>9.76</v>
      </c>
    </row>
    <row r="9" spans="1:13">
      <c r="A9" s="3" t="s">
        <v>8</v>
      </c>
      <c r="B9" s="6">
        <f>Table1[[#This Row],[2 - Fígado A]]/Table1[[#This Row],[Rescale A_2]]</f>
        <v>10.810256410256411</v>
      </c>
      <c r="C9" s="6">
        <f>Table1[[#This Row],[10 - Fígado A]]/Table1[[#This Row],[Rescale A_10]]</f>
        <v>46.91348088531187</v>
      </c>
      <c r="D9" s="6">
        <f>Table1[[#This Row],[2 - Fígado B]]/Table1[[#This Row],[Rescale A_2]]</f>
        <v>10.24102564102564</v>
      </c>
      <c r="E9" s="6">
        <f>Table1[[#This Row],[10 - Fígado B]]/Table1[[#This Row],[Rescale A_10]]</f>
        <v>48.118712273641854</v>
      </c>
      <c r="F9" s="6">
        <f>Table1[[#This Row],[2 - Fígado C]]/Table1[[#This Row],[Rescale A_2]]</f>
        <v>10.954871794871796</v>
      </c>
      <c r="G9" s="6">
        <f>Table1[[#This Row],[10 - Fígado C]]/Table1[[#This Row],[Rescale A_10]]</f>
        <v>54.297786720321938</v>
      </c>
      <c r="H9" s="6">
        <f>Table1[[#This Row],[2 - Rim ]]/Table1[[#This Row],[Rescale A_2]]</f>
        <v>15.523076923076923</v>
      </c>
      <c r="I9" s="6">
        <f>Table1[[#This Row],[10 - Rim]]/Table1[[#This Row],[Rescale A_10]]</f>
        <v>40.108651911468819</v>
      </c>
      <c r="J9" s="6">
        <f>Table1[[#This Row],[2 - Gordura A]]/Table1[[#This Row],[Rescale A_2]]</f>
        <v>2.6338461538461537</v>
      </c>
      <c r="K9" s="6">
        <f>Table1[[#This Row],[10 - Gordura A]]/Table1[[#This Row],[Rescale A_10]]</f>
        <v>10.800804828973844</v>
      </c>
      <c r="L9" s="6">
        <f>Table1[[#This Row],[2 - Gordura B]]/Table1[[#This Row],[Rescale A_2]]</f>
        <v>2.2779487179487181</v>
      </c>
      <c r="M9" s="6">
        <f>Table1[[#This Row],[10 - Gordura B]]/Table1[[#This Row],[Rescale A_10]]</f>
        <v>12.740442655935615</v>
      </c>
    </row>
    <row r="10" spans="1:13">
      <c r="A10" s="3" t="s">
        <v>9</v>
      </c>
      <c r="B10" s="6">
        <f>Table1[[#This Row],[2 - Fígado A]]/Table1[[#This Row],[Rescale A_2]]</f>
        <v>17.67715458276334</v>
      </c>
      <c r="C10" s="6">
        <f>Table1[[#This Row],[10 - Fígado A]]/Table1[[#This Row],[Rescale A_10]]</f>
        <v>79.766756032171571</v>
      </c>
      <c r="D10" s="6">
        <f>Table1[[#This Row],[2 - Fígado B]]/Table1[[#This Row],[Rescale A_2]]</f>
        <v>20.578659370725035</v>
      </c>
      <c r="E10" s="6">
        <f>Table1[[#This Row],[10 - Fígado B]]/Table1[[#This Row],[Rescale A_10]]</f>
        <v>86.168900804289549</v>
      </c>
      <c r="F10" s="6">
        <f>Table1[[#This Row],[2 - Fígado C]]/Table1[[#This Row],[Rescale A_2]]</f>
        <v>22.504787961696305</v>
      </c>
      <c r="G10" s="6">
        <f>Table1[[#This Row],[10 - Fígado C]]/Table1[[#This Row],[Rescale A_10]]</f>
        <v>89.463806970509381</v>
      </c>
      <c r="H10" s="6">
        <f>Table1[[#This Row],[2 - Rim ]]/Table1[[#This Row],[Rescale A_2]]</f>
        <v>24.853625170998633</v>
      </c>
      <c r="I10" s="6">
        <f>Table1[[#This Row],[10 - Rim]]/Table1[[#This Row],[Rescale A_10]]</f>
        <v>60.908847184986598</v>
      </c>
      <c r="J10" s="6">
        <f>Table1[[#This Row],[2 - Gordura A]]/Table1[[#This Row],[Rescale A_2]]</f>
        <v>4.1422708618331061</v>
      </c>
      <c r="K10" s="6">
        <f>Table1[[#This Row],[10 - Gordura A]]/Table1[[#This Row],[Rescale A_10]]</f>
        <v>20.941018766756031</v>
      </c>
      <c r="L10" s="6">
        <f>Table1[[#This Row],[2 - Gordura B]]/Table1[[#This Row],[Rescale A_2]]</f>
        <v>4.5088919288645695</v>
      </c>
      <c r="M10" s="6">
        <f>Table1[[#This Row],[10 - Gordura B]]/Table1[[#This Row],[Rescale A_10]]</f>
        <v>22.402144772117964</v>
      </c>
    </row>
    <row r="11" spans="1:13">
      <c r="A11" s="3" t="s">
        <v>10</v>
      </c>
      <c r="B11" s="6">
        <f>Table1[[#This Row],[2 - Fígado A]]/Table1[[#This Row],[Rescale A_2]]</f>
        <v>12.864197530864198</v>
      </c>
      <c r="C11" s="6">
        <f>Table1[[#This Row],[10 - Fígado A]]/Table1[[#This Row],[Rescale A_10]]</f>
        <v>45.998168498168496</v>
      </c>
      <c r="D11" s="6">
        <f>Table1[[#This Row],[2 - Fígado B]]/Table1[[#This Row],[Rescale A_2]]</f>
        <v>12.700336700336699</v>
      </c>
      <c r="E11" s="6">
        <f>Table1[[#This Row],[10 - Fígado B]]/Table1[[#This Row],[Rescale A_10]]</f>
        <v>49.175824175824175</v>
      </c>
      <c r="F11" s="6">
        <f>Table1[[#This Row],[2 - Fígado C]]/Table1[[#This Row],[Rescale A_2]]</f>
        <v>12.764309764309765</v>
      </c>
      <c r="G11" s="6">
        <f>Table1[[#This Row],[10 - Fígado C]]/Table1[[#This Row],[Rescale A_10]]</f>
        <v>51.291208791208796</v>
      </c>
      <c r="H11" s="6">
        <f>Table1[[#This Row],[2 - Rim ]]/Table1[[#This Row],[Rescale A_2]]</f>
        <v>15.218855218855218</v>
      </c>
      <c r="I11" s="6">
        <f>Table1[[#This Row],[10 - Rim]]/Table1[[#This Row],[Rescale A_10]]</f>
        <v>37.375457875457876</v>
      </c>
      <c r="J11" s="6">
        <f>Table1[[#This Row],[2 - Gordura A]]/Table1[[#This Row],[Rescale A_2]]</f>
        <v>2.5881032547699214</v>
      </c>
      <c r="K11" s="6">
        <f>Table1[[#This Row],[10 - Gordura A]]/Table1[[#This Row],[Rescale A_10]]</f>
        <v>10.256410256410257</v>
      </c>
      <c r="L11" s="6">
        <f>Table1[[#This Row],[2 - Gordura B]]/Table1[[#This Row],[Rescale A_2]]</f>
        <v>2.1515151515151518</v>
      </c>
      <c r="M11" s="6">
        <f>Table1[[#This Row],[10 - Gordura B]]/Table1[[#This Row],[Rescale A_10]]</f>
        <v>9.8736263736263723</v>
      </c>
    </row>
    <row r="12" spans="1:13">
      <c r="A12" s="3" t="s">
        <v>11</v>
      </c>
      <c r="B12" s="6">
        <f>Table1[[#This Row],[2 - Fígado A]]/Table1[[#This Row],[Rescale A_2]]</f>
        <v>14.998908296943229</v>
      </c>
      <c r="C12" s="6">
        <f>Table1[[#This Row],[10 - Fígado A]]/Table1[[#This Row],[Rescale A_10]]</f>
        <v>105.25954198473281</v>
      </c>
      <c r="D12" s="6">
        <f>Table1[[#This Row],[2 - Fígado B]]/Table1[[#This Row],[Rescale A_2]]</f>
        <v>13.085152838427947</v>
      </c>
      <c r="E12" s="6">
        <f>Table1[[#This Row],[10 - Fígado B]]/Table1[[#This Row],[Rescale A_10]]</f>
        <v>102.17938931297709</v>
      </c>
      <c r="F12" s="6">
        <f>Table1[[#This Row],[2 - Fígado C]]/Table1[[#This Row],[Rescale A_2]]</f>
        <v>13.876637554585152</v>
      </c>
      <c r="G12" s="6">
        <f>Table1[[#This Row],[10 - Fígado C]]/Table1[[#This Row],[Rescale A_10]]</f>
        <v>100.8969465648855</v>
      </c>
      <c r="H12" s="6">
        <f>Table1[[#This Row],[2 - Rim ]]/Table1[[#This Row],[Rescale A_2]]</f>
        <v>16.799126637554583</v>
      </c>
      <c r="I12" s="6">
        <f>Table1[[#This Row],[10 - Rim]]/Table1[[#This Row],[Rescale A_10]]</f>
        <v>95.885496183206101</v>
      </c>
      <c r="J12" s="6">
        <f>Table1[[#This Row],[2 - Gordura A]]/Table1[[#This Row],[Rescale A_2]]</f>
        <v>3.8569868995633185</v>
      </c>
      <c r="K12" s="6">
        <f>Table1[[#This Row],[10 - Gordura A]]/Table1[[#This Row],[Rescale A_10]]</f>
        <v>33.053435114503813</v>
      </c>
      <c r="L12" s="6">
        <f>Table1[[#This Row],[2 - Gordura B]]/Table1[[#This Row],[Rescale A_2]]</f>
        <v>3.4890829694323147</v>
      </c>
      <c r="M12" s="6">
        <f>Table1[[#This Row],[10 - Gordura B]]/Table1[[#This Row],[Rescale A_10]]</f>
        <v>27.171755725190838</v>
      </c>
    </row>
    <row r="13" spans="1:13">
      <c r="A13" s="3" t="s">
        <v>12</v>
      </c>
      <c r="B13" s="6">
        <f>Table1[[#This Row],[2 - Fígado A]]/Table1[[#This Row],[Rescale A_2]]</f>
        <v>10.258220502901354</v>
      </c>
      <c r="C13" s="6">
        <f>Table1[[#This Row],[10 - Fígado A]]/Table1[[#This Row],[Rescale A_10]]</f>
        <v>43.316326530612244</v>
      </c>
      <c r="D13" s="6">
        <f>Table1[[#This Row],[2 - Fígado B]]/Table1[[#This Row],[Rescale A_2]]</f>
        <v>10.712765957446809</v>
      </c>
      <c r="E13" s="6">
        <f>Table1[[#This Row],[10 - Fígado B]]/Table1[[#This Row],[Rescale A_10]]</f>
        <v>39.359183673469389</v>
      </c>
      <c r="F13" s="6">
        <f>Table1[[#This Row],[2 - Fígado C]]/Table1[[#This Row],[Rescale A_2]]</f>
        <v>11.448742746615087</v>
      </c>
      <c r="G13" s="6">
        <f>Table1[[#This Row],[10 - Fígado C]]/Table1[[#This Row],[Rescale A_10]]</f>
        <v>44.442857142857143</v>
      </c>
      <c r="H13" s="6">
        <f>Table1[[#This Row],[2 - Rim ]]/Table1[[#This Row],[Rescale A_2]]</f>
        <v>12.688588007736943</v>
      </c>
      <c r="I13" s="6">
        <f>Table1[[#This Row],[10 - Rim]]/Table1[[#This Row],[Rescale A_10]]</f>
        <v>30.116326530612241</v>
      </c>
      <c r="J13" s="6">
        <f>Table1[[#This Row],[2 - Gordura A]]/Table1[[#This Row],[Rescale A_2]]</f>
        <v>3.1034816247582211</v>
      </c>
      <c r="K13" s="6">
        <f>Table1[[#This Row],[10 - Gordura A]]/Table1[[#This Row],[Rescale A_10]]</f>
        <v>14.812244897959182</v>
      </c>
      <c r="L13" s="6">
        <f>Table1[[#This Row],[2 - Gordura B]]/Table1[[#This Row],[Rescale A_2]]</f>
        <v>2.7475822050290137</v>
      </c>
      <c r="M13" s="6">
        <f>Table1[[#This Row],[10 - Gordura B]]/Table1[[#This Row],[Rescale A_10]]</f>
        <v>14.122448979591836</v>
      </c>
    </row>
    <row r="14" spans="1:13">
      <c r="A14" s="3" t="s">
        <v>13</v>
      </c>
      <c r="B14" s="6">
        <f>Table1[[#This Row],[2 - Fígado A]]/Table1[[#This Row],[Rescale A_2]]</f>
        <v>13.138443935926773</v>
      </c>
      <c r="C14" s="6">
        <f>Table1[[#This Row],[10 - Fígado A]]/Table1[[#This Row],[Rescale A_10]]</f>
        <v>60.157142857142851</v>
      </c>
      <c r="D14" s="6">
        <f>Table1[[#This Row],[2 - Fígado B]]/Table1[[#This Row],[Rescale A_2]]</f>
        <v>12.518306636155605</v>
      </c>
      <c r="E14" s="6">
        <f>Table1[[#This Row],[10 - Fígado B]]/Table1[[#This Row],[Rescale A_10]]</f>
        <v>58.604761904761901</v>
      </c>
      <c r="F14" s="6">
        <f>Table1[[#This Row],[2 - Fígado C]]/Table1[[#This Row],[Rescale A_2]]</f>
        <v>12.289473684210526</v>
      </c>
      <c r="G14" s="6">
        <f>Table1[[#This Row],[10 - Fígado C]]/Table1[[#This Row],[Rescale A_10]]</f>
        <v>64.409523809523805</v>
      </c>
      <c r="H14" s="6">
        <f>Table1[[#This Row],[2 - Rim ]]/Table1[[#This Row],[Rescale A_2]]</f>
        <v>15.684210526315791</v>
      </c>
      <c r="I14" s="6">
        <f>Table1[[#This Row],[10 - Rim]]/Table1[[#This Row],[Rescale A_10]]</f>
        <v>48.069047619047616</v>
      </c>
      <c r="J14" s="6">
        <f>Table1[[#This Row],[2 - Gordura A]]/Table1[[#This Row],[Rescale A_2]]</f>
        <v>2.6784897025171626</v>
      </c>
      <c r="K14" s="6">
        <f>Table1[[#This Row],[10 - Gordura A]]/Table1[[#This Row],[Rescale A_10]]</f>
        <v>12.254761904761905</v>
      </c>
      <c r="L14" s="6">
        <f>Table1[[#This Row],[2 - Gordura B]]/Table1[[#This Row],[Rescale A_2]]</f>
        <v>2.9908466819221968</v>
      </c>
      <c r="M14" s="6">
        <f>Table1[[#This Row],[10 - Gordura B]]/Table1[[#This Row],[Rescale A_10]]</f>
        <v>13.238095238095237</v>
      </c>
    </row>
    <row r="15" spans="1:13">
      <c r="A15" s="3" t="s">
        <v>14</v>
      </c>
      <c r="B15" s="6">
        <f>Table1[[#This Row],[2 - Fígado A]]/Table1[[#This Row],[Rescale A_2]]</f>
        <v>12.319514661274013</v>
      </c>
      <c r="C15" s="6">
        <f>Table1[[#This Row],[10 - Fígado A]]/Table1[[#This Row],[Rescale A_10]]</f>
        <v>55.175097276264601</v>
      </c>
      <c r="D15" s="6">
        <f>Table1[[#This Row],[2 - Fígado B]]/Table1[[#This Row],[Rescale A_2]]</f>
        <v>10.735085945399392</v>
      </c>
      <c r="E15" s="6">
        <f>Table1[[#This Row],[10 - Fígado B]]/Table1[[#This Row],[Rescale A_10]]</f>
        <v>53.237354085603116</v>
      </c>
      <c r="F15" s="6">
        <f>Table1[[#This Row],[2 - Fígado C]]/Table1[[#This Row],[Rescale A_2]]</f>
        <v>10.535894843276036</v>
      </c>
      <c r="G15" s="6">
        <f>Table1[[#This Row],[10 - Fígado C]]/Table1[[#This Row],[Rescale A_10]]</f>
        <v>51.278210116731522</v>
      </c>
      <c r="H15" s="6">
        <f>Table1[[#This Row],[2 - Rim ]]/Table1[[#This Row],[Rescale A_2]]</f>
        <v>13.761375126390291</v>
      </c>
      <c r="I15" s="6">
        <f>Table1[[#This Row],[10 - Rim]]/Table1[[#This Row],[Rescale A_10]]</f>
        <v>37.815175097276267</v>
      </c>
      <c r="J15" s="6">
        <f>Table1[[#This Row],[2 - Gordura A]]/Table1[[#This Row],[Rescale A_2]]</f>
        <v>2.5025278058645095</v>
      </c>
      <c r="K15" s="6">
        <f>Table1[[#This Row],[10 - Gordura A]]/Table1[[#This Row],[Rescale A_10]]</f>
        <v>11.437743190661479</v>
      </c>
      <c r="L15" s="6">
        <f>Table1[[#This Row],[2 - Gordura B]]/Table1[[#This Row],[Rescale A_2]]</f>
        <v>2.3043478260869561</v>
      </c>
      <c r="M15" s="6">
        <f>Table1[[#This Row],[10 - Gordura B]]/Table1[[#This Row],[Rescale A_10]]</f>
        <v>13.249027237354085</v>
      </c>
    </row>
    <row r="16" spans="1:13">
      <c r="A16" s="3" t="s">
        <v>15</v>
      </c>
      <c r="B16" s="6">
        <f>Table1[[#This Row],[2 - Fígado A]]/Table1[[#This Row],[Rescale A_2]]</f>
        <v>7.9821092278719403</v>
      </c>
      <c r="C16" s="6">
        <f>Table1[[#This Row],[10 - Fígado A]]/Table1[[#This Row],[Rescale A_10]]</f>
        <v>31.387478849407781</v>
      </c>
      <c r="D16" s="6">
        <f>Table1[[#This Row],[2 - Fígado B]]/Table1[[#This Row],[Rescale A_2]]</f>
        <v>6.4246704331450104</v>
      </c>
      <c r="E16" s="6">
        <f>Table1[[#This Row],[10 - Fígado B]]/Table1[[#This Row],[Rescale A_10]]</f>
        <v>26.287648054145517</v>
      </c>
      <c r="F16" s="6">
        <f>Table1[[#This Row],[2 - Fígado C]]/Table1[[#This Row],[Rescale A_2]]</f>
        <v>6.9661016949152552</v>
      </c>
      <c r="G16" s="6">
        <f>Table1[[#This Row],[10 - Fígado C]]/Table1[[#This Row],[Rescale A_10]]</f>
        <v>26.402707275803721</v>
      </c>
      <c r="H16" s="6">
        <f>Table1[[#This Row],[2 - Rim ]]/Table1[[#This Row],[Rescale A_2]]</f>
        <v>11.335216572504709</v>
      </c>
      <c r="I16" s="6">
        <f>Table1[[#This Row],[10 - Rim]]/Table1[[#This Row],[Rescale A_10]]</f>
        <v>38.749576988155667</v>
      </c>
      <c r="J16" s="6">
        <f>Table1[[#This Row],[2 - Gordura A]]/Table1[[#This Row],[Rescale A_2]]</f>
        <v>2.8578154425612055</v>
      </c>
      <c r="K16" s="6">
        <f>Table1[[#This Row],[10 - Gordura A]]/Table1[[#This Row],[Rescale A_10]]</f>
        <v>10.448392554991539</v>
      </c>
      <c r="L16" s="6">
        <f>Table1[[#This Row],[2 - Gordura B]]/Table1[[#This Row],[Rescale A_2]]</f>
        <v>2.2551789077212807</v>
      </c>
      <c r="M16" s="6">
        <f>Table1[[#This Row],[10 - Gordura B]]/Table1[[#This Row],[Rescale A_10]]</f>
        <v>11.575296108291031</v>
      </c>
    </row>
    <row r="17" spans="1:13">
      <c r="A17" s="3" t="s">
        <v>16</v>
      </c>
      <c r="B17" s="6">
        <f>Table1[[#This Row],[2 - Fígado A]]/Table1[[#This Row],[Rescale A_2]]</f>
        <v>8.6000000000000014</v>
      </c>
      <c r="C17" s="6">
        <f>Table1[[#This Row],[10 - Fígado A]]/Table1[[#This Row],[Rescale A_10]]</f>
        <v>32.173174872665534</v>
      </c>
      <c r="D17" s="6">
        <f>Table1[[#This Row],[2 - Fígado B]]/Table1[[#This Row],[Rescale A_2]]</f>
        <v>8.5593750000000011</v>
      </c>
      <c r="E17" s="6">
        <f>Table1[[#This Row],[10 - Fígado B]]/Table1[[#This Row],[Rescale A_10]]</f>
        <v>30.44142614601019</v>
      </c>
      <c r="F17" s="6">
        <f>Table1[[#This Row],[2 - Fígado C]]/Table1[[#This Row],[Rescale A_2]]</f>
        <v>9.595833333333335</v>
      </c>
      <c r="G17" s="6">
        <f>Table1[[#This Row],[10 - Fígado C]]/Table1[[#This Row],[Rescale A_10]]</f>
        <v>29.553480475382003</v>
      </c>
      <c r="H17" s="6">
        <f>Table1[[#This Row],[2 - Rim ]]/Table1[[#This Row],[Rescale A_2]]</f>
        <v>14.771875000000001</v>
      </c>
      <c r="I17" s="6">
        <f>Table1[[#This Row],[10 - Rim]]/Table1[[#This Row],[Rescale A_10]]</f>
        <v>33.422750424448225</v>
      </c>
      <c r="J17" s="6">
        <f>Table1[[#This Row],[2 - Gordura A]]/Table1[[#This Row],[Rescale A_2]]</f>
        <v>2.276041666666667</v>
      </c>
      <c r="K17" s="6">
        <f>Table1[[#This Row],[10 - Gordura A]]/Table1[[#This Row],[Rescale A_10]]</f>
        <v>9.8743633276740237</v>
      </c>
      <c r="L17" s="6">
        <f>Table1[[#This Row],[2 - Gordura B]]/Table1[[#This Row],[Rescale A_2]]</f>
        <v>2.4500000000000002</v>
      </c>
      <c r="M17" s="6">
        <f>Table1[[#This Row],[10 - Gordura B]]/Table1[[#This Row],[Rescale A_10]]</f>
        <v>9.633276740237692</v>
      </c>
    </row>
    <row r="18" spans="1:13">
      <c r="A18" s="3" t="s">
        <v>17</v>
      </c>
      <c r="B18" s="6">
        <f>Table1[[#This Row],[2 - Fígado A]]/Table1[[#This Row],[Rescale A_2]]</f>
        <v>6.0271828665568368</v>
      </c>
      <c r="C18" s="6">
        <f>Table1[[#This Row],[10 - Fígado A]]/Table1[[#This Row],[Rescale A_10]]</f>
        <v>21.189115646258507</v>
      </c>
      <c r="D18" s="6">
        <f>Table1[[#This Row],[2 - Fígado B]]/Table1[[#This Row],[Rescale A_2]]</f>
        <v>6.2240527182866554</v>
      </c>
      <c r="E18" s="6">
        <f>Table1[[#This Row],[10 - Fígado B]]/Table1[[#This Row],[Rescale A_10]]</f>
        <v>20.344217687074831</v>
      </c>
      <c r="F18" s="6">
        <f>Table1[[#This Row],[2 - Fígado C]]/Table1[[#This Row],[Rescale A_2]]</f>
        <v>7.005766062602965</v>
      </c>
      <c r="G18" s="6">
        <f>Table1[[#This Row],[10 - Fígado C]]/Table1[[#This Row],[Rescale A_10]]</f>
        <v>19.357823129251702</v>
      </c>
      <c r="H18" s="6">
        <f>Table1[[#This Row],[2 - Rim ]]/Table1[[#This Row],[Rescale A_2]]</f>
        <v>9.025535420098846</v>
      </c>
      <c r="I18" s="6">
        <f>Table1[[#This Row],[10 - Rim]]/Table1[[#This Row],[Rescale A_10]]</f>
        <v>20.474829931972792</v>
      </c>
      <c r="J18" s="6">
        <f>Table1[[#This Row],[2 - Gordura A]]/Table1[[#This Row],[Rescale A_2]]</f>
        <v>1.4093904448105437</v>
      </c>
      <c r="K18" s="6">
        <f>Table1[[#This Row],[10 - Gordura A]]/Table1[[#This Row],[Rescale A_10]]</f>
        <v>6.94421768707483</v>
      </c>
      <c r="L18" s="6">
        <f>Table1[[#This Row],[2 - Gordura B]]/Table1[[#This Row],[Rescale A_2]]</f>
        <v>1.7372322899505765</v>
      </c>
      <c r="M18" s="6">
        <f>Table1[[#This Row],[10 - Gordura B]]/Table1[[#This Row],[Rescale A_10]]</f>
        <v>6.7156462585034014</v>
      </c>
    </row>
    <row r="19" spans="1:13">
      <c r="A19" s="3" t="s">
        <v>18</v>
      </c>
      <c r="B19" s="6">
        <f>Table1[[#This Row],[2 - Fígado A]]/Table1[[#This Row],[Rescale A_2]]</f>
        <v>21.2</v>
      </c>
      <c r="C19" s="6">
        <f>Table1[[#This Row],[10 - Fígado A]]/Table1[[#This Row],[Rescale A_10]]</f>
        <v>254.6010101010101</v>
      </c>
      <c r="D19" s="6">
        <f>Table1[[#This Row],[2 - Fígado B]]/Table1[[#This Row],[Rescale A_2]]</f>
        <v>21.274820143884895</v>
      </c>
      <c r="E19" s="6">
        <f>Table1[[#This Row],[10 - Fígado B]]/Table1[[#This Row],[Rescale A_10]]</f>
        <v>262.11111111111114</v>
      </c>
      <c r="F19" s="6">
        <f>Table1[[#This Row],[2 - Fígado C]]/Table1[[#This Row],[Rescale A_2]]</f>
        <v>22.788489208633091</v>
      </c>
      <c r="G19" s="6">
        <f>Table1[[#This Row],[10 - Fígado C]]/Table1[[#This Row],[Rescale A_10]]</f>
        <v>278.16161616161617</v>
      </c>
      <c r="H19" s="6">
        <f>Table1[[#This Row],[2 - Rim ]]/Table1[[#This Row],[Rescale A_2]]</f>
        <v>30.392805755395681</v>
      </c>
      <c r="I19" s="6">
        <f>Table1[[#This Row],[10 - Rim]]/Table1[[#This Row],[Rescale A_10]]</f>
        <v>326.29292929292927</v>
      </c>
      <c r="J19" s="6">
        <f>Table1[[#This Row],[2 - Gordura A]]/Table1[[#This Row],[Rescale A_2]]</f>
        <v>3.9841726618705038</v>
      </c>
      <c r="K19" s="6">
        <f>Table1[[#This Row],[10 - Gordura A]]/Table1[[#This Row],[Rescale A_10]]</f>
        <v>34.909090909090914</v>
      </c>
      <c r="L19" s="6">
        <f>Table1[[#This Row],[2 - Gordura B]]/Table1[[#This Row],[Rescale A_2]]</f>
        <v>3.8618705035971224</v>
      </c>
      <c r="M19" s="6">
        <f>Table1[[#This Row],[10 - Gordura B]]/Table1[[#This Row],[Rescale A_10]]</f>
        <v>34.429292929292927</v>
      </c>
    </row>
    <row r="20" spans="1:13">
      <c r="A20" s="3" t="s">
        <v>19</v>
      </c>
      <c r="B20" s="6">
        <f>Table1[[#This Row],[2 - Fígado A]]/Table1[[#This Row],[Rescale A_2]]</f>
        <v>16.101376720901126</v>
      </c>
      <c r="C20" s="6">
        <f>Table1[[#This Row],[10 - Fígado A]]/Table1[[#This Row],[Rescale A_10]]</f>
        <v>51.16115702479339</v>
      </c>
      <c r="D20" s="6">
        <f>Table1[[#This Row],[2 - Fígado B]]/Table1[[#This Row],[Rescale A_2]]</f>
        <v>14.708385481852314</v>
      </c>
      <c r="E20" s="6">
        <f>Table1[[#This Row],[10 - Fígado B]]/Table1[[#This Row],[Rescale A_10]]</f>
        <v>54.495867768595041</v>
      </c>
      <c r="F20" s="6">
        <f>Table1[[#This Row],[2 - Fígado C]]/Table1[[#This Row],[Rescale A_2]]</f>
        <v>15.803504380475594</v>
      </c>
      <c r="G20" s="6">
        <f>Table1[[#This Row],[10 - Fígado C]]/Table1[[#This Row],[Rescale A_10]]</f>
        <v>63.902892561983478</v>
      </c>
      <c r="H20" s="6">
        <f>Table1[[#This Row],[2 - Rim ]]/Table1[[#This Row],[Rescale A_2]]</f>
        <v>21.126408010012515</v>
      </c>
      <c r="I20" s="6">
        <f>Table1[[#This Row],[10 - Rim]]/Table1[[#This Row],[Rescale A_10]]</f>
        <v>50.956611570247937</v>
      </c>
      <c r="J20" s="6">
        <f>Table1[[#This Row],[2 - Gordura A]]/Table1[[#This Row],[Rescale A_2]]</f>
        <v>3.2352941176470589</v>
      </c>
      <c r="K20" s="6">
        <f>Table1[[#This Row],[10 - Gordura A]]/Table1[[#This Row],[Rescale A_10]]</f>
        <v>15.65909090909091</v>
      </c>
      <c r="L20" s="6">
        <f>Table1[[#This Row],[2 - Gordura B]]/Table1[[#This Row],[Rescale A_2]]</f>
        <v>3.4555694618272841</v>
      </c>
      <c r="M20" s="6">
        <f>Table1[[#This Row],[10 - Gordura B]]/Table1[[#This Row],[Rescale A_10]]</f>
        <v>15.754132231404959</v>
      </c>
    </row>
    <row r="21" spans="1:13">
      <c r="A21" s="3" t="s">
        <v>20</v>
      </c>
      <c r="B21" s="6">
        <f>Table1[[#This Row],[2 - Fígado A]]/Table1[[#This Row],[Rescale A_2]]</f>
        <v>6.7399650959860375</v>
      </c>
      <c r="C21" s="6">
        <f>Table1[[#This Row],[10 - Fígado A]]/Table1[[#This Row],[Rescale A_10]]</f>
        <v>27.604724409448821</v>
      </c>
      <c r="D21" s="6">
        <f>Table1[[#This Row],[2 - Fígado B]]/Table1[[#This Row],[Rescale A_2]]</f>
        <v>6.1902268760907502</v>
      </c>
      <c r="E21" s="6">
        <f>Table1[[#This Row],[10 - Fígado B]]/Table1[[#This Row],[Rescale A_10]]</f>
        <v>30.729133858267719</v>
      </c>
      <c r="F21" s="6">
        <f>Table1[[#This Row],[2 - Fígado C]]/Table1[[#This Row],[Rescale A_2]]</f>
        <v>7.2574171029668406</v>
      </c>
      <c r="G21" s="6">
        <f>Table1[[#This Row],[10 - Fígado C]]/Table1[[#This Row],[Rescale A_10]]</f>
        <v>30.009448818897638</v>
      </c>
      <c r="H21" s="6">
        <f>Table1[[#This Row],[2 - Rim ]]/Table1[[#This Row],[Rescale A_2]]</f>
        <v>9.8106457242582898</v>
      </c>
      <c r="I21" s="6">
        <f>Table1[[#This Row],[10 - Rim]]/Table1[[#This Row],[Rescale A_10]]</f>
        <v>24.92283464566929</v>
      </c>
      <c r="J21" s="6">
        <f>Table1[[#This Row],[2 - Gordura A]]/Table1[[#This Row],[Rescale A_2]]</f>
        <v>1.7478184991273997</v>
      </c>
      <c r="K21" s="6">
        <f>Table1[[#This Row],[10 - Gordura A]]/Table1[[#This Row],[Rescale A_10]]</f>
        <v>8.4897637795275589</v>
      </c>
      <c r="L21" s="6">
        <f>Table1[[#This Row],[2 - Gordura B]]/Table1[[#This Row],[Rescale A_2]]</f>
        <v>1.6326352530541011</v>
      </c>
      <c r="M21" s="6">
        <f>Table1[[#This Row],[10 - Gordura B]]/Table1[[#This Row],[Rescale A_10]]</f>
        <v>8.2503937007874022</v>
      </c>
    </row>
    <row r="22" spans="1:13">
      <c r="A22" s="3" t="s">
        <v>21</v>
      </c>
      <c r="B22" s="6">
        <f>Table1[[#This Row],[2 - Fígado A]]/Table1[[#This Row],[Rescale A_2]]</f>
        <v>14.703611457036114</v>
      </c>
      <c r="C22" s="6">
        <f>Table1[[#This Row],[10 - Fígado A]]/Table1[[#This Row],[Rescale A_10]]</f>
        <v>73.597667638483955</v>
      </c>
      <c r="D22" s="6">
        <f>Table1[[#This Row],[2 - Fígado B]]/Table1[[#This Row],[Rescale A_2]]</f>
        <v>13.434620174346202</v>
      </c>
      <c r="E22" s="6">
        <f>Table1[[#This Row],[10 - Fígado B]]/Table1[[#This Row],[Rescale A_10]]</f>
        <v>82.466472303206999</v>
      </c>
      <c r="F22" s="6">
        <f>Table1[[#This Row],[2 - Fígado C]]/Table1[[#This Row],[Rescale A_2]]</f>
        <v>15.02615193026152</v>
      </c>
      <c r="G22" s="6">
        <f>Table1[[#This Row],[10 - Fígado C]]/Table1[[#This Row],[Rescale A_10]]</f>
        <v>91.189504373177826</v>
      </c>
      <c r="H22" s="6">
        <f>Table1[[#This Row],[2 - Rim ]]/Table1[[#This Row],[Rescale A_2]]</f>
        <v>20.840597758405977</v>
      </c>
      <c r="I22" s="6">
        <f>Table1[[#This Row],[10 - Rim]]/Table1[[#This Row],[Rescale A_10]]</f>
        <v>61.749271137026241</v>
      </c>
      <c r="J22" s="6">
        <f>Table1[[#This Row],[2 - Gordura A]]/Table1[[#This Row],[Rescale A_2]]</f>
        <v>3.1058530510585309</v>
      </c>
      <c r="K22" s="6">
        <f>Table1[[#This Row],[10 - Gordura A]]/Table1[[#This Row],[Rescale A_10]]</f>
        <v>33.658892128279881</v>
      </c>
      <c r="L22" s="6">
        <f>Table1[[#This Row],[2 - Gordura B]]/Table1[[#This Row],[Rescale A_2]]</f>
        <v>3.3312577833125783</v>
      </c>
      <c r="M22" s="6">
        <f>Table1[[#This Row],[10 - Gordura B]]/Table1[[#This Row],[Rescale A_10]]</f>
        <v>29.110787172011658</v>
      </c>
    </row>
    <row r="23" spans="1:13">
      <c r="A23" s="3" t="s">
        <v>22</v>
      </c>
      <c r="B23" s="6">
        <f>Table1[[#This Row],[2 - Fígado A]]/Table1[[#This Row],[Rescale A_2]]</f>
        <v>7.996124031007751</v>
      </c>
      <c r="C23" s="6">
        <f>Table1[[#This Row],[10 - Fígado A]]/Table1[[#This Row],[Rescale A_10]]</f>
        <v>30.030456852791875</v>
      </c>
      <c r="D23" s="6">
        <f>Table1[[#This Row],[2 - Fígado B]]/Table1[[#This Row],[Rescale A_2]]</f>
        <v>8.4699612403100772</v>
      </c>
      <c r="E23" s="6">
        <f>Table1[[#This Row],[10 - Fígado B]]/Table1[[#This Row],[Rescale A_10]]</f>
        <v>29.536379018612521</v>
      </c>
      <c r="F23" s="6">
        <f>Table1[[#This Row],[2 - Fígado C]]/Table1[[#This Row],[Rescale A_2]]</f>
        <v>8.8934108527131777</v>
      </c>
      <c r="G23" s="6">
        <f>Table1[[#This Row],[10 - Fígado C]]/Table1[[#This Row],[Rescale A_10]]</f>
        <v>32.646362098138745</v>
      </c>
      <c r="H23" s="6">
        <f>Table1[[#This Row],[2 - Rim ]]/Table1[[#This Row],[Rescale A_2]]</f>
        <v>12.654069767441861</v>
      </c>
      <c r="I23" s="6">
        <f>Table1[[#This Row],[10 - Rim]]/Table1[[#This Row],[Rescale A_10]]</f>
        <v>31.651438240270728</v>
      </c>
      <c r="J23" s="6">
        <f>Table1[[#This Row],[2 - Gordura A]]/Table1[[#This Row],[Rescale A_2]]</f>
        <v>2.4709302325581395</v>
      </c>
      <c r="K23" s="6">
        <f>Table1[[#This Row],[10 - Gordura A]]/Table1[[#This Row],[Rescale A_10]]</f>
        <v>11.937394247038917</v>
      </c>
      <c r="L23" s="6">
        <f>Table1[[#This Row],[2 - Gordura B]]/Table1[[#This Row],[Rescale A_2]]</f>
        <v>2.4389534883720931</v>
      </c>
      <c r="M23" s="6">
        <f>Table1[[#This Row],[10 - Gordura B]]/Table1[[#This Row],[Rescale A_10]]</f>
        <v>10.40439932318105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2:G27"/>
  <sheetViews>
    <sheetView tabSelected="1" workbookViewId="0">
      <selection activeCell="H3" sqref="H3"/>
    </sheetView>
  </sheetViews>
  <sheetFormatPr defaultRowHeight="15"/>
  <cols>
    <col min="1" max="1" width="10.85546875" customWidth="1"/>
    <col min="2" max="5" width="10.5703125" bestFit="1" customWidth="1"/>
    <col min="6" max="6" width="12" customWidth="1"/>
    <col min="7" max="7" width="11.85546875" customWidth="1"/>
    <col min="8" max="24" width="10.5703125" bestFit="1" customWidth="1"/>
  </cols>
  <sheetData>
    <row r="2" spans="1:7">
      <c r="A2" s="1" t="s">
        <v>44</v>
      </c>
      <c r="B2" s="1" t="s">
        <v>38</v>
      </c>
      <c r="C2" s="1" t="s">
        <v>39</v>
      </c>
      <c r="D2" s="1" t="s">
        <v>40</v>
      </c>
      <c r="E2" s="1" t="s">
        <v>41</v>
      </c>
      <c r="F2" s="1" t="s">
        <v>42</v>
      </c>
      <c r="G2" s="1" t="s">
        <v>43</v>
      </c>
    </row>
    <row r="3" spans="1:7">
      <c r="A3" s="1" t="s">
        <v>1</v>
      </c>
      <c r="B3" s="2">
        <f>(Rescaled!C2-Rescaled!B2)/(Original!$B$26-Original!$B$25)</f>
        <v>4.3053099091985798</v>
      </c>
      <c r="C3" s="2">
        <f>(Rescaled!E2-Rescaled!D2)/(Original!$B$26-Original!$B$25)</f>
        <v>4.2721838399789451</v>
      </c>
      <c r="D3" s="2">
        <f>(Rescaled!G2-Rescaled!F2)/(Original!$B$26-Original!$B$25)</f>
        <v>5.4205553362284515</v>
      </c>
      <c r="E3" s="2">
        <f>(Rescaled!I2-Rescaled!H2)/(Original!$B$26-Original!$B$25)</f>
        <v>4.1369752599026199</v>
      </c>
      <c r="F3" s="2">
        <f>(Rescaled!K2-Rescaled!J2)/(Original!$B$26-Original!$B$25)</f>
        <v>1.2459501250164497</v>
      </c>
      <c r="G3" s="2">
        <f>(Rescaled!M2-Rescaled!L2)/(Original!$B$26-Original!$B$25)</f>
        <v>1.341607448348467</v>
      </c>
    </row>
    <row r="4" spans="1:7">
      <c r="A4" s="1" t="s">
        <v>2</v>
      </c>
      <c r="B4" s="2">
        <f>(Rescaled!C3-Rescaled!B3)/(Original!$B$26-Original!$B$25)</f>
        <v>4.7759486548452914</v>
      </c>
      <c r="C4" s="2">
        <f>(Rescaled!E3-Rescaled!D3)/(Original!$B$26-Original!$B$25)</f>
        <v>4.0023371931595886</v>
      </c>
      <c r="D4" s="2">
        <f>(Rescaled!G3-Rescaled!F3)/(Original!$B$26-Original!$B$25)</f>
        <v>4.0767519088786521</v>
      </c>
      <c r="E4" s="2">
        <f>(Rescaled!I3-Rescaled!H3)/(Original!$B$26-Original!$B$25)</f>
        <v>2.5453016869649359</v>
      </c>
      <c r="F4" s="2">
        <f>(Rescaled!K3-Rescaled!J3)/(Original!$B$26-Original!$B$25)</f>
        <v>1.4127150775120425</v>
      </c>
      <c r="G4" s="2">
        <f>(Rescaled!M3-Rescaled!L3)/(Original!$B$26-Original!$B$25)</f>
        <v>1.1204257903704173</v>
      </c>
    </row>
    <row r="5" spans="1:7">
      <c r="A5" s="1" t="s">
        <v>3</v>
      </c>
      <c r="B5" s="2">
        <f>(Rescaled!C4-Rescaled!B4)/(Original!$B$26-Original!$B$25)</f>
        <v>4.1195956541218637</v>
      </c>
      <c r="C5" s="2">
        <f>(Rescaled!E4-Rescaled!D4)/(Original!$B$26-Original!$B$25)</f>
        <v>4.8627912186379927</v>
      </c>
      <c r="D5" s="2">
        <f>(Rescaled!G4-Rescaled!F4)/(Original!$B$26-Original!$B$25)</f>
        <v>5.051579301075269</v>
      </c>
      <c r="E5" s="2">
        <f>(Rescaled!I4-Rescaled!H4)/(Original!$B$26-Original!$B$25)</f>
        <v>4.0224574372759863</v>
      </c>
      <c r="F5" s="2">
        <f>(Rescaled!K4-Rescaled!J4)/(Original!$B$26-Original!$B$25)</f>
        <v>0.94531250000000022</v>
      </c>
      <c r="G5" s="2">
        <f>(Rescaled!M4-Rescaled!L4)/(Original!$B$26-Original!$B$25)</f>
        <v>1.0257896505376345</v>
      </c>
    </row>
    <row r="6" spans="1:7">
      <c r="A6" s="1" t="s">
        <v>4</v>
      </c>
      <c r="B6" s="2">
        <f>(Rescaled!C5-Rescaled!B5)/(Original!$B$26-Original!$B$25)</f>
        <v>4.1090880595914161</v>
      </c>
      <c r="C6" s="2">
        <f>(Rescaled!E5-Rescaled!D5)/(Original!$B$26-Original!$B$25)</f>
        <v>3.7317402954986845</v>
      </c>
      <c r="D6" s="2">
        <f>(Rescaled!G5-Rescaled!F5)/(Original!$B$26-Original!$B$25)</f>
        <v>4.3296073333825014</v>
      </c>
      <c r="E6" s="2">
        <f>(Rescaled!I5-Rescaled!H5)/(Original!$B$26-Original!$B$25)</f>
        <v>2.2003666076652655</v>
      </c>
      <c r="F6" s="2">
        <f>(Rescaled!K5-Rescaled!J5)/(Original!$B$26-Original!$B$25)</f>
        <v>0.86816951225508288</v>
      </c>
      <c r="G6" s="2">
        <f>(Rescaled!M5-Rescaled!L5)/(Original!$B$26-Original!$B$25)</f>
        <v>1.0660193413968584</v>
      </c>
    </row>
    <row r="7" spans="1:7">
      <c r="A7" s="1" t="s">
        <v>5</v>
      </c>
      <c r="B7" s="2">
        <f>(Rescaled!C6-Rescaled!B6)/(Original!$B$26-Original!$B$25)</f>
        <v>3.5013989086200525</v>
      </c>
      <c r="C7" s="2">
        <f>(Rescaled!E6-Rescaled!D6)/(Original!$B$26-Original!$B$25)</f>
        <v>3.6359319671264734</v>
      </c>
      <c r="D7" s="2">
        <f>(Rescaled!G6-Rescaled!F6)/(Original!$B$26-Original!$B$25)</f>
        <v>4.6853842952275251</v>
      </c>
      <c r="E7" s="2">
        <f>(Rescaled!I6-Rescaled!H6)/(Original!$B$26-Original!$B$25)</f>
        <v>3.4176295518207285</v>
      </c>
      <c r="F7" s="2">
        <f>(Rescaled!K6-Rescaled!J6)/(Original!$B$26-Original!$B$25)</f>
        <v>1.1579973970720365</v>
      </c>
      <c r="G7" s="2">
        <f>(Rescaled!M6-Rescaled!L6)/(Original!$B$26-Original!$B$25)</f>
        <v>1.0103076608001693</v>
      </c>
    </row>
    <row r="8" spans="1:7">
      <c r="A8" s="1" t="s">
        <v>6</v>
      </c>
      <c r="B8" s="2">
        <f>(Rescaled!C7-Rescaled!B7)/(Original!$B$26-Original!$B$25)</f>
        <v>5.8945377164332688</v>
      </c>
      <c r="C8" s="2">
        <f>(Rescaled!E7-Rescaled!D7)/(Original!$B$26-Original!$B$25)</f>
        <v>6.9735694152386927</v>
      </c>
      <c r="D8" s="2">
        <f>(Rescaled!G7-Rescaled!F7)/(Original!$B$26-Original!$B$25)</f>
        <v>7.0485269115475813</v>
      </c>
      <c r="E8" s="2">
        <f>(Rescaled!I7-Rescaled!H7)/(Original!$B$26-Original!$B$25)</f>
        <v>3.5124015703995344</v>
      </c>
      <c r="F8" s="2">
        <f>(Rescaled!K7-Rescaled!J7)/(Original!$B$26-Original!$B$25)</f>
        <v>1.5224206970605341</v>
      </c>
      <c r="G8" s="2">
        <f>(Rescaled!M7-Rescaled!L7)/(Original!$B$26-Original!$B$25)</f>
        <v>1.7330013198514604</v>
      </c>
    </row>
    <row r="9" spans="1:7">
      <c r="A9" s="1" t="s">
        <v>7</v>
      </c>
      <c r="B9" s="2">
        <f>(Rescaled!C8-Rescaled!B8)/(Original!$B$26-Original!$B$25)</f>
        <v>2.7667948506807205</v>
      </c>
      <c r="C9" s="2">
        <f>(Rescaled!E8-Rescaled!D8)/(Original!$B$26-Original!$B$25)</f>
        <v>2.4139926438296007</v>
      </c>
      <c r="D9" s="2">
        <f>(Rescaled!G8-Rescaled!F8)/(Original!$B$26-Original!$B$25)</f>
        <v>2.1966721563460689</v>
      </c>
      <c r="E9" s="2">
        <f>(Rescaled!I8-Rescaled!H8)/(Original!$B$26-Original!$B$25)</f>
        <v>1.8576306543697845</v>
      </c>
      <c r="F9" s="2">
        <f>(Rescaled!K8-Rescaled!J8)/(Original!$B$26-Original!$B$25)</f>
        <v>0.83144378568291599</v>
      </c>
      <c r="G9" s="2">
        <f>(Rescaled!M8-Rescaled!L8)/(Original!$B$26-Original!$B$25)</f>
        <v>0.8723042929292929</v>
      </c>
    </row>
    <row r="10" spans="1:7">
      <c r="A10" s="1" t="s">
        <v>8</v>
      </c>
      <c r="B10" s="2">
        <f>(Rescaled!C9-Rescaled!B9)/(Original!$B$26-Original!$B$25)</f>
        <v>4.5129030593819319</v>
      </c>
      <c r="C10" s="2">
        <f>(Rescaled!E9-Rescaled!D9)/(Original!$B$26-Original!$B$25)</f>
        <v>4.7347108290770272</v>
      </c>
      <c r="D10" s="2">
        <f>(Rescaled!G9-Rescaled!F9)/(Original!$B$26-Original!$B$25)</f>
        <v>5.4178643656812682</v>
      </c>
      <c r="E10" s="2">
        <f>(Rescaled!I9-Rescaled!H9)/(Original!$B$26-Original!$B$25)</f>
        <v>3.0731968735489872</v>
      </c>
      <c r="F10" s="2">
        <f>(Rescaled!K9-Rescaled!J9)/(Original!$B$26-Original!$B$25)</f>
        <v>1.0208698343909612</v>
      </c>
      <c r="G10" s="2">
        <f>(Rescaled!M9-Rescaled!L9)/(Original!$B$26-Original!$B$25)</f>
        <v>1.3078117422483622</v>
      </c>
    </row>
    <row r="11" spans="1:7">
      <c r="A11" s="1" t="s">
        <v>9</v>
      </c>
      <c r="B11" s="2">
        <f>(Rescaled!C10-Rescaled!B10)/(Original!$B$26-Original!$B$25)</f>
        <v>7.7612001811760294</v>
      </c>
      <c r="C11" s="2">
        <f>(Rescaled!E10-Rescaled!D10)/(Original!$B$26-Original!$B$25)</f>
        <v>8.1987801791955643</v>
      </c>
      <c r="D11" s="2">
        <f>(Rescaled!G10-Rescaled!F10)/(Original!$B$26-Original!$B$25)</f>
        <v>8.3698773761016341</v>
      </c>
      <c r="E11" s="2">
        <f>(Rescaled!I10-Rescaled!H10)/(Original!$B$26-Original!$B$25)</f>
        <v>4.5069027517484956</v>
      </c>
      <c r="F11" s="2">
        <f>(Rescaled!K10-Rescaled!J10)/(Original!$B$26-Original!$B$25)</f>
        <v>2.0998434881153658</v>
      </c>
      <c r="G11" s="2">
        <f>(Rescaled!M10-Rescaled!L10)/(Original!$B$26-Original!$B$25)</f>
        <v>2.2366566054066741</v>
      </c>
    </row>
    <row r="12" spans="1:7">
      <c r="A12" s="1" t="s">
        <v>10</v>
      </c>
      <c r="B12" s="2">
        <f>(Rescaled!C11-Rescaled!B11)/(Original!$B$26-Original!$B$25)</f>
        <v>4.1417463709130375</v>
      </c>
      <c r="C12" s="2">
        <f>(Rescaled!E11-Rescaled!D11)/(Original!$B$26-Original!$B$25)</f>
        <v>4.5594359344359345</v>
      </c>
      <c r="D12" s="2">
        <f>(Rescaled!G11-Rescaled!F11)/(Original!$B$26-Original!$B$25)</f>
        <v>4.8158623783623788</v>
      </c>
      <c r="E12" s="2">
        <f>(Rescaled!I11-Rescaled!H11)/(Original!$B$26-Original!$B$25)</f>
        <v>2.7695753320753322</v>
      </c>
      <c r="F12" s="2">
        <f>(Rescaled!K11-Rescaled!J11)/(Original!$B$26-Original!$B$25)</f>
        <v>0.95853837520504204</v>
      </c>
      <c r="G12" s="2">
        <f>(Rescaled!M11-Rescaled!L11)/(Original!$B$26-Original!$B$25)</f>
        <v>0.9652639027639025</v>
      </c>
    </row>
    <row r="13" spans="1:7">
      <c r="A13" s="1" t="s">
        <v>11</v>
      </c>
      <c r="B13" s="2">
        <f>(Rescaled!C12-Rescaled!B12)/(Original!$B$26-Original!$B$25)</f>
        <v>11.282579210973697</v>
      </c>
      <c r="C13" s="2">
        <f>(Rescaled!E12-Rescaled!D12)/(Original!$B$26-Original!$B$25)</f>
        <v>11.136779559318644</v>
      </c>
      <c r="D13" s="2">
        <f>(Rescaled!G12-Rescaled!F12)/(Original!$B$26-Original!$B$25)</f>
        <v>10.877538626287542</v>
      </c>
      <c r="E13" s="2">
        <f>(Rescaled!I12-Rescaled!H12)/(Original!$B$26-Original!$B$25)</f>
        <v>9.8857961932064402</v>
      </c>
      <c r="F13" s="2">
        <f>(Rescaled!K12-Rescaled!J12)/(Original!$B$26-Original!$B$25)</f>
        <v>3.649556026867562</v>
      </c>
      <c r="G13" s="2">
        <f>(Rescaled!M12-Rescaled!L12)/(Original!$B$26-Original!$B$25)</f>
        <v>2.9603340944698155</v>
      </c>
    </row>
    <row r="14" spans="1:7">
      <c r="A14" s="1" t="s">
        <v>12</v>
      </c>
      <c r="B14" s="2">
        <f>(Rescaled!C13-Rescaled!B13)/(Original!$B$26-Original!$B$25)</f>
        <v>4.1322632534638615</v>
      </c>
      <c r="C14" s="2">
        <f>(Rescaled!E13-Rescaled!D13)/(Original!$B$26-Original!$B$25)</f>
        <v>3.5808022145028224</v>
      </c>
      <c r="D14" s="2">
        <f>(Rescaled!G13-Rescaled!F13)/(Original!$B$26-Original!$B$25)</f>
        <v>4.1242642995302567</v>
      </c>
      <c r="E14" s="2">
        <f>(Rescaled!I13-Rescaled!H13)/(Original!$B$26-Original!$B$25)</f>
        <v>2.1784673153594123</v>
      </c>
      <c r="F14" s="2">
        <f>(Rescaled!K13-Rescaled!J13)/(Original!$B$26-Original!$B$25)</f>
        <v>1.4635954091501202</v>
      </c>
      <c r="G14" s="2">
        <f>(Rescaled!M13-Rescaled!L13)/(Original!$B$26-Original!$B$25)</f>
        <v>1.4218583468203527</v>
      </c>
    </row>
    <row r="15" spans="1:7">
      <c r="A15" s="1" t="s">
        <v>13</v>
      </c>
      <c r="B15" s="2">
        <f>(Rescaled!C14-Rescaled!B14)/(Original!$B$26-Original!$B$25)</f>
        <v>5.8773373651520098</v>
      </c>
      <c r="C15" s="2">
        <f>(Rescaled!E14-Rescaled!D14)/(Original!$B$26-Original!$B$25)</f>
        <v>5.7608069085757867</v>
      </c>
      <c r="D15" s="2">
        <f>(Rescaled!G14-Rescaled!F14)/(Original!$B$26-Original!$B$25)</f>
        <v>6.5150062656641596</v>
      </c>
      <c r="E15" s="2">
        <f>(Rescaled!I14-Rescaled!H14)/(Original!$B$26-Original!$B$25)</f>
        <v>4.0481046365914786</v>
      </c>
      <c r="F15" s="2">
        <f>(Rescaled!K14-Rescaled!J14)/(Original!$B$26-Original!$B$25)</f>
        <v>1.1970340252805927</v>
      </c>
      <c r="G15" s="2">
        <f>(Rescaled!M14-Rescaled!L14)/(Original!$B$26-Original!$B$25)</f>
        <v>1.2809060695216301</v>
      </c>
    </row>
    <row r="16" spans="1:7">
      <c r="A16" s="1" t="s">
        <v>14</v>
      </c>
      <c r="B16" s="2">
        <f>(Rescaled!C15-Rescaled!B15)/(Original!$B$26-Original!$B$25)</f>
        <v>5.3569478268738235</v>
      </c>
      <c r="C16" s="2">
        <f>(Rescaled!E15-Rescaled!D15)/(Original!$B$26-Original!$B$25)</f>
        <v>5.3127835175254656</v>
      </c>
      <c r="D16" s="2">
        <f>(Rescaled!G15-Rescaled!F15)/(Original!$B$26-Original!$B$25)</f>
        <v>5.0927894091819361</v>
      </c>
      <c r="E16" s="2">
        <f>(Rescaled!I15-Rescaled!H15)/(Original!$B$26-Original!$B$25)</f>
        <v>3.006724996360747</v>
      </c>
      <c r="F16" s="2">
        <f>(Rescaled!K15-Rescaled!J15)/(Original!$B$26-Original!$B$25)</f>
        <v>1.1169019230996211</v>
      </c>
      <c r="G16" s="2">
        <f>(Rescaled!M15-Rescaled!L15)/(Original!$B$26-Original!$B$25)</f>
        <v>1.368084926408391</v>
      </c>
    </row>
    <row r="17" spans="1:7">
      <c r="A17" s="1" t="s">
        <v>15</v>
      </c>
      <c r="B17" s="2">
        <f>(Rescaled!C16-Rescaled!B16)/(Original!$B$26-Original!$B$25)</f>
        <v>2.92567120269198</v>
      </c>
      <c r="C17" s="2">
        <f>(Rescaled!E16-Rescaled!D16)/(Original!$B$26-Original!$B$25)</f>
        <v>2.4828722026250634</v>
      </c>
      <c r="D17" s="2">
        <f>(Rescaled!G16-Rescaled!F16)/(Original!$B$26-Original!$B$25)</f>
        <v>2.4295756976110581</v>
      </c>
      <c r="E17" s="2">
        <f>(Rescaled!I16-Rescaled!H16)/(Original!$B$26-Original!$B$25)</f>
        <v>3.4267950519563697</v>
      </c>
      <c r="F17" s="2">
        <f>(Rescaled!K16-Rescaled!J16)/(Original!$B$26-Original!$B$25)</f>
        <v>0.94882213905379165</v>
      </c>
      <c r="G17" s="2">
        <f>(Rescaled!M16-Rescaled!L16)/(Original!$B$26-Original!$B$25)</f>
        <v>1.1650146500712188</v>
      </c>
    </row>
    <row r="18" spans="1:7">
      <c r="A18" s="1" t="s">
        <v>16</v>
      </c>
      <c r="B18" s="2">
        <f>(Rescaled!C17-Rescaled!B17)/(Original!$B$26-Original!$B$25)</f>
        <v>2.9466468590831916</v>
      </c>
      <c r="C18" s="2">
        <f>(Rescaled!E17-Rescaled!D17)/(Original!$B$26-Original!$B$25)</f>
        <v>2.7352563932512739</v>
      </c>
      <c r="D18" s="2">
        <f>(Rescaled!G17-Rescaled!F17)/(Original!$B$26-Original!$B$25)</f>
        <v>2.4947058927560835</v>
      </c>
      <c r="E18" s="2">
        <f>(Rescaled!I17-Rescaled!H17)/(Original!$B$26-Original!$B$25)</f>
        <v>2.3313594280560279</v>
      </c>
      <c r="F18" s="2">
        <f>(Rescaled!K17-Rescaled!J17)/(Original!$B$26-Original!$B$25)</f>
        <v>0.94979020762591959</v>
      </c>
      <c r="G18" s="2">
        <f>(Rescaled!M17-Rescaled!L17)/(Original!$B$26-Original!$B$25)</f>
        <v>0.89790959252971148</v>
      </c>
    </row>
    <row r="19" spans="1:7">
      <c r="A19" s="1" t="s">
        <v>17</v>
      </c>
      <c r="B19" s="2">
        <f>(Rescaled!C18-Rescaled!B18)/(Original!$B$26-Original!$B$25)</f>
        <v>1.8952415974627088</v>
      </c>
      <c r="C19" s="2">
        <f>(Rescaled!E18-Rescaled!D18)/(Original!$B$26-Original!$B$25)</f>
        <v>1.765020621098522</v>
      </c>
      <c r="D19" s="2">
        <f>(Rescaled!G18-Rescaled!F18)/(Original!$B$26-Original!$B$25)</f>
        <v>1.5440071333310921</v>
      </c>
      <c r="E19" s="2">
        <f>(Rescaled!I18-Rescaled!H18)/(Original!$B$26-Original!$B$25)</f>
        <v>1.4311618139842432</v>
      </c>
      <c r="F19" s="2">
        <f>(Rescaled!K18-Rescaled!J18)/(Original!$B$26-Original!$B$25)</f>
        <v>0.69185340528303585</v>
      </c>
      <c r="G19" s="2">
        <f>(Rescaled!M18-Rescaled!L18)/(Original!$B$26-Original!$B$25)</f>
        <v>0.62230174606910316</v>
      </c>
    </row>
    <row r="20" spans="1:7">
      <c r="A20" s="1" t="s">
        <v>18</v>
      </c>
      <c r="B20" s="2">
        <f>(Rescaled!C19-Rescaled!B19)/(Original!$B$26-Original!$B$25)</f>
        <v>29.175126262626264</v>
      </c>
      <c r="C20" s="2">
        <f>(Rescaled!E19-Rescaled!D19)/(Original!$B$26-Original!$B$25)</f>
        <v>30.104536370903283</v>
      </c>
      <c r="D20" s="2">
        <f>(Rescaled!G19-Rescaled!F19)/(Original!$B$26-Original!$B$25)</f>
        <v>31.921640869122886</v>
      </c>
      <c r="E20" s="2">
        <f>(Rescaled!I19-Rescaled!H19)/(Original!$B$26-Original!$B$25)</f>
        <v>36.9875154421917</v>
      </c>
      <c r="F20" s="2">
        <f>(Rescaled!K19-Rescaled!J19)/(Original!$B$26-Original!$B$25)</f>
        <v>3.8656147809025514</v>
      </c>
      <c r="G20" s="2">
        <f>(Rescaled!M19-Rescaled!L19)/(Original!$B$26-Original!$B$25)</f>
        <v>3.8209278032119758</v>
      </c>
    </row>
    <row r="21" spans="1:7">
      <c r="A21" s="1" t="s">
        <v>19</v>
      </c>
      <c r="B21" s="2">
        <f>(Rescaled!C20-Rescaled!B20)/(Original!$B$26-Original!$B$25)</f>
        <v>4.3824725379865335</v>
      </c>
      <c r="C21" s="2">
        <f>(Rescaled!E20-Rescaled!D20)/(Original!$B$26-Original!$B$25)</f>
        <v>4.9734352858428412</v>
      </c>
      <c r="D21" s="2">
        <f>(Rescaled!G20-Rescaled!F20)/(Original!$B$26-Original!$B$25)</f>
        <v>6.0124235226884855</v>
      </c>
      <c r="E21" s="2">
        <f>(Rescaled!I20-Rescaled!H20)/(Original!$B$26-Original!$B$25)</f>
        <v>3.7287754450294277</v>
      </c>
      <c r="F21" s="2">
        <f>(Rescaled!K20-Rescaled!J20)/(Original!$B$26-Original!$B$25)</f>
        <v>1.5529745989304815</v>
      </c>
      <c r="G21" s="2">
        <f>(Rescaled!M20-Rescaled!L20)/(Original!$B$26-Original!$B$25)</f>
        <v>1.5373203461972094</v>
      </c>
    </row>
    <row r="22" spans="1:7">
      <c r="A22" s="1" t="s">
        <v>20</v>
      </c>
      <c r="B22" s="2">
        <f>(Rescaled!C21-Rescaled!B21)/(Original!$B$26-Original!$B$25)</f>
        <v>2.608094914182848</v>
      </c>
      <c r="C22" s="2">
        <f>(Rescaled!E21-Rescaled!D21)/(Original!$B$26-Original!$B$25)</f>
        <v>3.067363372772121</v>
      </c>
      <c r="D22" s="2">
        <f>(Rescaled!G21-Rescaled!F21)/(Original!$B$26-Original!$B$25)</f>
        <v>2.8440039644913497</v>
      </c>
      <c r="E22" s="2">
        <f>(Rescaled!I21-Rescaled!H21)/(Original!$B$26-Original!$B$25)</f>
        <v>1.8890236151763751</v>
      </c>
      <c r="F22" s="2">
        <f>(Rescaled!K21-Rescaled!J21)/(Original!$B$26-Original!$B$25)</f>
        <v>0.84274316005001992</v>
      </c>
      <c r="G22" s="2">
        <f>(Rescaled!M21-Rescaled!L21)/(Original!$B$26-Original!$B$25)</f>
        <v>0.82721980596666267</v>
      </c>
    </row>
    <row r="23" spans="1:7">
      <c r="A23" s="1" t="s">
        <v>21</v>
      </c>
      <c r="B23" s="2">
        <f>(Rescaled!C22-Rescaled!B22)/(Original!$B$26-Original!$B$25)</f>
        <v>7.3617570226809796</v>
      </c>
      <c r="C23" s="2">
        <f>(Rescaled!E22-Rescaled!D22)/(Original!$B$26-Original!$B$25)</f>
        <v>8.6289815161075989</v>
      </c>
      <c r="D23" s="2">
        <f>(Rescaled!G22-Rescaled!F22)/(Original!$B$26-Original!$B$25)</f>
        <v>9.5204190553645383</v>
      </c>
      <c r="E23" s="2">
        <f>(Rescaled!I22-Rescaled!H22)/(Original!$B$26-Original!$B$25)</f>
        <v>5.113584172327533</v>
      </c>
      <c r="F23" s="2">
        <f>(Rescaled!K22-Rescaled!J22)/(Original!$B$26-Original!$B$25)</f>
        <v>3.8191298846526687</v>
      </c>
      <c r="G23" s="2">
        <f>(Rescaled!M22-Rescaled!L22)/(Original!$B$26-Original!$B$25)</f>
        <v>3.2224411735873852</v>
      </c>
    </row>
    <row r="24" spans="1:7">
      <c r="A24" s="1" t="s">
        <v>22</v>
      </c>
      <c r="B24" s="2">
        <f>(Rescaled!C23-Rescaled!B23)/(Original!$B$26-Original!$B$25)</f>
        <v>2.7542916027230158</v>
      </c>
      <c r="C24" s="2">
        <f>(Rescaled!E23-Rescaled!D23)/(Original!$B$26-Original!$B$25)</f>
        <v>2.6333022222878055</v>
      </c>
      <c r="D24" s="2">
        <f>(Rescaled!G23-Rescaled!F23)/(Original!$B$26-Original!$B$25)</f>
        <v>2.9691189056781959</v>
      </c>
      <c r="E24" s="2">
        <f>(Rescaled!I23-Rescaled!H23)/(Original!$B$26-Original!$B$25)</f>
        <v>2.3746710591036084</v>
      </c>
      <c r="F24" s="2">
        <f>(Rescaled!K23-Rescaled!J23)/(Original!$B$26-Original!$B$25)</f>
        <v>1.1833080018100972</v>
      </c>
      <c r="G24" s="2">
        <f>(Rescaled!M23-Rescaled!L23)/(Original!$B$26-Original!$B$25)</f>
        <v>0.99568072935111962</v>
      </c>
    </row>
    <row r="26" spans="1:7">
      <c r="A26" t="s">
        <v>48</v>
      </c>
      <c r="B26">
        <f>AVERAGE(Table6[Fígado A])</f>
        <v>5.7539524100392319</v>
      </c>
      <c r="C26">
        <f>AVERAGE(Table6[Fígado B])</f>
        <v>5.8894278954995336</v>
      </c>
      <c r="D26">
        <f>AVERAGE(Table6[Fígado C])</f>
        <v>6.2617352274790399</v>
      </c>
      <c r="E26">
        <f>AVERAGE(Table6[Rim])</f>
        <v>4.9292916770506832</v>
      </c>
      <c r="F26">
        <f>AVERAGE(Table6[Gordura A])</f>
        <v>1.5156629252280409</v>
      </c>
      <c r="G26">
        <f>AVERAGE(Table6[Gordura B])</f>
        <v>1.4908721381299004</v>
      </c>
    </row>
    <row r="27" spans="1:7">
      <c r="A27" t="s">
        <v>49</v>
      </c>
      <c r="B27">
        <f>STDEV(Table6[Fígado A])</f>
        <v>5.6343633635523247</v>
      </c>
      <c r="C27">
        <f>STDEV(Table6[Fígado B])</f>
        <v>5.8704812404912303</v>
      </c>
      <c r="D27">
        <f>STDEV(Table6[Fígado C])</f>
        <v>6.2014859358552554</v>
      </c>
      <c r="E27">
        <f>STDEV(Table6[Rim])</f>
        <v>7.3660121866724388</v>
      </c>
      <c r="F27">
        <f>STDEV(Table6[Gordura A])</f>
        <v>0.97224155271033852</v>
      </c>
      <c r="G27">
        <f>STDEV(Table6[Gordura B])</f>
        <v>0.83509964367909484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Original</vt:lpstr>
      <vt:lpstr>Rescaled</vt:lpstr>
      <vt:lpstr>Coef. Angular.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Yuri Tonin</dc:creator>
  <cp:lastModifiedBy>Yuri Tonin</cp:lastModifiedBy>
  <dcterms:created xsi:type="dcterms:W3CDTF">2017-10-27T15:30:21Z</dcterms:created>
  <dcterms:modified xsi:type="dcterms:W3CDTF">2017-11-07T16:18:58Z</dcterms:modified>
</cp:coreProperties>
</file>