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yuritelles_petrobras_com_br/Documents/Documentos/git_simulador/"/>
    </mc:Choice>
  </mc:AlternateContent>
  <xr:revisionPtr revIDLastSave="117" documentId="8_{A69756E9-B100-4F2F-9EF1-63B9807E025B}" xr6:coauthVersionLast="47" xr6:coauthVersionMax="47" xr10:uidLastSave="{A4C05046-4CAA-412E-BC86-57429B0D2641}"/>
  <bookViews>
    <workbookView xWindow="-120" yWindow="-120" windowWidth="29040" windowHeight="17520" activeTab="4" xr2:uid="{AAE49CED-2ACB-46D0-84E0-362A500CFA6E}"/>
  </bookViews>
  <sheets>
    <sheet name="Preço (US$_m3)" sheetId="1" r:id="rId1"/>
    <sheet name="Demanda (mil m3)" sheetId="3" r:id="rId2"/>
    <sheet name="Volume (mil m3)" sheetId="5" r:id="rId3"/>
    <sheet name="Financ_PE" sheetId="13" r:id="rId4"/>
    <sheet name="Volume_add" sheetId="8" r:id="rId5"/>
    <sheet name="Sim" sheetId="4" r:id="rId6"/>
    <sheet name="FCO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8" l="1"/>
  <c r="J1" i="8"/>
  <c r="K2" i="8" a="1"/>
  <c r="K2" i="8" s="1"/>
  <c r="M2" i="8" a="1"/>
  <c r="M2" i="8" s="1"/>
  <c r="F12" i="4"/>
  <c r="B1" i="4" a="1"/>
  <c r="B1" i="4" s="1"/>
  <c r="B1" i="8" a="1"/>
  <c r="B1" i="8" s="1"/>
  <c r="B1" i="5" a="1"/>
  <c r="B1" i="5" s="1"/>
  <c r="B1" i="3" a="1"/>
  <c r="B1" i="3" s="1"/>
  <c r="B9" i="4" a="1"/>
  <c r="B9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L2" i="8" l="1" a="1"/>
  <c r="L2" i="8" s="1"/>
  <c r="N2" i="8" s="1" a="1"/>
  <c r="N2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B2" i="8" a="1"/>
  <c r="B2" i="8" s="1"/>
  <c r="F9" i="12" l="1" a="1"/>
  <c r="F9" i="12" s="1"/>
  <c r="F22" i="12" a="1"/>
  <c r="F22" i="12" s="1"/>
  <c r="F23" i="12" a="1"/>
  <c r="F23" i="12" s="1"/>
  <c r="F24" i="12" a="1"/>
  <c r="F24" i="12" s="1"/>
  <c r="F12" i="12" a="1"/>
  <c r="F12" i="12" s="1"/>
  <c r="F10" i="12" a="1"/>
  <c r="F10" i="12" s="1"/>
  <c r="F25" i="12" a="1"/>
  <c r="F25" i="12" s="1"/>
  <c r="F11" i="12" a="1"/>
  <c r="F11" i="12" s="1"/>
  <c r="F15" i="12" a="1"/>
  <c r="F15" i="12" s="1"/>
  <c r="F4" i="12" a="1"/>
  <c r="F4" i="12" s="1"/>
  <c r="F14" i="12" a="1"/>
  <c r="F14" i="12" s="1"/>
  <c r="F27" i="12" a="1"/>
  <c r="F27" i="12" s="1"/>
  <c r="C2" i="12" a="1"/>
  <c r="C2" i="12" s="1"/>
  <c r="F16" i="12" a="1"/>
  <c r="F16" i="12" s="1"/>
  <c r="F3" i="12" a="1"/>
  <c r="F3" i="12" s="1"/>
  <c r="F18" i="12" a="1"/>
  <c r="F18" i="12" s="1"/>
  <c r="F2" i="12" a="1"/>
  <c r="F2" i="12" s="1"/>
  <c r="B2" i="12" a="1"/>
  <c r="B2" i="12" s="1"/>
  <c r="I2" i="12" s="1" a="1"/>
  <c r="I2" i="12" s="1"/>
  <c r="F17" i="12" a="1"/>
  <c r="F17" i="12" s="1"/>
  <c r="F13" i="12" a="1"/>
  <c r="F13" i="12" s="1"/>
  <c r="F5" i="12" a="1"/>
  <c r="F5" i="12" s="1"/>
  <c r="F19" i="12" a="1"/>
  <c r="F19" i="12" s="1"/>
  <c r="F20" i="12" a="1"/>
  <c r="F20" i="12" s="1"/>
  <c r="F7" i="12" a="1"/>
  <c r="F7" i="12" s="1"/>
  <c r="F8" i="12" a="1"/>
  <c r="F8" i="12" s="1"/>
  <c r="F21" i="12" a="1"/>
  <c r="F21" i="12" s="1"/>
  <c r="F26" i="12" a="1"/>
  <c r="F26" i="12" s="1"/>
  <c r="F6" i="12" a="1"/>
  <c r="F6" i="12" s="1"/>
  <c r="D2" i="12" l="1" a="1"/>
  <c r="D2" i="12" s="1"/>
  <c r="E2" i="12" s="1" a="1"/>
  <c r="E2" i="12" s="1"/>
  <c r="G2" i="12" s="1" a="1"/>
  <c r="G2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<sst xmlns="http://schemas.openxmlformats.org/spreadsheetml/2006/main" count="26" uniqueCount="23">
  <si>
    <t>Opex</t>
  </si>
  <si>
    <t>Capex</t>
  </si>
  <si>
    <t>II</t>
  </si>
  <si>
    <t>ID</t>
  </si>
  <si>
    <t>Lead</t>
  </si>
  <si>
    <t>Início</t>
  </si>
  <si>
    <t>Fim</t>
  </si>
  <si>
    <t>Atual</t>
  </si>
  <si>
    <t>Alvo</t>
  </si>
  <si>
    <t>Receita</t>
  </si>
  <si>
    <t>Tributos</t>
  </si>
  <si>
    <t>FCO</t>
  </si>
  <si>
    <t>CO2</t>
  </si>
  <si>
    <t>FCL</t>
  </si>
  <si>
    <t>CO2/Rec</t>
  </si>
  <si>
    <t>Caixa</t>
  </si>
  <si>
    <t>Dívida</t>
  </si>
  <si>
    <t>E&amp;P</t>
  </si>
  <si>
    <t>Refino</t>
  </si>
  <si>
    <t>Pertoquímica</t>
  </si>
  <si>
    <t>Eólica</t>
  </si>
  <si>
    <t>Fertilizantes</t>
  </si>
  <si>
    <t>Comercialização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</si>
</sst>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2" fillId="2" borderId="1" xfId="2" applyNumberFormat="1" applyAlignment="1">
      <alignment horizontal="center" vertical="center"/>
    </xf>
    <xf numFmtId="164" fontId="2" fillId="2" borderId="1" xfId="2" applyNumberFormat="1" applyAlignment="1">
      <alignment horizontal="center" vertical="center"/>
    </xf>
    <xf numFmtId="0" fontId="2" fillId="2" borderId="1" xfId="2" applyAlignment="1">
      <alignment horizontal="center" vertical="center"/>
    </xf>
    <xf numFmtId="9" fontId="2" fillId="3" borderId="2" xfId="3" applyNumberFormat="1" applyFont="1" applyAlignment="1">
      <alignment horizontal="center" vertical="center"/>
    </xf>
    <xf numFmtId="0" fontId="2" fillId="3" borderId="2" xfId="3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4">
    <cellStyle name="Entrada" xfId="2" builtinId="20"/>
    <cellStyle name="Normal" xfId="0" builtinId="0"/>
    <cellStyle name="Nota" xfId="3" builtinId="1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Volume_add!$M$2:$M$27</c:f>
              <c:numCache>
                <c:formatCode>#,##0.00</c:formatCode>
                <c:ptCount val="26"/>
                <c:pt idx="0">
                  <c:v>41613.257139380097</c:v>
                </c:pt>
                <c:pt idx="1">
                  <c:v>41917.486089170379</c:v>
                </c:pt>
                <c:pt idx="2">
                  <c:v>42463.2120791165</c:v>
                </c:pt>
                <c:pt idx="3">
                  <c:v>43467.748810935482</c:v>
                </c:pt>
                <c:pt idx="4">
                  <c:v>43956.664094868065</c:v>
                </c:pt>
                <c:pt idx="5">
                  <c:v>44568.001745658505</c:v>
                </c:pt>
                <c:pt idx="6">
                  <c:v>45183.736413831</c:v>
                </c:pt>
                <c:pt idx="7">
                  <c:v>45642.672239340638</c:v>
                </c:pt>
                <c:pt idx="8">
                  <c:v>46151.308336943614</c:v>
                </c:pt>
                <c:pt idx="9">
                  <c:v>46086.594201592503</c:v>
                </c:pt>
                <c:pt idx="10">
                  <c:v>46642.125185254117</c:v>
                </c:pt>
                <c:pt idx="11">
                  <c:v>47205.043941645461</c:v>
                </c:pt>
                <c:pt idx="12">
                  <c:v>47578.40907071421</c:v>
                </c:pt>
                <c:pt idx="13">
                  <c:v>47550.55953089735</c:v>
                </c:pt>
                <c:pt idx="14">
                  <c:v>47887.816728432816</c:v>
                </c:pt>
                <c:pt idx="15">
                  <c:v>48229.391371569451</c:v>
                </c:pt>
                <c:pt idx="16">
                  <c:v>46851.422747726865</c:v>
                </c:pt>
                <c:pt idx="17">
                  <c:v>47255.901355051341</c:v>
                </c:pt>
                <c:pt idx="18">
                  <c:v>47710.663821630136</c:v>
                </c:pt>
                <c:pt idx="19">
                  <c:v>48052.361957946967</c:v>
                </c:pt>
                <c:pt idx="20">
                  <c:v>48612.43184207016</c:v>
                </c:pt>
                <c:pt idx="21">
                  <c:v>49399.13199333605</c:v>
                </c:pt>
                <c:pt idx="22">
                  <c:v>48560.072881118052</c:v>
                </c:pt>
                <c:pt idx="23">
                  <c:v>49278.076062902772</c:v>
                </c:pt>
                <c:pt idx="24">
                  <c:v>49776.262644665738</c:v>
                </c:pt>
                <c:pt idx="25">
                  <c:v>50463.218532070612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73-40B4-B95B-FD22FF57163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Volume_add!$N$2:$N$27</c:f>
              <c:numCache>
                <c:formatCode>#,##0.00</c:formatCode>
                <c:ptCount val="26"/>
                <c:pt idx="0">
                  <c:v>41613.257139380097</c:v>
                </c:pt>
                <c:pt idx="1">
                  <c:v>44094.903152191888</c:v>
                </c:pt>
                <c:pt idx="2">
                  <c:v>46818.04620515951</c:v>
                </c:pt>
                <c:pt idx="3">
                  <c:v>50000</c:v>
                </c:pt>
                <c:pt idx="4">
                  <c:v>50488.915283932583</c:v>
                </c:pt>
                <c:pt idx="5">
                  <c:v>51100.252934723023</c:v>
                </c:pt>
                <c:pt idx="6">
                  <c:v>51715.987602895519</c:v>
                </c:pt>
                <c:pt idx="7">
                  <c:v>52174.923428405156</c:v>
                </c:pt>
                <c:pt idx="8">
                  <c:v>52683.559526008132</c:v>
                </c:pt>
                <c:pt idx="9">
                  <c:v>52618.845390657021</c:v>
                </c:pt>
                <c:pt idx="10">
                  <c:v>53174.376374318635</c:v>
                </c:pt>
                <c:pt idx="11">
                  <c:v>53737.295130709979</c:v>
                </c:pt>
                <c:pt idx="12">
                  <c:v>54110.660259778728</c:v>
                </c:pt>
                <c:pt idx="13">
                  <c:v>54082.810719961868</c:v>
                </c:pt>
                <c:pt idx="14">
                  <c:v>54420.067917497334</c:v>
                </c:pt>
                <c:pt idx="15">
                  <c:v>54761.642560633969</c:v>
                </c:pt>
                <c:pt idx="16">
                  <c:v>53383.673936791383</c:v>
                </c:pt>
                <c:pt idx="17">
                  <c:v>53788.152544115859</c:v>
                </c:pt>
                <c:pt idx="18">
                  <c:v>54242.915010694654</c:v>
                </c:pt>
                <c:pt idx="19">
                  <c:v>54584.613147011485</c:v>
                </c:pt>
                <c:pt idx="20">
                  <c:v>55144.683031134678</c:v>
                </c:pt>
                <c:pt idx="21">
                  <c:v>55931.383182400568</c:v>
                </c:pt>
                <c:pt idx="22">
                  <c:v>55092.324070182571</c:v>
                </c:pt>
                <c:pt idx="23">
                  <c:v>55810.32725196729</c:v>
                </c:pt>
                <c:pt idx="24">
                  <c:v>56308.513833730256</c:v>
                </c:pt>
                <c:pt idx="25">
                  <c:v>56995.46972113513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73-40B4-B95B-FD22FF571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619072"/>
        <c:axId val="1597335536"/>
      </c:lineChart>
      <c:catAx>
        <c:axId val="160561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7335536"/>
        <c:crosses val="autoZero"/>
        <c:auto val="1"/>
        <c:lblAlgn val="ctr"/>
        <c:lblOffset val="100"/>
        <c:noMultiLvlLbl val="0"/>
      </c:catAx>
      <c:valAx>
        <c:axId val="15973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561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76933</xdr:colOff>
      <xdr:row>8</xdr:row>
      <xdr:rowOff>115765</xdr:rowOff>
    </xdr:from>
    <xdr:to>
      <xdr:col>8</xdr:col>
      <xdr:colOff>399317</xdr:colOff>
      <xdr:row>20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5609CD-5DC0-432E-F5B3-67525CA8B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F7EC-D512-4D3C-A0E5-D86E3932F98F}">
  <dimension ref="A1:G27"/>
  <sheetViews>
    <sheetView zoomScale="130" zoomScaleNormal="130" workbookViewId="0">
      <selection activeCell="E1" sqref="E1"/>
    </sheetView>
  </sheetViews>
  <sheetFormatPr defaultColWidth="7.7109375" defaultRowHeight="18.600000000000001" customHeight="1" x14ac:dyDescent="0.25"/>
  <cols>
    <col min="1" max="1" width="7.7109375" style="2"/>
    <col min="2" max="16384" width="7.7109375" style="1"/>
  </cols>
  <sheetData>
    <row r="1" spans="1:7" ht="18.600000000000001" customHeight="1" x14ac:dyDescent="0.25">
      <c r="B1" s="1" t="s">
        <v>17</v>
      </c>
      <c r="C1" s="1" t="s">
        <v>18</v>
      </c>
      <c r="D1" s="1" t="s">
        <v>22</v>
      </c>
      <c r="E1" s="1" t="s">
        <v>19</v>
      </c>
      <c r="F1" s="1" t="s">
        <v>20</v>
      </c>
      <c r="G1" s="1" t="s">
        <v>21</v>
      </c>
    </row>
    <row r="2" spans="1:7" ht="18.600000000000001" customHeight="1" x14ac:dyDescent="0.25">
      <c r="A2" s="1">
        <v>2025</v>
      </c>
      <c r="B2" s="4">
        <v>642.47434345238094</v>
      </c>
      <c r="C2" s="4">
        <v>543.89301712301585</v>
      </c>
      <c r="D2" s="4">
        <v>347.07790944444446</v>
      </c>
      <c r="E2" s="4">
        <v>465.19864484126981</v>
      </c>
      <c r="F2" s="4">
        <v>529.21844349206344</v>
      </c>
      <c r="G2" s="4">
        <v>649.89430043650793</v>
      </c>
    </row>
    <row r="3" spans="1:7" ht="18.600000000000001" customHeight="1" x14ac:dyDescent="0.25">
      <c r="A3" s="1">
        <v>2026</v>
      </c>
      <c r="B3" s="4">
        <v>621.81655687872762</v>
      </c>
      <c r="C3" s="4">
        <v>529.65636838966202</v>
      </c>
      <c r="D3" s="4">
        <v>349.82451765407552</v>
      </c>
      <c r="E3" s="4">
        <v>451.40796349900597</v>
      </c>
      <c r="F3" s="4">
        <v>512.42856656063611</v>
      </c>
      <c r="G3" s="4">
        <v>628.45961027832993</v>
      </c>
    </row>
    <row r="4" spans="1:7" ht="18.600000000000001" customHeight="1" x14ac:dyDescent="0.25">
      <c r="A4" s="1">
        <v>2027</v>
      </c>
      <c r="B4" s="4">
        <v>603.23448696266769</v>
      </c>
      <c r="C4" s="4">
        <v>531.14086019884564</v>
      </c>
      <c r="D4" s="4">
        <v>354.19907195719759</v>
      </c>
      <c r="E4" s="4">
        <v>437.52859111942132</v>
      </c>
      <c r="F4" s="4">
        <v>496.37553197845995</v>
      </c>
      <c r="G4" s="4">
        <v>609.10164125196138</v>
      </c>
    </row>
    <row r="5" spans="1:7" ht="18.600000000000001" customHeight="1" x14ac:dyDescent="0.25">
      <c r="A5" s="1">
        <v>2028</v>
      </c>
      <c r="B5" s="4">
        <v>584.78123463734835</v>
      </c>
      <c r="C5" s="4">
        <v>515.16947477749159</v>
      </c>
      <c r="D5" s="4">
        <v>345.39994951504508</v>
      </c>
      <c r="E5" s="4">
        <v>421.14999780513506</v>
      </c>
      <c r="F5" s="4">
        <v>479.92439017804975</v>
      </c>
      <c r="G5" s="4">
        <v>589.27515622877263</v>
      </c>
    </row>
    <row r="6" spans="1:7" ht="18.600000000000001" customHeight="1" x14ac:dyDescent="0.25">
      <c r="A6" s="1">
        <v>2029</v>
      </c>
      <c r="B6" s="4">
        <v>567.74193221833821</v>
      </c>
      <c r="C6" s="4">
        <v>500.06517903817615</v>
      </c>
      <c r="D6" s="4">
        <v>335.88265762555062</v>
      </c>
      <c r="E6" s="4">
        <v>405.36949796280101</v>
      </c>
      <c r="F6" s="4">
        <v>462.52579346736934</v>
      </c>
      <c r="G6" s="4">
        <v>571.26662454233929</v>
      </c>
    </row>
    <row r="7" spans="1:7" ht="18.600000000000001" customHeight="1" x14ac:dyDescent="0.25">
      <c r="A7" s="1">
        <v>2030</v>
      </c>
      <c r="B7" s="4">
        <v>551.08798589801154</v>
      </c>
      <c r="C7" s="4">
        <v>497.21339505566795</v>
      </c>
      <c r="D7" s="4">
        <v>326.25301771585151</v>
      </c>
      <c r="E7" s="4">
        <v>389.11526232340202</v>
      </c>
      <c r="F7" s="4">
        <v>446.10625518592093</v>
      </c>
      <c r="G7" s="4">
        <v>553.98768420890417</v>
      </c>
    </row>
    <row r="8" spans="1:7" ht="18.600000000000001" customHeight="1" x14ac:dyDescent="0.25">
      <c r="A8" s="1">
        <v>2031</v>
      </c>
      <c r="B8" s="4">
        <v>550.44822269183032</v>
      </c>
      <c r="C8" s="4">
        <v>498.97752588058842</v>
      </c>
      <c r="D8" s="4">
        <v>327.69875565204472</v>
      </c>
      <c r="E8" s="4">
        <v>390.19413113558232</v>
      </c>
      <c r="F8" s="4">
        <v>445.99189171459813</v>
      </c>
      <c r="G8" s="4">
        <v>552.91158234397096</v>
      </c>
    </row>
    <row r="9" spans="1:7" ht="18.600000000000001" customHeight="1" x14ac:dyDescent="0.25">
      <c r="A9" s="1">
        <v>2032</v>
      </c>
      <c r="B9" s="4">
        <v>550.54805200965757</v>
      </c>
      <c r="C9" s="4">
        <v>500.05889596691998</v>
      </c>
      <c r="D9" s="4">
        <v>328.17356824462217</v>
      </c>
      <c r="E9" s="4">
        <v>391.88402087366217</v>
      </c>
      <c r="F9" s="4">
        <v>443.80107974739326</v>
      </c>
      <c r="G9" s="4">
        <v>552.67084533799732</v>
      </c>
    </row>
    <row r="10" spans="1:7" ht="18.600000000000001" customHeight="1" x14ac:dyDescent="0.25">
      <c r="A10" s="1">
        <v>2033</v>
      </c>
      <c r="B10" s="4">
        <v>549.23885098258472</v>
      </c>
      <c r="C10" s="4">
        <v>500.23384867845374</v>
      </c>
      <c r="D10" s="4">
        <v>328.54971139358003</v>
      </c>
      <c r="E10" s="4">
        <v>392.77858824419263</v>
      </c>
      <c r="F10" s="4">
        <v>441.69113006103538</v>
      </c>
      <c r="G10" s="4">
        <v>551.06028712368027</v>
      </c>
    </row>
    <row r="11" spans="1:7" ht="18.600000000000001" customHeight="1" x14ac:dyDescent="0.25">
      <c r="A11" s="1">
        <v>2034</v>
      </c>
      <c r="B11" s="4">
        <v>547.93801335004173</v>
      </c>
      <c r="C11" s="4">
        <v>500.14942272916483</v>
      </c>
      <c r="D11" s="4">
        <v>329.42284726233498</v>
      </c>
      <c r="E11" s="4">
        <v>393.35884532627915</v>
      </c>
      <c r="F11" s="4">
        <v>439.46974841167162</v>
      </c>
      <c r="G11" s="4">
        <v>549.58007451362016</v>
      </c>
    </row>
    <row r="12" spans="1:7" ht="18.600000000000001" customHeight="1" x14ac:dyDescent="0.25">
      <c r="A12" s="1">
        <v>2035</v>
      </c>
      <c r="B12" s="4">
        <v>547.67671884756271</v>
      </c>
      <c r="C12" s="4">
        <v>501.21158986614904</v>
      </c>
      <c r="D12" s="4">
        <v>330.29252781894053</v>
      </c>
      <c r="E12" s="4">
        <v>394.45298482436431</v>
      </c>
      <c r="F12" s="4">
        <v>437.53548202176262</v>
      </c>
      <c r="G12" s="4">
        <v>549.20177199281306</v>
      </c>
    </row>
    <row r="13" spans="1:7" ht="18.600000000000001" customHeight="1" x14ac:dyDescent="0.25">
      <c r="A13" s="1">
        <v>2036</v>
      </c>
      <c r="B13" s="4">
        <v>546.07272317970137</v>
      </c>
      <c r="C13" s="4">
        <v>501.53006295092604</v>
      </c>
      <c r="D13" s="4">
        <v>331.23914214092645</v>
      </c>
      <c r="E13" s="4">
        <v>395.42821163162</v>
      </c>
      <c r="F13" s="4">
        <v>436.17189240251628</v>
      </c>
      <c r="G13" s="4">
        <v>547.40415480152228</v>
      </c>
    </row>
    <row r="14" spans="1:7" ht="18.600000000000001" customHeight="1" x14ac:dyDescent="0.25">
      <c r="A14" s="1">
        <v>2037</v>
      </c>
      <c r="B14" s="4">
        <v>544.56799704222976</v>
      </c>
      <c r="C14" s="4">
        <v>502.16690663907627</v>
      </c>
      <c r="D14" s="4">
        <v>332.20676431630693</v>
      </c>
      <c r="E14" s="4">
        <v>396.60911151334471</v>
      </c>
      <c r="F14" s="4">
        <v>435.30889649774974</v>
      </c>
      <c r="G14" s="4">
        <v>545.70077018984591</v>
      </c>
    </row>
    <row r="15" spans="1:7" ht="18.600000000000001" customHeight="1" x14ac:dyDescent="0.25">
      <c r="A15" s="1">
        <v>2038</v>
      </c>
      <c r="B15" s="4">
        <v>544.77815673279554</v>
      </c>
      <c r="C15" s="4">
        <v>502.01556289298708</v>
      </c>
      <c r="D15" s="4">
        <v>333.05310975625019</v>
      </c>
      <c r="E15" s="4">
        <v>397.34389329939381</v>
      </c>
      <c r="F15" s="4">
        <v>434.38235962641789</v>
      </c>
      <c r="G15" s="4">
        <v>545.47668171544512</v>
      </c>
    </row>
    <row r="16" spans="1:7" ht="18.600000000000001" customHeight="1" x14ac:dyDescent="0.25">
      <c r="A16" s="1">
        <v>2039</v>
      </c>
      <c r="B16" s="4">
        <v>546.17617532211716</v>
      </c>
      <c r="C16" s="4">
        <v>501.45401335778052</v>
      </c>
      <c r="D16" s="4">
        <v>333.33451960440658</v>
      </c>
      <c r="E16" s="4">
        <v>397.12605022622802</v>
      </c>
      <c r="F16" s="4">
        <v>433.84103649959621</v>
      </c>
      <c r="G16" s="4">
        <v>546.74349950096268</v>
      </c>
    </row>
    <row r="17" spans="1:7" ht="18.600000000000001" customHeight="1" x14ac:dyDescent="0.25">
      <c r="A17" s="1">
        <v>2040</v>
      </c>
      <c r="B17" s="4">
        <v>544.65492494232524</v>
      </c>
      <c r="C17" s="4">
        <v>500.88210113846429</v>
      </c>
      <c r="D17" s="4">
        <v>333.66594599200147</v>
      </c>
      <c r="E17" s="4">
        <v>396.84238860866253</v>
      </c>
      <c r="F17" s="4">
        <v>433.48576369499841</v>
      </c>
      <c r="G17" s="4">
        <v>545.00929367197261</v>
      </c>
    </row>
    <row r="18" spans="1:7" ht="18.600000000000001" customHeight="1" x14ac:dyDescent="0.25">
      <c r="A18" s="1">
        <v>2041</v>
      </c>
      <c r="B18" s="4">
        <v>543.30110581202689</v>
      </c>
      <c r="C18" s="4">
        <v>500.24658880478216</v>
      </c>
      <c r="D18" s="4">
        <v>333.93892004808163</v>
      </c>
      <c r="E18" s="4">
        <v>396.61670651809021</v>
      </c>
      <c r="F18" s="4">
        <v>433.38811348992346</v>
      </c>
      <c r="G18" s="4">
        <v>543.56422529049314</v>
      </c>
    </row>
    <row r="19" spans="1:7" ht="18.600000000000001" customHeight="1" x14ac:dyDescent="0.25">
      <c r="A19" s="1">
        <v>2042</v>
      </c>
      <c r="B19" s="4">
        <v>543.47333409434941</v>
      </c>
      <c r="C19" s="4">
        <v>499.52003346794612</v>
      </c>
      <c r="D19" s="4">
        <v>334.27009145460102</v>
      </c>
      <c r="E19" s="4">
        <v>396.26462126455385</v>
      </c>
      <c r="F19" s="4">
        <v>433.40988028432923</v>
      </c>
      <c r="G19" s="4">
        <v>543.71314999029721</v>
      </c>
    </row>
    <row r="20" spans="1:7" ht="18.600000000000001" customHeight="1" x14ac:dyDescent="0.25">
      <c r="A20" s="1">
        <v>2043</v>
      </c>
      <c r="B20" s="4">
        <v>543.73675720804738</v>
      </c>
      <c r="C20" s="4">
        <v>498.84508189950157</v>
      </c>
      <c r="D20" s="4">
        <v>334.53346574331977</v>
      </c>
      <c r="E20" s="4">
        <v>395.97365479329903</v>
      </c>
      <c r="F20" s="4">
        <v>433.30476294583269</v>
      </c>
      <c r="G20" s="4">
        <v>543.88711661794503</v>
      </c>
    </row>
    <row r="21" spans="1:7" ht="18.600000000000001" customHeight="1" x14ac:dyDescent="0.25">
      <c r="A21" s="1">
        <v>2044</v>
      </c>
      <c r="B21" s="4">
        <v>543.90700935157611</v>
      </c>
      <c r="C21" s="4">
        <v>498.16938723634991</v>
      </c>
      <c r="D21" s="4">
        <v>334.8005744747403</v>
      </c>
      <c r="E21" s="4">
        <v>395.67996288977832</v>
      </c>
      <c r="F21" s="4">
        <v>433.32829969152232</v>
      </c>
      <c r="G21" s="4">
        <v>543.96355446721668</v>
      </c>
    </row>
    <row r="22" spans="1:7" ht="18.600000000000001" customHeight="1" x14ac:dyDescent="0.25">
      <c r="A22" s="1">
        <v>2045</v>
      </c>
      <c r="B22" s="4">
        <v>544.22995703929143</v>
      </c>
      <c r="C22" s="4">
        <v>497.48625228005812</v>
      </c>
      <c r="D22" s="4">
        <v>335.06893894401645</v>
      </c>
      <c r="E22" s="4">
        <v>395.32155748830422</v>
      </c>
      <c r="F22" s="4">
        <v>433.28919038812109</v>
      </c>
      <c r="G22" s="4">
        <v>544.25324121990991</v>
      </c>
    </row>
    <row r="23" spans="1:7" ht="18.600000000000001" customHeight="1" x14ac:dyDescent="0.25">
      <c r="A23" s="1">
        <v>2046</v>
      </c>
      <c r="B23" s="4">
        <v>544.51988509768216</v>
      </c>
      <c r="C23" s="4">
        <v>496.89317873959459</v>
      </c>
      <c r="D23" s="4">
        <v>335.34180792973751</v>
      </c>
      <c r="E23" s="4">
        <v>395.0239698446602</v>
      </c>
      <c r="F23" s="4">
        <v>433.25288103220868</v>
      </c>
      <c r="G23" s="4">
        <v>544.44319707876934</v>
      </c>
    </row>
    <row r="24" spans="1:7" ht="18.600000000000001" customHeight="1" x14ac:dyDescent="0.25">
      <c r="A24" s="1">
        <v>2047</v>
      </c>
      <c r="B24" s="4">
        <v>544.83566677667409</v>
      </c>
      <c r="C24" s="4">
        <v>496.23549697026112</v>
      </c>
      <c r="D24" s="4">
        <v>335.61713325316754</v>
      </c>
      <c r="E24" s="4">
        <v>394.66183012428723</v>
      </c>
      <c r="F24" s="4">
        <v>433.21786958817057</v>
      </c>
      <c r="G24" s="4">
        <v>544.65611273305933</v>
      </c>
    </row>
    <row r="25" spans="1:7" ht="18.600000000000001" customHeight="1" x14ac:dyDescent="0.25">
      <c r="A25" s="1">
        <v>2048</v>
      </c>
      <c r="B25" s="4">
        <v>545.11833902039189</v>
      </c>
      <c r="C25" s="4">
        <v>495.62603408173078</v>
      </c>
      <c r="D25" s="4">
        <v>335.89981329985164</v>
      </c>
      <c r="E25" s="4">
        <v>394.29729843100068</v>
      </c>
      <c r="F25" s="4">
        <v>433.25027540103929</v>
      </c>
      <c r="G25" s="4">
        <v>544.89541245006444</v>
      </c>
    </row>
    <row r="26" spans="1:7" ht="18.600000000000001" customHeight="1" x14ac:dyDescent="0.25">
      <c r="A26" s="1">
        <v>2049</v>
      </c>
      <c r="B26" s="4">
        <v>545.55036067527919</v>
      </c>
      <c r="C26" s="4">
        <v>495.0803842983027</v>
      </c>
      <c r="D26" s="4">
        <v>336.18601512656596</v>
      </c>
      <c r="E26" s="4">
        <v>393.99454662719347</v>
      </c>
      <c r="F26" s="4">
        <v>433.15818041812321</v>
      </c>
      <c r="G26" s="4">
        <v>545.2190119877057</v>
      </c>
    </row>
    <row r="27" spans="1:7" ht="18.600000000000001" customHeight="1" x14ac:dyDescent="0.25">
      <c r="A27" s="1">
        <v>2050</v>
      </c>
      <c r="B27" s="4">
        <v>545.82309983150935</v>
      </c>
      <c r="C27" s="4">
        <v>494.43596344646966</v>
      </c>
      <c r="D27" s="4">
        <v>336.48067462057179</v>
      </c>
      <c r="E27" s="4">
        <v>393.62626318758583</v>
      </c>
      <c r="F27" s="4">
        <v>433.19754690391113</v>
      </c>
      <c r="G27" s="4">
        <v>545.37926223171678</v>
      </c>
    </row>
  </sheetData>
  <phoneticPr fontId="3" type="noConversion"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FD69-9F4B-405E-9354-BFC9EAA4514B}">
  <dimension ref="A1:G27"/>
  <sheetViews>
    <sheetView zoomScale="130" zoomScaleNormal="130" workbookViewId="0"/>
  </sheetViews>
  <sheetFormatPr defaultColWidth="7.7109375" defaultRowHeight="18.600000000000001" customHeight="1" x14ac:dyDescent="0.25"/>
  <cols>
    <col min="1" max="1" width="7.7109375" style="2"/>
    <col min="2" max="16384" width="7.7109375" style="1"/>
  </cols>
  <sheetData>
    <row r="1" spans="1:7" ht="18.600000000000001" customHeight="1" x14ac:dyDescent="0.25">
      <c r="B1" s="1" t="str" cm="1">
        <f t="array" ref="B1:G1">'Preço (US$_m3)'!B1:G1</f>
        <v>E&amp;P</v>
      </c>
      <c r="C1" s="1" t="str">
        <v>Refino</v>
      </c>
      <c r="D1" s="1" t="str">
        <v>Comercialização</v>
      </c>
      <c r="E1" s="1" t="str">
        <v>Pertoquímica</v>
      </c>
      <c r="F1" s="1" t="str">
        <v>Eólica</v>
      </c>
      <c r="G1" s="1" t="str">
        <v>Fertilizantes</v>
      </c>
    </row>
    <row r="2" spans="1:7" ht="18.600000000000001" customHeight="1" x14ac:dyDescent="0.25">
      <c r="A2" s="1">
        <v>2025</v>
      </c>
      <c r="B2" s="4">
        <v>59508.188438999983</v>
      </c>
      <c r="C2" s="4">
        <v>32799.779484599996</v>
      </c>
      <c r="D2" s="4">
        <v>24910.248662499998</v>
      </c>
      <c r="E2" s="4">
        <v>120.89835899999999</v>
      </c>
      <c r="F2" s="4">
        <v>1168.2271436000001</v>
      </c>
      <c r="G2" s="4">
        <v>7334.7682167000003</v>
      </c>
    </row>
    <row r="3" spans="1:7" ht="18.600000000000001" customHeight="1" x14ac:dyDescent="0.25">
      <c r="A3" s="1">
        <v>2026</v>
      </c>
      <c r="B3" s="4">
        <v>59943.244834899997</v>
      </c>
      <c r="C3" s="4">
        <v>32650.314949000003</v>
      </c>
      <c r="D3" s="4">
        <v>25159.105979599997</v>
      </c>
      <c r="E3" s="4">
        <v>123.9197805</v>
      </c>
      <c r="F3" s="4">
        <v>1160.7679777999997</v>
      </c>
      <c r="G3" s="4">
        <v>7689.6287584000002</v>
      </c>
    </row>
    <row r="4" spans="1:7" ht="18.600000000000001" customHeight="1" x14ac:dyDescent="0.25">
      <c r="A4" s="1">
        <v>2027</v>
      </c>
      <c r="B4" s="4">
        <v>60723.649140599991</v>
      </c>
      <c r="C4" s="4">
        <v>32414.329535000001</v>
      </c>
      <c r="D4" s="4">
        <v>25282.766244400002</v>
      </c>
      <c r="E4" s="4">
        <v>127.08833820000001</v>
      </c>
      <c r="F4" s="4">
        <v>1204.6079061</v>
      </c>
      <c r="G4" s="4">
        <v>7824.2044137000003</v>
      </c>
    </row>
    <row r="5" spans="1:7" ht="18.600000000000001" customHeight="1" x14ac:dyDescent="0.25">
      <c r="A5" s="1">
        <v>2028</v>
      </c>
      <c r="B5" s="4">
        <v>62160.166376700006</v>
      </c>
      <c r="C5" s="4">
        <v>32099.199241100003</v>
      </c>
      <c r="D5" s="4">
        <v>25320.406174600004</v>
      </c>
      <c r="E5" s="4">
        <v>130.3461752</v>
      </c>
      <c r="F5" s="4">
        <v>1250.7204230999998</v>
      </c>
      <c r="G5" s="4">
        <v>7709.7384219000005</v>
      </c>
    </row>
    <row r="6" spans="1:7" ht="18.600000000000001" customHeight="1" x14ac:dyDescent="0.25">
      <c r="A6" s="1">
        <v>2029</v>
      </c>
      <c r="B6" s="4">
        <v>62859.329692599975</v>
      </c>
      <c r="C6" s="4">
        <v>31822.1262671</v>
      </c>
      <c r="D6" s="4">
        <v>25341.90405669999</v>
      </c>
      <c r="E6" s="4">
        <v>133.758216</v>
      </c>
      <c r="F6" s="4">
        <v>1332.1463813</v>
      </c>
      <c r="G6" s="4">
        <v>7701.1909284000003</v>
      </c>
    </row>
    <row r="7" spans="1:7" ht="18.600000000000001" customHeight="1" x14ac:dyDescent="0.25">
      <c r="A7" s="1">
        <v>2030</v>
      </c>
      <c r="B7" s="4">
        <v>63733.560613799986</v>
      </c>
      <c r="C7" s="4">
        <v>31479.258468100001</v>
      </c>
      <c r="D7" s="4">
        <v>25348.270547699994</v>
      </c>
      <c r="E7" s="4">
        <v>137.12207190000001</v>
      </c>
      <c r="F7" s="4">
        <v>1342.1723389999997</v>
      </c>
      <c r="G7" s="4">
        <v>7740.989949400001</v>
      </c>
    </row>
    <row r="8" spans="1:7" ht="18.600000000000001" customHeight="1" x14ac:dyDescent="0.25">
      <c r="A8" s="1">
        <v>2031</v>
      </c>
      <c r="B8" s="4">
        <v>64614.079399899987</v>
      </c>
      <c r="C8" s="4">
        <v>31031.648916500002</v>
      </c>
      <c r="D8" s="4">
        <v>25336.692023399999</v>
      </c>
      <c r="E8" s="4">
        <v>140.37873620000002</v>
      </c>
      <c r="F8" s="4">
        <v>1389.1277629000001</v>
      </c>
      <c r="G8" s="4">
        <v>7880.3334191999993</v>
      </c>
    </row>
    <row r="9" spans="1:7" ht="18.600000000000001" customHeight="1" x14ac:dyDescent="0.25">
      <c r="A9" s="1">
        <v>2032</v>
      </c>
      <c r="B9" s="4">
        <v>65270.371203599978</v>
      </c>
      <c r="C9" s="4">
        <v>30644.797349100001</v>
      </c>
      <c r="D9" s="4">
        <v>25311.996602400006</v>
      </c>
      <c r="E9" s="4">
        <v>144.70738179999998</v>
      </c>
      <c r="F9" s="4">
        <v>1420.6968293000004</v>
      </c>
      <c r="G9" s="4">
        <v>8085.2297773</v>
      </c>
    </row>
    <row r="10" spans="1:7" ht="18.600000000000001" customHeight="1" x14ac:dyDescent="0.25">
      <c r="A10" s="1">
        <v>2033</v>
      </c>
      <c r="B10" s="4">
        <v>65997.73586630002</v>
      </c>
      <c r="C10" s="4">
        <v>30262.004410500002</v>
      </c>
      <c r="D10" s="4">
        <v>25291.040005400006</v>
      </c>
      <c r="E10" s="4">
        <v>149.13063789999998</v>
      </c>
      <c r="F10" s="4">
        <v>1336.0773647999999</v>
      </c>
      <c r="G10" s="4">
        <v>8375.4576732000005</v>
      </c>
    </row>
    <row r="11" spans="1:7" ht="18.600000000000001" customHeight="1" x14ac:dyDescent="0.25">
      <c r="A11" s="1">
        <v>2034</v>
      </c>
      <c r="B11" s="4">
        <v>65905.192738800004</v>
      </c>
      <c r="C11" s="4">
        <v>29847.745187000004</v>
      </c>
      <c r="D11" s="4">
        <v>25271.772874000002</v>
      </c>
      <c r="E11" s="4">
        <v>153.65323239999998</v>
      </c>
      <c r="F11" s="4">
        <v>1284.9840833999999</v>
      </c>
      <c r="G11" s="4">
        <v>8527.8408996999988</v>
      </c>
    </row>
    <row r="12" spans="1:7" ht="18.600000000000001" customHeight="1" x14ac:dyDescent="0.25">
      <c r="A12" s="1">
        <v>2035</v>
      </c>
      <c r="B12" s="4">
        <v>66699.618475499999</v>
      </c>
      <c r="C12" s="4">
        <v>29559.290132300001</v>
      </c>
      <c r="D12" s="4">
        <v>25257.9886582</v>
      </c>
      <c r="E12" s="4">
        <v>158.30864220000001</v>
      </c>
      <c r="F12" s="4">
        <v>1225.2062309000005</v>
      </c>
      <c r="G12" s="4">
        <v>8825.0942627000004</v>
      </c>
    </row>
    <row r="13" spans="1:7" ht="18.600000000000001" customHeight="1" x14ac:dyDescent="0.25">
      <c r="A13" s="1">
        <v>2036</v>
      </c>
      <c r="B13" s="4">
        <v>67504.608945700005</v>
      </c>
      <c r="C13" s="4">
        <v>29157.429373899999</v>
      </c>
      <c r="D13" s="4">
        <v>25224.170117499998</v>
      </c>
      <c r="E13" s="4">
        <v>163.12924959999998</v>
      </c>
      <c r="F13" s="4">
        <v>1182.9978722000001</v>
      </c>
      <c r="G13" s="4">
        <v>9129.3542955999983</v>
      </c>
    </row>
    <row r="14" spans="1:7" ht="18.600000000000001" customHeight="1" x14ac:dyDescent="0.25">
      <c r="A14" s="1">
        <v>2037</v>
      </c>
      <c r="B14" s="4">
        <v>68038.53212269998</v>
      </c>
      <c r="C14" s="4">
        <v>28669.009122499996</v>
      </c>
      <c r="D14" s="4">
        <v>25208.490902500005</v>
      </c>
      <c r="E14" s="4">
        <v>168.0687714</v>
      </c>
      <c r="F14" s="4">
        <v>1139.839704</v>
      </c>
      <c r="G14" s="4">
        <v>9148.8448804</v>
      </c>
    </row>
    <row r="15" spans="1:7" ht="18.600000000000001" customHeight="1" x14ac:dyDescent="0.25">
      <c r="A15" s="1">
        <v>2038</v>
      </c>
      <c r="B15" s="4">
        <v>67998.70645709995</v>
      </c>
      <c r="C15" s="4">
        <v>28093.915271999995</v>
      </c>
      <c r="D15" s="4">
        <v>25195.770863800004</v>
      </c>
      <c r="E15" s="4">
        <v>173.08398060000002</v>
      </c>
      <c r="F15" s="4">
        <v>1109.1523832000003</v>
      </c>
      <c r="G15" s="4">
        <v>9386.7179752000011</v>
      </c>
    </row>
    <row r="16" spans="1:7" ht="18.600000000000001" customHeight="1" x14ac:dyDescent="0.25">
      <c r="A16" s="1">
        <v>2039</v>
      </c>
      <c r="B16" s="4">
        <v>68480.994224099981</v>
      </c>
      <c r="C16" s="4">
        <v>27576.065501199999</v>
      </c>
      <c r="D16" s="4">
        <v>25185.867889299992</v>
      </c>
      <c r="E16" s="4">
        <v>178.17454329999998</v>
      </c>
      <c r="F16" s="4">
        <v>1080.9755797</v>
      </c>
      <c r="G16" s="4">
        <v>9359.2597420000002</v>
      </c>
    </row>
    <row r="17" spans="1:7" ht="18.600000000000001" customHeight="1" x14ac:dyDescent="0.25">
      <c r="A17" s="1">
        <v>2040</v>
      </c>
      <c r="B17" s="4">
        <v>68969.456065999955</v>
      </c>
      <c r="C17" s="4">
        <v>26977.443614800002</v>
      </c>
      <c r="D17" s="4">
        <v>25173.942820600001</v>
      </c>
      <c r="E17" s="4">
        <v>183.34985080000001</v>
      </c>
      <c r="F17" s="4">
        <v>1059.6310638000004</v>
      </c>
      <c r="G17" s="4">
        <v>9553.1896837999993</v>
      </c>
    </row>
    <row r="18" spans="1:7" ht="18.600000000000001" customHeight="1" x14ac:dyDescent="0.25">
      <c r="A18" s="1">
        <v>2041</v>
      </c>
      <c r="B18" s="4">
        <v>66998.920179899986</v>
      </c>
      <c r="C18" s="4">
        <v>26290.620606099998</v>
      </c>
      <c r="D18" s="4">
        <v>25310.610480899995</v>
      </c>
      <c r="E18" s="4">
        <v>188.47369060000003</v>
      </c>
      <c r="F18" s="4">
        <v>1060.5265735000003</v>
      </c>
      <c r="G18" s="4">
        <v>9241.9221186000013</v>
      </c>
    </row>
    <row r="19" spans="1:7" ht="18.600000000000001" customHeight="1" x14ac:dyDescent="0.25">
      <c r="A19" s="1">
        <v>2042</v>
      </c>
      <c r="B19" s="4">
        <v>67577.336550999942</v>
      </c>
      <c r="C19" s="4">
        <v>25587.037861699995</v>
      </c>
      <c r="D19" s="4">
        <v>25433.994812099994</v>
      </c>
      <c r="E19" s="4">
        <v>188.47369060000003</v>
      </c>
      <c r="F19" s="4">
        <v>1061.1419136000002</v>
      </c>
      <c r="G19" s="4">
        <v>8903.7428154999998</v>
      </c>
    </row>
    <row r="20" spans="1:7" ht="18.600000000000001" customHeight="1" x14ac:dyDescent="0.25">
      <c r="A20" s="1">
        <v>2043</v>
      </c>
      <c r="B20" s="4">
        <v>68227.660327999969</v>
      </c>
      <c r="C20" s="4">
        <v>24843.312949800002</v>
      </c>
      <c r="D20" s="4">
        <v>25554.204174300001</v>
      </c>
      <c r="E20" s="4">
        <v>188.47369060000003</v>
      </c>
      <c r="F20" s="4">
        <v>1061.7621996000003</v>
      </c>
      <c r="G20" s="4">
        <v>8537.718881499999</v>
      </c>
    </row>
    <row r="21" spans="1:7" ht="18.600000000000001" customHeight="1" x14ac:dyDescent="0.25">
      <c r="A21" s="1">
        <v>2044</v>
      </c>
      <c r="B21" s="4">
        <v>68716.298768799999</v>
      </c>
      <c r="C21" s="4">
        <v>24071.468759800006</v>
      </c>
      <c r="D21" s="4">
        <v>25661.327298200002</v>
      </c>
      <c r="E21" s="4">
        <v>188.47369060000003</v>
      </c>
      <c r="F21" s="4">
        <v>1062.3874682000001</v>
      </c>
      <c r="G21" s="4">
        <v>8625.1905998000002</v>
      </c>
    </row>
    <row r="22" spans="1:7" ht="18.600000000000001" customHeight="1" x14ac:dyDescent="0.25">
      <c r="A22" s="1">
        <v>2045</v>
      </c>
      <c r="B22" s="4">
        <v>69517.215267399952</v>
      </c>
      <c r="C22" s="4">
        <v>23268.0407729</v>
      </c>
      <c r="D22" s="4">
        <v>25785.254122800008</v>
      </c>
      <c r="E22" s="4">
        <v>188.47369060000003</v>
      </c>
      <c r="F22" s="4">
        <v>1063.0177566000002</v>
      </c>
      <c r="G22" s="4">
        <v>8200.4620445</v>
      </c>
    </row>
    <row r="23" spans="1:7" ht="18.600000000000001" customHeight="1" x14ac:dyDescent="0.25">
      <c r="A23" s="1">
        <v>2046</v>
      </c>
      <c r="B23" s="4">
        <v>70642.219750699995</v>
      </c>
      <c r="C23" s="4">
        <v>22485.573783400003</v>
      </c>
      <c r="D23" s="4">
        <v>25896.164894899997</v>
      </c>
      <c r="E23" s="4">
        <v>188.47369060000003</v>
      </c>
      <c r="F23" s="4">
        <v>1063.6531028999998</v>
      </c>
      <c r="G23" s="4">
        <v>8246.0010349000004</v>
      </c>
    </row>
    <row r="24" spans="1:7" ht="18.600000000000001" customHeight="1" x14ac:dyDescent="0.25">
      <c r="A24" s="1">
        <v>2047</v>
      </c>
      <c r="B24" s="4">
        <v>69442.340404700008</v>
      </c>
      <c r="C24" s="4">
        <v>21688.962997999995</v>
      </c>
      <c r="D24" s="4">
        <v>26004.109886300008</v>
      </c>
      <c r="E24" s="4">
        <v>188.47369060000003</v>
      </c>
      <c r="F24" s="4">
        <v>1064.2935445000001</v>
      </c>
      <c r="G24" s="4">
        <v>7785.2973528999992</v>
      </c>
    </row>
    <row r="25" spans="1:7" ht="18.600000000000001" customHeight="1" x14ac:dyDescent="0.25">
      <c r="A25" s="1">
        <v>2048</v>
      </c>
      <c r="B25" s="4">
        <v>70469.106189900049</v>
      </c>
      <c r="C25" s="4">
        <v>20927.449475499998</v>
      </c>
      <c r="D25" s="4">
        <v>26099.212119300002</v>
      </c>
      <c r="E25" s="4">
        <v>188.47369060000003</v>
      </c>
      <c r="F25" s="4">
        <v>1064.9391202000002</v>
      </c>
      <c r="G25" s="4">
        <v>7794.3707993999997</v>
      </c>
    </row>
    <row r="26" spans="1:7" ht="18.600000000000001" customHeight="1" x14ac:dyDescent="0.25">
      <c r="A26" s="1">
        <v>2049</v>
      </c>
      <c r="B26" s="4">
        <v>71181.527735900032</v>
      </c>
      <c r="C26" s="4">
        <v>20172.486827300003</v>
      </c>
      <c r="D26" s="4">
        <v>26211.2898713</v>
      </c>
      <c r="E26" s="4">
        <v>188.47369060000003</v>
      </c>
      <c r="F26" s="4">
        <v>1065.5898670000004</v>
      </c>
      <c r="G26" s="4">
        <v>7296.8923962000008</v>
      </c>
    </row>
    <row r="27" spans="1:7" ht="18.600000000000001" customHeight="1" x14ac:dyDescent="0.25">
      <c r="A27" s="1">
        <v>2050</v>
      </c>
      <c r="B27" s="4">
        <v>72163.894971900023</v>
      </c>
      <c r="C27" s="4">
        <v>19444.781824099999</v>
      </c>
      <c r="D27" s="4">
        <v>26310.413429600001</v>
      </c>
      <c r="E27" s="4">
        <v>188.47369060000003</v>
      </c>
      <c r="F27" s="4">
        <v>1066.2458248</v>
      </c>
      <c r="G27" s="4">
        <v>7269.0669643000001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6ABA-4A29-46E5-AEB6-34EBAD18FD2B}">
  <dimension ref="A1:G27"/>
  <sheetViews>
    <sheetView zoomScale="130" zoomScaleNormal="130" workbookViewId="0"/>
  </sheetViews>
  <sheetFormatPr defaultColWidth="7.7109375" defaultRowHeight="18.600000000000001" customHeight="1" x14ac:dyDescent="0.25"/>
  <cols>
    <col min="1" max="1" width="7.7109375" style="2"/>
    <col min="2" max="16384" width="7.7109375" style="1"/>
  </cols>
  <sheetData>
    <row r="1" spans="1:7" ht="18.600000000000001" customHeight="1" x14ac:dyDescent="0.25">
      <c r="B1" s="1" t="str" cm="1">
        <f t="array" ref="B1:G1">'Preço (US$_m3)'!B1:G1</f>
        <v>E&amp;P</v>
      </c>
      <c r="C1" s="1" t="str">
        <v>Refino</v>
      </c>
      <c r="D1" s="1" t="str">
        <v>Comercialização</v>
      </c>
      <c r="E1" s="1" t="str">
        <v>Pertoquímica</v>
      </c>
      <c r="F1" s="1" t="str">
        <v>Eólica</v>
      </c>
      <c r="G1" s="1" t="str">
        <v>Fertilizantes</v>
      </c>
    </row>
    <row r="2" spans="1:7" ht="18.600000000000001" customHeight="1" x14ac:dyDescent="0.25">
      <c r="A2" s="1">
        <v>2025</v>
      </c>
      <c r="B2" s="4">
        <v>41613.257139380097</v>
      </c>
      <c r="C2" s="4">
        <v>10488.634892303759</v>
      </c>
      <c r="D2" s="4">
        <v>22835.222490236014</v>
      </c>
      <c r="E2" s="4">
        <v>89.654084429055402</v>
      </c>
      <c r="F2" s="4">
        <v>12.042330750719165</v>
      </c>
      <c r="G2" s="4">
        <v>2772.7549006442068</v>
      </c>
    </row>
    <row r="3" spans="1:7" ht="18.600000000000001" customHeight="1" x14ac:dyDescent="0.25">
      <c r="A3" s="1">
        <v>2026</v>
      </c>
      <c r="B3" s="4">
        <v>41917.486089170379</v>
      </c>
      <c r="C3" s="4">
        <v>10440.839481240337</v>
      </c>
      <c r="D3" s="4">
        <v>23063.349968259001</v>
      </c>
      <c r="E3" s="4">
        <v>91.894667183836759</v>
      </c>
      <c r="F3" s="4">
        <v>11.965440103056887</v>
      </c>
      <c r="G3" s="4">
        <v>2906.9024669986102</v>
      </c>
    </row>
    <row r="4" spans="1:7" ht="18.600000000000001" customHeight="1" x14ac:dyDescent="0.25">
      <c r="A4" s="1">
        <v>2027</v>
      </c>
      <c r="B4" s="4">
        <v>42463.2120791165</v>
      </c>
      <c r="C4" s="4">
        <v>10365.376630994124</v>
      </c>
      <c r="D4" s="4">
        <v>23176.709320795719</v>
      </c>
      <c r="E4" s="4">
        <v>94.24436110775622</v>
      </c>
      <c r="F4" s="4">
        <v>12.417351291363586</v>
      </c>
      <c r="G4" s="4">
        <v>2957.7759638448902</v>
      </c>
    </row>
    <row r="5" spans="1:7" ht="18.600000000000001" customHeight="1" x14ac:dyDescent="0.25">
      <c r="A5" s="1">
        <v>2028</v>
      </c>
      <c r="B5" s="4">
        <v>43467.748810935482</v>
      </c>
      <c r="C5" s="4">
        <v>10264.605020691886</v>
      </c>
      <c r="D5" s="4">
        <v>23211.213841094945</v>
      </c>
      <c r="E5" s="4">
        <v>96.660261504337285</v>
      </c>
      <c r="F5" s="4">
        <v>12.892688801285624</v>
      </c>
      <c r="G5" s="4">
        <v>2914.5045024512069</v>
      </c>
    </row>
    <row r="6" spans="1:7" ht="18.600000000000001" customHeight="1" x14ac:dyDescent="0.25">
      <c r="A6" s="1">
        <v>2029</v>
      </c>
      <c r="B6" s="4">
        <v>43956.664094868065</v>
      </c>
      <c r="C6" s="4">
        <v>10176.003288958438</v>
      </c>
      <c r="D6" s="4">
        <v>23230.920947494131</v>
      </c>
      <c r="E6" s="4">
        <v>99.190514160277644</v>
      </c>
      <c r="F6" s="4">
        <v>13.732044679729738</v>
      </c>
      <c r="G6" s="4">
        <v>2911.2733022564425</v>
      </c>
    </row>
    <row r="7" spans="1:7" ht="18.600000000000001" customHeight="1" x14ac:dyDescent="0.25">
      <c r="A7" s="1">
        <v>2030</v>
      </c>
      <c r="B7" s="4">
        <v>44568.001745658505</v>
      </c>
      <c r="C7" s="4">
        <v>10066.361845736928</v>
      </c>
      <c r="D7" s="4">
        <v>23236.757109165454</v>
      </c>
      <c r="E7" s="4">
        <v>101.68503454384859</v>
      </c>
      <c r="F7" s="4">
        <v>13.83539435738237</v>
      </c>
      <c r="G7" s="4">
        <v>2926.3184853158527</v>
      </c>
    </row>
    <row r="8" spans="1:7" ht="18.600000000000001" customHeight="1" x14ac:dyDescent="0.25">
      <c r="A8" s="1">
        <v>2031</v>
      </c>
      <c r="B8" s="4">
        <v>45183.736413831</v>
      </c>
      <c r="C8" s="4">
        <v>9923.2263358398432</v>
      </c>
      <c r="D8" s="4">
        <v>23226.143077082463</v>
      </c>
      <c r="E8" s="4">
        <v>104.10006530625365</v>
      </c>
      <c r="F8" s="4">
        <v>14.319420728659392</v>
      </c>
      <c r="G8" s="4">
        <v>2978.9943541839411</v>
      </c>
    </row>
    <row r="9" spans="1:7" ht="18.600000000000001" customHeight="1" x14ac:dyDescent="0.25">
      <c r="A9" s="1">
        <v>2032</v>
      </c>
      <c r="B9" s="4">
        <v>45642.672239340638</v>
      </c>
      <c r="C9" s="4">
        <v>9799.5198685485266</v>
      </c>
      <c r="D9" s="4">
        <v>23203.504787089245</v>
      </c>
      <c r="E9" s="4">
        <v>107.31004070456204</v>
      </c>
      <c r="F9" s="4">
        <v>14.644841295338493</v>
      </c>
      <c r="G9" s="4">
        <v>3056.4511141334106</v>
      </c>
    </row>
    <row r="10" spans="1:7" ht="18.600000000000001" customHeight="1" x14ac:dyDescent="0.25">
      <c r="A10" s="1">
        <v>2033</v>
      </c>
      <c r="B10" s="4">
        <v>46151.308336943614</v>
      </c>
      <c r="C10" s="4">
        <v>9677.1112598500276</v>
      </c>
      <c r="D10" s="4">
        <v>23184.293876687789</v>
      </c>
      <c r="E10" s="4">
        <v>110.59017601095387</v>
      </c>
      <c r="F10" s="4">
        <v>13.772566083244419</v>
      </c>
      <c r="G10" s="4">
        <v>3166.1656677341839</v>
      </c>
    </row>
    <row r="11" spans="1:7" ht="18.600000000000001" customHeight="1" x14ac:dyDescent="0.25">
      <c r="A11" s="1">
        <v>2034</v>
      </c>
      <c r="B11" s="4">
        <v>46086.594201592503</v>
      </c>
      <c r="C11" s="4">
        <v>9544.6404379623145</v>
      </c>
      <c r="D11" s="4">
        <v>23166.631699235102</v>
      </c>
      <c r="E11" s="4">
        <v>113.94397727422314</v>
      </c>
      <c r="F11" s="4">
        <v>13.245885807812433</v>
      </c>
      <c r="G11" s="4">
        <v>3223.7709424437294</v>
      </c>
    </row>
    <row r="12" spans="1:7" ht="18.600000000000001" customHeight="1" x14ac:dyDescent="0.25">
      <c r="A12" s="1">
        <v>2035</v>
      </c>
      <c r="B12" s="4">
        <v>46642.125185254117</v>
      </c>
      <c r="C12" s="4">
        <v>9452.3989717351287</v>
      </c>
      <c r="D12" s="4">
        <v>23153.995709971761</v>
      </c>
      <c r="E12" s="4">
        <v>117.39626981742511</v>
      </c>
      <c r="F12" s="4">
        <v>12.629683149522567</v>
      </c>
      <c r="G12" s="4">
        <v>3336.1413261614643</v>
      </c>
    </row>
    <row r="13" spans="1:7" ht="18.600000000000001" customHeight="1" x14ac:dyDescent="0.25">
      <c r="A13" s="1">
        <v>2036</v>
      </c>
      <c r="B13" s="4">
        <v>47205.043941645461</v>
      </c>
      <c r="C13" s="4">
        <v>9323.8929013092311</v>
      </c>
      <c r="D13" s="4">
        <v>23122.99425705001</v>
      </c>
      <c r="E13" s="4">
        <v>120.97106724572541</v>
      </c>
      <c r="F13" s="4">
        <v>12.194590523319699</v>
      </c>
      <c r="G13" s="4">
        <v>3451.160434109936</v>
      </c>
    </row>
    <row r="14" spans="1:7" ht="18.600000000000001" customHeight="1" x14ac:dyDescent="0.25">
      <c r="A14" s="1">
        <v>2037</v>
      </c>
      <c r="B14" s="4">
        <v>47578.40907071421</v>
      </c>
      <c r="C14" s="4">
        <v>9167.707043616283</v>
      </c>
      <c r="D14" s="4">
        <v>23108.621122207078</v>
      </c>
      <c r="E14" s="4">
        <v>124.6340475223755</v>
      </c>
      <c r="F14" s="4">
        <v>11.749707061309056</v>
      </c>
      <c r="G14" s="4">
        <v>3458.5284398769868</v>
      </c>
    </row>
    <row r="15" spans="1:7" ht="18.600000000000001" customHeight="1" x14ac:dyDescent="0.25">
      <c r="A15" s="1">
        <v>2038</v>
      </c>
      <c r="B15" s="4">
        <v>47550.55953089735</v>
      </c>
      <c r="C15" s="4">
        <v>8983.8049100810331</v>
      </c>
      <c r="D15" s="4">
        <v>23096.960663986272</v>
      </c>
      <c r="E15" s="4">
        <v>128.35315498392654</v>
      </c>
      <c r="F15" s="4">
        <v>11.43337571346156</v>
      </c>
      <c r="G15" s="4">
        <v>3548.4513617542448</v>
      </c>
    </row>
    <row r="16" spans="1:7" ht="18.600000000000001" customHeight="1" x14ac:dyDescent="0.25">
      <c r="A16" s="1">
        <v>2039</v>
      </c>
      <c r="B16" s="4">
        <v>47887.816728432816</v>
      </c>
      <c r="C16" s="4">
        <v>8818.2081511901833</v>
      </c>
      <c r="D16" s="4">
        <v>23087.88260823955</v>
      </c>
      <c r="E16" s="4">
        <v>132.12814202156861</v>
      </c>
      <c r="F16" s="4">
        <v>11.142923305208662</v>
      </c>
      <c r="G16" s="4">
        <v>3538.0713540404372</v>
      </c>
    </row>
    <row r="17" spans="1:7" ht="18.600000000000001" customHeight="1" x14ac:dyDescent="0.25">
      <c r="A17" s="1">
        <v>2040</v>
      </c>
      <c r="B17" s="4">
        <v>48229.391371569451</v>
      </c>
      <c r="C17" s="4">
        <v>8626.7822787101668</v>
      </c>
      <c r="D17" s="4">
        <v>23076.950898939289</v>
      </c>
      <c r="E17" s="4">
        <v>135.96597290189783</v>
      </c>
      <c r="F17" s="4">
        <v>10.922899552473647</v>
      </c>
      <c r="G17" s="4">
        <v>3611.38249089181</v>
      </c>
    </row>
    <row r="18" spans="1:7" ht="18.600000000000001" customHeight="1" x14ac:dyDescent="0.25">
      <c r="A18" s="1">
        <v>2041</v>
      </c>
      <c r="B18" s="4">
        <v>46851.422747726865</v>
      </c>
      <c r="C18" s="4">
        <v>8407.1516626790381</v>
      </c>
      <c r="D18" s="4">
        <v>23202.234129646997</v>
      </c>
      <c r="E18" s="4">
        <v>139.76563709775473</v>
      </c>
      <c r="F18" s="4">
        <v>10.932130654538817</v>
      </c>
      <c r="G18" s="4">
        <v>3493.7143327004133</v>
      </c>
    </row>
    <row r="19" spans="1:7" ht="18.600000000000001" customHeight="1" x14ac:dyDescent="0.25">
      <c r="A19" s="1">
        <v>2042</v>
      </c>
      <c r="B19" s="4">
        <v>47255.901355051341</v>
      </c>
      <c r="C19" s="4">
        <v>8182.161658523627</v>
      </c>
      <c r="D19" s="4">
        <v>23315.340533879822</v>
      </c>
      <c r="E19" s="4">
        <v>139.76563709775473</v>
      </c>
      <c r="F19" s="4">
        <v>10.938473709525148</v>
      </c>
      <c r="G19" s="4">
        <v>3365.8727578525513</v>
      </c>
    </row>
    <row r="20" spans="1:7" ht="18.600000000000001" customHeight="1" x14ac:dyDescent="0.25">
      <c r="A20" s="1">
        <v>2043</v>
      </c>
      <c r="B20" s="4">
        <v>47710.663821630136</v>
      </c>
      <c r="C20" s="4">
        <v>7944.3350882293862</v>
      </c>
      <c r="D20" s="4">
        <v>23425.536444343728</v>
      </c>
      <c r="E20" s="4">
        <v>139.76563709775473</v>
      </c>
      <c r="F20" s="4">
        <v>10.944867747887434</v>
      </c>
      <c r="G20" s="4">
        <v>3227.5051057649457</v>
      </c>
    </row>
    <row r="21" spans="1:7" ht="18.600000000000001" customHeight="1" x14ac:dyDescent="0.25">
      <c r="A21" s="1">
        <v>2044</v>
      </c>
      <c r="B21" s="4">
        <v>48052.361957946967</v>
      </c>
      <c r="C21" s="4">
        <v>7697.5166025606977</v>
      </c>
      <c r="D21" s="4">
        <v>23523.736201449654</v>
      </c>
      <c r="E21" s="4">
        <v>139.76563709775473</v>
      </c>
      <c r="F21" s="4">
        <v>10.951313147936977</v>
      </c>
      <c r="G21" s="4">
        <v>3260.5719496540114</v>
      </c>
    </row>
    <row r="22" spans="1:7" ht="18.600000000000001" customHeight="1" x14ac:dyDescent="0.25">
      <c r="A22" s="1">
        <v>2045</v>
      </c>
      <c r="B22" s="4">
        <v>48612.43184207016</v>
      </c>
      <c r="C22" s="4">
        <v>7440.5983259969998</v>
      </c>
      <c r="D22" s="4">
        <v>23637.339909328723</v>
      </c>
      <c r="E22" s="4">
        <v>139.76563709775473</v>
      </c>
      <c r="F22" s="4">
        <v>10.957810293139197</v>
      </c>
      <c r="G22" s="4">
        <v>3100.0122498300602</v>
      </c>
    </row>
    <row r="23" spans="1:7" ht="18.600000000000001" customHeight="1" x14ac:dyDescent="0.25">
      <c r="A23" s="1">
        <v>2046</v>
      </c>
      <c r="B23" s="4">
        <v>49399.13199333605</v>
      </c>
      <c r="C23" s="4">
        <v>7190.3829069574031</v>
      </c>
      <c r="D23" s="4">
        <v>23739.011803165726</v>
      </c>
      <c r="E23" s="4">
        <v>139.76563709775473</v>
      </c>
      <c r="F23" s="4">
        <v>10.964359576236886</v>
      </c>
      <c r="G23" s="4">
        <v>3117.2273076303186</v>
      </c>
    </row>
    <row r="24" spans="1:7" ht="18.600000000000001" customHeight="1" x14ac:dyDescent="0.25">
      <c r="A24" s="1">
        <v>2047</v>
      </c>
      <c r="B24" s="4">
        <v>48560.072881118052</v>
      </c>
      <c r="C24" s="4">
        <v>6935.6446187547344</v>
      </c>
      <c r="D24" s="4">
        <v>23837.964966127791</v>
      </c>
      <c r="E24" s="4">
        <v>139.76563709775473</v>
      </c>
      <c r="F24" s="4">
        <v>10.97096138275711</v>
      </c>
      <c r="G24" s="4">
        <v>2943.067967584389</v>
      </c>
    </row>
    <row r="25" spans="1:7" ht="18.600000000000001" customHeight="1" x14ac:dyDescent="0.25">
      <c r="A25" s="1">
        <v>2048</v>
      </c>
      <c r="B25" s="4">
        <v>49278.076062902772</v>
      </c>
      <c r="C25" s="4">
        <v>6692.1296491859675</v>
      </c>
      <c r="D25" s="4">
        <v>23925.145173732155</v>
      </c>
      <c r="E25" s="4">
        <v>139.76563709775473</v>
      </c>
      <c r="F25" s="4">
        <v>10.977616112658414</v>
      </c>
      <c r="G25" s="4">
        <v>2946.4979932519113</v>
      </c>
    </row>
    <row r="26" spans="1:7" ht="18.600000000000001" customHeight="1" x14ac:dyDescent="0.25">
      <c r="A26" s="1">
        <v>2049</v>
      </c>
      <c r="B26" s="4">
        <v>49776.262644665738</v>
      </c>
      <c r="C26" s="4">
        <v>6450.70950250436</v>
      </c>
      <c r="D26" s="4">
        <v>24027.886837928316</v>
      </c>
      <c r="E26" s="4">
        <v>139.76563709775473</v>
      </c>
      <c r="F26" s="4">
        <v>10.984324147344568</v>
      </c>
      <c r="G26" s="4">
        <v>2758.4367430958632</v>
      </c>
    </row>
    <row r="27" spans="1:7" ht="18.600000000000001" customHeight="1" x14ac:dyDescent="0.25">
      <c r="A27" s="1">
        <v>2050</v>
      </c>
      <c r="B27" s="4">
        <v>50463.218532070612</v>
      </c>
      <c r="C27" s="4">
        <v>6218.0057402290313</v>
      </c>
      <c r="D27" s="4">
        <v>24118.753394038289</v>
      </c>
      <c r="E27" s="4">
        <v>139.76563709775473</v>
      </c>
      <c r="F27" s="4">
        <v>10.991085898113145</v>
      </c>
      <c r="G27" s="4">
        <v>2747.917923634383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3822-4CB5-461A-B74C-266924E3824E}">
  <dimension ref="A1:D27"/>
  <sheetViews>
    <sheetView workbookViewId="0"/>
  </sheetViews>
  <sheetFormatPr defaultColWidth="7.7109375" defaultRowHeight="18" customHeight="1" x14ac:dyDescent="0.25"/>
  <cols>
    <col min="1" max="16384" width="7.7109375" style="1"/>
  </cols>
  <sheetData>
    <row r="1" spans="1:4" ht="18" customHeight="1" x14ac:dyDescent="0.25">
      <c r="B1" s="1" t="s">
        <v>11</v>
      </c>
      <c r="C1" s="1" t="s">
        <v>15</v>
      </c>
      <c r="D1" s="1" t="s">
        <v>16</v>
      </c>
    </row>
    <row r="2" spans="1:4" ht="18" customHeight="1" x14ac:dyDescent="0.25">
      <c r="A2" s="1">
        <v>2025</v>
      </c>
      <c r="B2" s="5">
        <v>33.924537188599999</v>
      </c>
      <c r="C2" s="5">
        <v>8.3008799068000005</v>
      </c>
      <c r="D2" s="5">
        <v>60.763708926099994</v>
      </c>
    </row>
    <row r="3" spans="1:4" ht="18" customHeight="1" x14ac:dyDescent="0.25">
      <c r="A3" s="1">
        <v>2026</v>
      </c>
      <c r="B3" s="5">
        <v>37.559500544800002</v>
      </c>
      <c r="C3" s="5">
        <v>10.218291492200001</v>
      </c>
      <c r="D3" s="5">
        <v>56.566441817800005</v>
      </c>
    </row>
    <row r="4" spans="1:4" ht="18" customHeight="1" x14ac:dyDescent="0.25">
      <c r="A4" s="1">
        <v>2027</v>
      </c>
      <c r="B4" s="5">
        <v>38.438154074799996</v>
      </c>
      <c r="C4" s="5">
        <v>14.6282001801</v>
      </c>
      <c r="D4" s="5">
        <v>52.796575731300003</v>
      </c>
    </row>
    <row r="5" spans="1:4" ht="18" customHeight="1" x14ac:dyDescent="0.25">
      <c r="A5" s="1">
        <v>2028</v>
      </c>
      <c r="B5" s="5">
        <v>39.3607814832</v>
      </c>
      <c r="C5" s="5">
        <v>20.245682490099998</v>
      </c>
      <c r="D5" s="5">
        <v>53.623841115399998</v>
      </c>
    </row>
    <row r="6" spans="1:4" ht="18" customHeight="1" x14ac:dyDescent="0.25">
      <c r="A6" s="1">
        <v>2029</v>
      </c>
      <c r="B6" s="5">
        <v>40.644972471100004</v>
      </c>
      <c r="C6" s="5">
        <v>21.52421638989</v>
      </c>
      <c r="D6" s="5">
        <v>50.004508623599996</v>
      </c>
    </row>
    <row r="7" spans="1:4" ht="18" customHeight="1" x14ac:dyDescent="0.25">
      <c r="A7" s="1">
        <v>2030</v>
      </c>
      <c r="B7" s="5">
        <v>42.4383820136133</v>
      </c>
      <c r="C7" s="5">
        <v>24.60608491524</v>
      </c>
      <c r="D7" s="5">
        <v>49.0711329715067</v>
      </c>
    </row>
    <row r="8" spans="1:4" ht="18" customHeight="1" x14ac:dyDescent="0.25">
      <c r="A8" s="1">
        <v>2031</v>
      </c>
      <c r="B8" s="5">
        <v>43.911231768279102</v>
      </c>
      <c r="C8" s="5">
        <v>27.68795344059</v>
      </c>
      <c r="D8" s="5">
        <v>47.335783464003804</v>
      </c>
    </row>
    <row r="9" spans="1:4" ht="18" customHeight="1" x14ac:dyDescent="0.25">
      <c r="A9" s="1">
        <v>2032</v>
      </c>
      <c r="B9" s="5">
        <v>45.384081522944697</v>
      </c>
      <c r="C9" s="5">
        <v>30.76982196594</v>
      </c>
      <c r="D9" s="5">
        <v>45.6004339565009</v>
      </c>
    </row>
    <row r="10" spans="1:4" ht="18" customHeight="1" x14ac:dyDescent="0.25">
      <c r="A10" s="1">
        <v>2033</v>
      </c>
      <c r="B10" s="5">
        <v>46.8569312776104</v>
      </c>
      <c r="C10" s="5">
        <v>33.85169049129</v>
      </c>
      <c r="D10" s="5">
        <v>43.865084448998097</v>
      </c>
    </row>
    <row r="11" spans="1:4" ht="18" customHeight="1" x14ac:dyDescent="0.25">
      <c r="A11" s="1">
        <v>2034</v>
      </c>
      <c r="B11" s="5">
        <v>48.329781032276301</v>
      </c>
      <c r="C11" s="5">
        <v>36.933559016639997</v>
      </c>
      <c r="D11" s="5">
        <v>42.129734941495201</v>
      </c>
    </row>
    <row r="12" spans="1:4" ht="18" customHeight="1" x14ac:dyDescent="0.25">
      <c r="A12" s="1">
        <v>2035</v>
      </c>
      <c r="B12" s="5">
        <v>49.802630786941897</v>
      </c>
      <c r="C12" s="5">
        <v>40.01542754199</v>
      </c>
      <c r="D12" s="5">
        <v>40.394385433992397</v>
      </c>
    </row>
    <row r="13" spans="1:4" ht="18" customHeight="1" x14ac:dyDescent="0.25">
      <c r="A13" s="1">
        <v>2036</v>
      </c>
      <c r="B13" s="5">
        <v>51.2754805416076</v>
      </c>
      <c r="C13" s="5">
        <v>43.097296067339997</v>
      </c>
      <c r="D13" s="5">
        <v>38.659035926489501</v>
      </c>
    </row>
    <row r="14" spans="1:4" ht="18" customHeight="1" x14ac:dyDescent="0.25">
      <c r="A14" s="1">
        <v>2037</v>
      </c>
      <c r="B14" s="5">
        <v>52.748330296273402</v>
      </c>
      <c r="C14" s="5">
        <v>46.17916459269</v>
      </c>
      <c r="D14" s="5">
        <v>36.923686418986698</v>
      </c>
    </row>
    <row r="15" spans="1:4" ht="18" customHeight="1" x14ac:dyDescent="0.25">
      <c r="A15" s="1">
        <v>2038</v>
      </c>
      <c r="B15" s="5">
        <v>54.221180050939097</v>
      </c>
      <c r="C15" s="5">
        <v>49.261033118039997</v>
      </c>
      <c r="D15" s="5">
        <v>35.188336911483802</v>
      </c>
    </row>
    <row r="16" spans="1:4" ht="18" customHeight="1" x14ac:dyDescent="0.25">
      <c r="A16" s="1">
        <v>2039</v>
      </c>
      <c r="B16" s="5">
        <v>55.6940298056047</v>
      </c>
      <c r="C16" s="5">
        <v>52.34290164339</v>
      </c>
      <c r="D16" s="5">
        <v>33.452987403980998</v>
      </c>
    </row>
    <row r="17" spans="1:4" ht="18" customHeight="1" x14ac:dyDescent="0.25">
      <c r="A17" s="1">
        <v>2040</v>
      </c>
      <c r="B17" s="5">
        <v>57.166879560270502</v>
      </c>
      <c r="C17" s="5">
        <v>55.424770168739997</v>
      </c>
      <c r="D17" s="5">
        <v>31.717637896478099</v>
      </c>
    </row>
    <row r="18" spans="1:4" ht="18" customHeight="1" x14ac:dyDescent="0.25">
      <c r="A18" s="1">
        <v>2041</v>
      </c>
      <c r="B18" s="5">
        <v>58.639729314936197</v>
      </c>
      <c r="C18" s="5">
        <v>58.50663869409</v>
      </c>
      <c r="D18" s="5">
        <v>29.982288388975199</v>
      </c>
    </row>
    <row r="19" spans="1:4" ht="18" customHeight="1" x14ac:dyDescent="0.25">
      <c r="A19" s="1">
        <v>2042</v>
      </c>
      <c r="B19" s="5">
        <v>60.1125790696019</v>
      </c>
      <c r="C19" s="5">
        <v>61.588507219439997</v>
      </c>
      <c r="D19" s="5">
        <v>28.246938881472399</v>
      </c>
    </row>
    <row r="20" spans="1:4" ht="18" customHeight="1" x14ac:dyDescent="0.25">
      <c r="A20" s="1">
        <v>2043</v>
      </c>
      <c r="B20" s="5">
        <v>61.585428824267701</v>
      </c>
      <c r="C20" s="5">
        <v>64.670375744789993</v>
      </c>
      <c r="D20" s="5">
        <v>26.5115893739695</v>
      </c>
    </row>
    <row r="21" spans="1:4" ht="18" customHeight="1" x14ac:dyDescent="0.25">
      <c r="A21" s="1">
        <v>2044</v>
      </c>
      <c r="B21" s="5">
        <v>63.058278578933397</v>
      </c>
      <c r="C21" s="5">
        <v>67.752244270139997</v>
      </c>
      <c r="D21" s="5">
        <v>24.7762398664667</v>
      </c>
    </row>
    <row r="22" spans="1:4" ht="18" customHeight="1" x14ac:dyDescent="0.25">
      <c r="A22" s="1">
        <v>2045</v>
      </c>
      <c r="B22" s="5">
        <v>64.531128333599</v>
      </c>
      <c r="C22" s="5">
        <v>70.83411279549</v>
      </c>
      <c r="D22" s="5">
        <v>23.0408903589638</v>
      </c>
    </row>
    <row r="23" spans="1:4" ht="18" customHeight="1" x14ac:dyDescent="0.25">
      <c r="A23" s="1">
        <v>2046</v>
      </c>
      <c r="B23" s="5">
        <v>66.003978088264702</v>
      </c>
      <c r="C23" s="5">
        <v>73.915981320840004</v>
      </c>
      <c r="D23" s="5">
        <v>21.305540851461</v>
      </c>
    </row>
    <row r="24" spans="1:4" ht="18" customHeight="1" x14ac:dyDescent="0.25">
      <c r="A24" s="1">
        <v>2047</v>
      </c>
      <c r="B24" s="5">
        <v>67.476827842930504</v>
      </c>
      <c r="C24" s="5">
        <v>76.997849846189993</v>
      </c>
      <c r="D24" s="5">
        <v>19.570191343958101</v>
      </c>
    </row>
    <row r="25" spans="1:4" ht="18" customHeight="1" x14ac:dyDescent="0.25">
      <c r="A25" s="1">
        <v>2048</v>
      </c>
      <c r="B25" s="5">
        <v>68.949677597596207</v>
      </c>
      <c r="C25" s="5">
        <v>80.079718371539997</v>
      </c>
      <c r="D25" s="5">
        <v>17.834841836455201</v>
      </c>
    </row>
    <row r="26" spans="1:4" ht="18" customHeight="1" x14ac:dyDescent="0.25">
      <c r="A26" s="1">
        <v>2049</v>
      </c>
      <c r="B26" s="5">
        <v>70.422527352261994</v>
      </c>
      <c r="C26" s="5">
        <v>83.16158689689</v>
      </c>
      <c r="D26" s="5">
        <v>16.099492328952401</v>
      </c>
    </row>
    <row r="27" spans="1:4" ht="18" customHeight="1" x14ac:dyDescent="0.25">
      <c r="A27" s="1">
        <v>2050</v>
      </c>
      <c r="B27" s="5">
        <v>71.895377106927597</v>
      </c>
      <c r="C27" s="5">
        <v>86.243455422240004</v>
      </c>
      <c r="D27" s="5">
        <v>14.3641428214495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1CBF-3FE6-418D-810B-8FDA9D905A6D}">
  <dimension ref="A1:N27"/>
  <sheetViews>
    <sheetView tabSelected="1" zoomScale="130" zoomScaleNormal="130" workbookViewId="0">
      <selection activeCell="L2" sqref="L2"/>
    </sheetView>
  </sheetViews>
  <sheetFormatPr defaultColWidth="7.7109375" defaultRowHeight="18.600000000000001" customHeight="1" x14ac:dyDescent="0.25"/>
  <cols>
    <col min="1" max="1" width="7.7109375" style="2"/>
    <col min="2" max="2" width="7.7109375" style="1" customWidth="1"/>
    <col min="3" max="3" width="7.7109375" style="1"/>
    <col min="4" max="4" width="15.42578125" style="1" bestFit="1" customWidth="1"/>
    <col min="5" max="8" width="7.7109375" style="1"/>
    <col min="9" max="9" width="9.85546875" style="1" customWidth="1"/>
    <col min="10" max="10" width="7.7109375" style="1"/>
    <col min="11" max="11" width="8.7109375" style="1" bestFit="1" customWidth="1"/>
    <col min="12" max="13" width="9.85546875" style="1" bestFit="1" customWidth="1"/>
    <col min="14" max="16384" width="7.7109375" style="1"/>
  </cols>
  <sheetData>
    <row r="1" spans="1:14" ht="18.600000000000001" customHeight="1" x14ac:dyDescent="0.25">
      <c r="B1" s="1" t="str" cm="1">
        <f t="array" ref="B1:G1">'Preço (US$_m3)'!B1:G1</f>
        <v>E&amp;P</v>
      </c>
      <c r="C1" s="1" t="str">
        <v>Refino</v>
      </c>
      <c r="D1" s="1" t="str">
        <v>Comercialização</v>
      </c>
      <c r="E1" s="1" t="str">
        <v>Pertoquímica</v>
      </c>
      <c r="F1" s="1" t="str">
        <v>Eólica</v>
      </c>
      <c r="G1" s="1" t="str">
        <v>Fertilizantes</v>
      </c>
      <c r="I1" s="1">
        <v>50000</v>
      </c>
      <c r="J1" s="1">
        <f>_xlfn.XLOOKUP(Sim!B12,'Volume (mil m3)'!$A$2:$A$27,'Volume (mil m3)'!$B$2:$B$27)</f>
        <v>43467.748810935482</v>
      </c>
      <c r="K1" s="5">
        <f>I1-J1</f>
        <v>6532.2511890645183</v>
      </c>
    </row>
    <row r="2" spans="1:14" ht="18.600000000000001" customHeight="1" x14ac:dyDescent="0.25">
      <c r="A2" s="1">
        <v>2025</v>
      </c>
      <c r="B2" s="4" cm="1">
        <f t="array" ref="B2:B27">_xlfn.LET(_xlpm.x,($A2:$A27-Sim!B11)/(Sim!B12-Sim!B11),(_xlpm.x&gt;1)*(1-_xlpm.x)+(_xlpm.x&gt;0)*_xlpm.x)*(Sim!B10-Sim!B9)*'Demanda (mil m3)'!B2:B27</f>
        <v>0</v>
      </c>
      <c r="C2" s="4" cm="1">
        <f t="array" ref="C2:C27">_xlfn.LET(_xlpm.x,($A2:$A27-Sim!C11)/(Sim!C12-Sim!C11),(_xlpm.x&gt;1)*(1-_xlpm.x)+(_xlpm.x&gt;0)*_xlpm.x)*(Sim!C10-Sim!C9)*'Demanda (mil m3)'!C2:C27</f>
        <v>0</v>
      </c>
      <c r="D2" s="4" cm="1">
        <f t="array" ref="D2:D27">_xlfn.LET(_xlpm.x,($A2:$A27-Sim!D11)/(Sim!D12-Sim!D11),(_xlpm.x&gt;1)*(1-_xlpm.x)+(_xlpm.x&gt;0)*_xlpm.x)*(Sim!D10-Sim!D9)*'Demanda (mil m3)'!D2:D27</f>
        <v>0</v>
      </c>
      <c r="E2" s="4" cm="1">
        <f t="array" ref="E2:E27">_xlfn.LET(_xlpm.x,($A2:$A27-Sim!E11)/(Sim!E12-Sim!E11),(_xlpm.x&gt;1)*(1-_xlpm.x)+(_xlpm.x&gt;0)*_xlpm.x)*(Sim!E10-Sim!E9)*'Demanda (mil m3)'!E2:E27</f>
        <v>0</v>
      </c>
      <c r="F2" s="4" cm="1">
        <f t="array" ref="F2:F27">_xlfn.LET(_xlpm.x,($A2:$A27-Sim!F11)/(Sim!F12-Sim!F11),(_xlpm.x&gt;1)*(1-_xlpm.x)+(_xlpm.x&gt;0)*_xlpm.x)*(Sim!F10-Sim!F9)*'Demanda (mil m3)'!F2:F27</f>
        <v>0</v>
      </c>
      <c r="G2" s="4" cm="1">
        <f t="array" ref="G2:G27">_xlfn.LET(_xlpm.x,($A2:$A27-Sim!G11)/(Sim!G12-Sim!G11),(_xlpm.x&gt;1)*(1-_xlpm.x)+(_xlpm.x&gt;0)*_xlpm.x)*(Sim!G10-Sim!G9)*'Demanda (mil m3)'!G2:G27</f>
        <v>0</v>
      </c>
      <c r="K2" s="5" cm="1">
        <f t="array" ref="K2:K27">_xlfn.LET(_xlpm.x,($A2:$A27-Sim!B11)/(Sim!B12-Sim!B11),(_xlpm.x&gt;1)*(1-_xlpm.x)+(_xlpm.x&gt;0)*_xlpm.x)</f>
        <v>0</v>
      </c>
      <c r="L2" s="5" cm="1">
        <f t="array" ref="L2:L27">_xlfn.ANCHORARRAY(K2)*_xlfn.ANCHORARRAY(K1)</f>
        <v>0</v>
      </c>
      <c r="M2" s="5" cm="1">
        <f t="array" ref="M2:M27">'Volume (mil m3)'!B2:B27</f>
        <v>41613.257139380097</v>
      </c>
      <c r="N2" s="5" cm="1">
        <f t="array" ref="N2:N27">_xlfn.ANCHORARRAY(M2)+_xlfn.ANCHORARRAY(L2)</f>
        <v>41613.257139380097</v>
      </c>
    </row>
    <row r="3" spans="1:14" ht="18.600000000000001" customHeight="1" x14ac:dyDescent="0.25">
      <c r="A3" s="1">
        <v>2026</v>
      </c>
      <c r="B3" s="4">
        <v>4010.478087413203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I3" s="5"/>
      <c r="K3" s="5">
        <v>0.33333333333333331</v>
      </c>
      <c r="L3" s="5">
        <v>2177.4170630215058</v>
      </c>
      <c r="M3" s="5">
        <v>41917.486089170379</v>
      </c>
      <c r="N3" s="5">
        <v>44094.903152191888</v>
      </c>
    </row>
    <row r="4" spans="1:14" ht="18.600000000000001" customHeight="1" x14ac:dyDescent="0.25">
      <c r="A4" s="1">
        <v>2027</v>
      </c>
      <c r="B4" s="4">
        <v>8125.3814316156586</v>
      </c>
      <c r="C4" s="4">
        <v>6162.3270217529343</v>
      </c>
      <c r="D4" s="4">
        <v>0</v>
      </c>
      <c r="E4" s="4">
        <v>0</v>
      </c>
      <c r="F4" s="4">
        <v>0</v>
      </c>
      <c r="G4" s="4">
        <v>0</v>
      </c>
      <c r="I4" s="5"/>
      <c r="K4" s="5">
        <v>0.66666666666666663</v>
      </c>
      <c r="L4" s="5">
        <v>4354.8341260430116</v>
      </c>
      <c r="M4" s="5">
        <v>42463.2120791165</v>
      </c>
      <c r="N4" s="5">
        <v>46818.04620515951</v>
      </c>
    </row>
    <row r="5" spans="1:14" ht="18.600000000000001" customHeight="1" x14ac:dyDescent="0.25">
      <c r="A5" s="1">
        <v>2028</v>
      </c>
      <c r="B5" s="4">
        <v>12476.400928094516</v>
      </c>
      <c r="C5" s="4">
        <v>12204.834448078107</v>
      </c>
      <c r="D5" s="4">
        <v>0</v>
      </c>
      <c r="E5" s="4">
        <v>0</v>
      </c>
      <c r="F5" s="4">
        <v>0</v>
      </c>
      <c r="G5" s="4">
        <v>0</v>
      </c>
      <c r="I5" s="5"/>
      <c r="K5" s="5">
        <v>1</v>
      </c>
      <c r="L5" s="5">
        <v>6532.2511890645183</v>
      </c>
      <c r="M5" s="5">
        <v>43467.748810935482</v>
      </c>
      <c r="N5" s="5">
        <v>50000</v>
      </c>
    </row>
    <row r="6" spans="1:14" ht="18.600000000000001" customHeight="1" x14ac:dyDescent="0.25">
      <c r="A6" s="1">
        <v>2029</v>
      </c>
      <c r="B6" s="4">
        <v>12616.732628471909</v>
      </c>
      <c r="C6" s="4">
        <v>12099.485098011555</v>
      </c>
      <c r="D6" s="4">
        <v>0</v>
      </c>
      <c r="E6" s="4">
        <v>0</v>
      </c>
      <c r="F6" s="4">
        <v>0</v>
      </c>
      <c r="G6" s="4">
        <v>0</v>
      </c>
      <c r="I6" s="5"/>
      <c r="K6" s="5">
        <v>1</v>
      </c>
      <c r="L6" s="5">
        <v>6532.2511890645183</v>
      </c>
      <c r="M6" s="5">
        <v>43956.664094868065</v>
      </c>
      <c r="N6" s="5">
        <v>50488.915283932583</v>
      </c>
    </row>
    <row r="7" spans="1:14" ht="18.600000000000001" customHeight="1" x14ac:dyDescent="0.25">
      <c r="A7" s="1">
        <v>2030</v>
      </c>
      <c r="B7" s="4">
        <v>12792.202806761476</v>
      </c>
      <c r="C7" s="4">
        <v>11969.119081933064</v>
      </c>
      <c r="D7" s="4">
        <v>0</v>
      </c>
      <c r="E7" s="4">
        <v>0</v>
      </c>
      <c r="F7" s="4">
        <v>0</v>
      </c>
      <c r="G7" s="4">
        <v>0</v>
      </c>
      <c r="I7" s="5"/>
      <c r="K7" s="5">
        <v>1</v>
      </c>
      <c r="L7" s="5">
        <v>6532.2511890645183</v>
      </c>
      <c r="M7" s="5">
        <v>44568.001745658505</v>
      </c>
      <c r="N7" s="5">
        <v>51100.252934723023</v>
      </c>
    </row>
    <row r="8" spans="1:14" ht="18.600000000000001" customHeight="1" x14ac:dyDescent="0.25">
      <c r="A8" s="1">
        <v>2031</v>
      </c>
      <c r="B8" s="4">
        <v>12968.935046078979</v>
      </c>
      <c r="C8" s="4">
        <v>11798.92790571015</v>
      </c>
      <c r="D8" s="4">
        <v>0</v>
      </c>
      <c r="E8" s="4">
        <v>0</v>
      </c>
      <c r="F8" s="4">
        <v>219.39655791826817</v>
      </c>
      <c r="G8" s="4">
        <v>0</v>
      </c>
      <c r="I8" s="5"/>
      <c r="K8" s="5">
        <v>1</v>
      </c>
      <c r="L8" s="5">
        <v>6532.2511890645183</v>
      </c>
      <c r="M8" s="5">
        <v>45183.736413831</v>
      </c>
      <c r="N8" s="5">
        <v>51715.987602895519</v>
      </c>
    </row>
    <row r="9" spans="1:14" ht="18.600000000000001" customHeight="1" x14ac:dyDescent="0.25">
      <c r="A9" s="1">
        <v>2032</v>
      </c>
      <c r="B9" s="4">
        <v>13100.661843899337</v>
      </c>
      <c r="C9" s="4">
        <v>11651.838275821467</v>
      </c>
      <c r="D9" s="4">
        <v>0</v>
      </c>
      <c r="E9" s="4">
        <v>0</v>
      </c>
      <c r="F9" s="4">
        <v>448.76504885786483</v>
      </c>
      <c r="G9" s="4">
        <v>0</v>
      </c>
      <c r="I9" s="5"/>
      <c r="K9" s="5">
        <v>1</v>
      </c>
      <c r="L9" s="5">
        <v>6532.2511890645183</v>
      </c>
      <c r="M9" s="5">
        <v>45642.672239340638</v>
      </c>
      <c r="N9" s="5">
        <v>52174.923428405156</v>
      </c>
    </row>
    <row r="10" spans="1:14" ht="18.600000000000001" customHeight="1" x14ac:dyDescent="0.25">
      <c r="A10" s="1">
        <v>2033</v>
      </c>
      <c r="B10" s="4">
        <v>13246.653942726402</v>
      </c>
      <c r="C10" s="4">
        <v>11506.291827499965</v>
      </c>
      <c r="D10" s="4">
        <v>0</v>
      </c>
      <c r="E10" s="4">
        <v>0</v>
      </c>
      <c r="F10" s="4">
        <v>633.05359545405327</v>
      </c>
      <c r="G10" s="4">
        <v>0</v>
      </c>
      <c r="I10" s="5"/>
      <c r="K10" s="5">
        <v>1</v>
      </c>
      <c r="L10" s="5">
        <v>6532.2511890645183</v>
      </c>
      <c r="M10" s="5">
        <v>46151.308336943614</v>
      </c>
      <c r="N10" s="5">
        <v>52683.559526008132</v>
      </c>
    </row>
    <row r="11" spans="1:14" ht="18.600000000000001" customHeight="1" x14ac:dyDescent="0.25">
      <c r="A11" s="1">
        <v>2034</v>
      </c>
      <c r="B11" s="4">
        <v>13228.079263327494</v>
      </c>
      <c r="C11" s="4">
        <v>11348.78119293768</v>
      </c>
      <c r="D11" s="4">
        <v>0</v>
      </c>
      <c r="E11" s="4">
        <v>0</v>
      </c>
      <c r="F11" s="4">
        <v>811.79310472975021</v>
      </c>
      <c r="G11" s="4">
        <v>0</v>
      </c>
      <c r="I11" s="5"/>
      <c r="K11" s="5">
        <v>1</v>
      </c>
      <c r="L11" s="5">
        <v>6532.2511890645183</v>
      </c>
      <c r="M11" s="5">
        <v>46086.594201592503</v>
      </c>
      <c r="N11" s="5">
        <v>52618.845390657021</v>
      </c>
    </row>
    <row r="12" spans="1:14" ht="18.600000000000001" customHeight="1" x14ac:dyDescent="0.25">
      <c r="A12" s="1">
        <v>2035</v>
      </c>
      <c r="B12" s="4">
        <v>13387.531442695876</v>
      </c>
      <c r="C12" s="4">
        <v>11239.104120874863</v>
      </c>
      <c r="D12" s="4">
        <v>0</v>
      </c>
      <c r="E12" s="4">
        <v>0</v>
      </c>
      <c r="F12" s="4">
        <v>967.53530157047783</v>
      </c>
      <c r="G12" s="4">
        <v>0</v>
      </c>
      <c r="I12" s="5"/>
      <c r="K12" s="5">
        <v>1</v>
      </c>
      <c r="L12" s="5">
        <v>6532.2511890645183</v>
      </c>
      <c r="M12" s="5">
        <v>46642.125185254117</v>
      </c>
      <c r="N12" s="5">
        <v>53174.376374318635</v>
      </c>
    </row>
    <row r="13" spans="1:14" ht="18.600000000000001" customHeight="1" x14ac:dyDescent="0.25">
      <c r="A13" s="1">
        <v>2036</v>
      </c>
      <c r="B13" s="4">
        <v>13549.10410948454</v>
      </c>
      <c r="C13" s="4">
        <v>11086.30766042076</v>
      </c>
      <c r="D13" s="4">
        <v>0</v>
      </c>
      <c r="E13" s="4">
        <v>0</v>
      </c>
      <c r="F13" s="4">
        <v>934.20370723668043</v>
      </c>
      <c r="G13" s="4">
        <v>0</v>
      </c>
      <c r="I13" s="5"/>
      <c r="K13" s="5">
        <v>1</v>
      </c>
      <c r="L13" s="5">
        <v>6532.2511890645183</v>
      </c>
      <c r="M13" s="5">
        <v>47205.043941645461</v>
      </c>
      <c r="N13" s="5">
        <v>53737.295130709979</v>
      </c>
    </row>
    <row r="14" spans="1:14" ht="18.600000000000001" customHeight="1" x14ac:dyDescent="0.25">
      <c r="A14" s="1">
        <v>2037</v>
      </c>
      <c r="B14" s="4">
        <v>13656.269839715769</v>
      </c>
      <c r="C14" s="4">
        <v>10900.599342133706</v>
      </c>
      <c r="D14" s="4">
        <v>0</v>
      </c>
      <c r="E14" s="4">
        <v>0</v>
      </c>
      <c r="F14" s="4">
        <v>900.12205613869094</v>
      </c>
      <c r="G14" s="4">
        <v>0</v>
      </c>
      <c r="I14" s="5"/>
      <c r="K14" s="5">
        <v>1</v>
      </c>
      <c r="L14" s="5">
        <v>6532.2511890645183</v>
      </c>
      <c r="M14" s="5">
        <v>47578.40907071421</v>
      </c>
      <c r="N14" s="5">
        <v>54110.660259778728</v>
      </c>
    </row>
    <row r="15" spans="1:14" ht="18.600000000000001" customHeight="1" x14ac:dyDescent="0.25">
      <c r="A15" s="1">
        <v>2038</v>
      </c>
      <c r="B15" s="4">
        <v>13648.276280492599</v>
      </c>
      <c r="C15" s="4">
        <v>10681.935780318956</v>
      </c>
      <c r="D15" s="4">
        <v>0</v>
      </c>
      <c r="E15" s="4">
        <v>0</v>
      </c>
      <c r="F15" s="4">
        <v>875.88853084653874</v>
      </c>
      <c r="G15" s="4">
        <v>0</v>
      </c>
      <c r="I15" s="5"/>
      <c r="K15" s="5">
        <v>1</v>
      </c>
      <c r="L15" s="5">
        <v>6532.2511890645183</v>
      </c>
      <c r="M15" s="5">
        <v>47550.55953089735</v>
      </c>
      <c r="N15" s="5">
        <v>54082.810719961868</v>
      </c>
    </row>
    <row r="16" spans="1:14" ht="18.600000000000001" customHeight="1" x14ac:dyDescent="0.25">
      <c r="A16" s="1">
        <v>2039</v>
      </c>
      <c r="B16" s="4">
        <v>13745.078073257158</v>
      </c>
      <c r="C16" s="4">
        <v>10485.037699649807</v>
      </c>
      <c r="D16" s="4">
        <v>0</v>
      </c>
      <c r="E16" s="4">
        <v>0</v>
      </c>
      <c r="F16" s="4">
        <v>853.63754045479141</v>
      </c>
      <c r="G16" s="4">
        <v>0</v>
      </c>
      <c r="I16" s="5"/>
      <c r="K16" s="5">
        <v>1</v>
      </c>
      <c r="L16" s="5">
        <v>6532.2511890645183</v>
      </c>
      <c r="M16" s="5">
        <v>47887.816728432816</v>
      </c>
      <c r="N16" s="5">
        <v>54420.067917497334</v>
      </c>
    </row>
    <row r="17" spans="1:14" ht="18.600000000000001" customHeight="1" x14ac:dyDescent="0.25">
      <c r="A17" s="1">
        <v>2040</v>
      </c>
      <c r="B17" s="4">
        <v>13843.119087830504</v>
      </c>
      <c r="C17" s="4">
        <v>10257.428251649826</v>
      </c>
      <c r="D17" s="4">
        <v>0</v>
      </c>
      <c r="E17" s="4">
        <v>0</v>
      </c>
      <c r="F17" s="4">
        <v>836.78195148752673</v>
      </c>
      <c r="G17" s="4">
        <v>0</v>
      </c>
      <c r="I17" s="5"/>
      <c r="K17" s="5">
        <v>1</v>
      </c>
      <c r="L17" s="5">
        <v>6532.2511890645183</v>
      </c>
      <c r="M17" s="5">
        <v>48229.391371569451</v>
      </c>
      <c r="N17" s="5">
        <v>54761.642560633969</v>
      </c>
    </row>
    <row r="18" spans="1:14" ht="18.600000000000001" customHeight="1" x14ac:dyDescent="0.25">
      <c r="A18" s="1">
        <v>2041</v>
      </c>
      <c r="B18" s="4">
        <v>13447.605414183119</v>
      </c>
      <c r="C18" s="4">
        <v>9996.2827615909537</v>
      </c>
      <c r="D18" s="4">
        <v>0</v>
      </c>
      <c r="E18" s="4">
        <v>0</v>
      </c>
      <c r="F18" s="4">
        <v>837.48912814546145</v>
      </c>
      <c r="G18" s="4">
        <v>0</v>
      </c>
      <c r="I18" s="5"/>
      <c r="K18" s="5">
        <v>1</v>
      </c>
      <c r="L18" s="5">
        <v>6532.2511890645183</v>
      </c>
      <c r="M18" s="5">
        <v>46851.422747726865</v>
      </c>
      <c r="N18" s="5">
        <v>53383.673936791383</v>
      </c>
    </row>
    <row r="19" spans="1:14" ht="18.600000000000001" customHeight="1" x14ac:dyDescent="0.25">
      <c r="A19" s="1">
        <v>2042</v>
      </c>
      <c r="B19" s="4">
        <v>13563.701540848599</v>
      </c>
      <c r="C19" s="4">
        <v>9728.7648446663625</v>
      </c>
      <c r="D19" s="4">
        <v>0</v>
      </c>
      <c r="E19" s="4">
        <v>0</v>
      </c>
      <c r="F19" s="4">
        <v>837.975057170475</v>
      </c>
      <c r="G19" s="4">
        <v>0</v>
      </c>
      <c r="I19" s="5"/>
      <c r="K19" s="5">
        <v>1</v>
      </c>
      <c r="L19" s="5">
        <v>6532.2511890645183</v>
      </c>
      <c r="M19" s="5">
        <v>47255.901355051341</v>
      </c>
      <c r="N19" s="5">
        <v>53788.152544115859</v>
      </c>
    </row>
    <row r="20" spans="1:14" ht="18.600000000000001" customHeight="1" x14ac:dyDescent="0.25">
      <c r="A20" s="1">
        <v>2043</v>
      </c>
      <c r="B20" s="4">
        <v>13694.230473569833</v>
      </c>
      <c r="C20" s="4">
        <v>9445.9839766306086</v>
      </c>
      <c r="D20" s="4">
        <v>0</v>
      </c>
      <c r="E20" s="4">
        <v>0</v>
      </c>
      <c r="F20" s="4">
        <v>838.46489193211278</v>
      </c>
      <c r="G20" s="4">
        <v>0</v>
      </c>
      <c r="I20" s="5"/>
      <c r="K20" s="5">
        <v>1</v>
      </c>
      <c r="L20" s="5">
        <v>6532.2511890645183</v>
      </c>
      <c r="M20" s="5">
        <v>47710.663821630136</v>
      </c>
      <c r="N20" s="5">
        <v>54242.915010694654</v>
      </c>
    </row>
    <row r="21" spans="1:14" ht="18.600000000000001" customHeight="1" x14ac:dyDescent="0.25">
      <c r="A21" s="1">
        <v>2044</v>
      </c>
      <c r="B21" s="4">
        <v>13792.306933973025</v>
      </c>
      <c r="C21" s="4">
        <v>9152.5115292992996</v>
      </c>
      <c r="D21" s="4">
        <v>0</v>
      </c>
      <c r="E21" s="4">
        <v>0</v>
      </c>
      <c r="F21" s="4">
        <v>838.95866141206307</v>
      </c>
      <c r="G21" s="4">
        <v>0</v>
      </c>
      <c r="I21" s="5"/>
      <c r="K21" s="5">
        <v>1</v>
      </c>
      <c r="L21" s="5">
        <v>6532.2511890645183</v>
      </c>
      <c r="M21" s="5">
        <v>48052.361957946967</v>
      </c>
      <c r="N21" s="5">
        <v>54584.613147011485</v>
      </c>
    </row>
    <row r="22" spans="1:14" ht="18.600000000000001" customHeight="1" x14ac:dyDescent="0.25">
      <c r="A22" s="1">
        <v>2045</v>
      </c>
      <c r="B22" s="4">
        <v>13953.061898589789</v>
      </c>
      <c r="C22" s="4">
        <v>8847.0302150329935</v>
      </c>
      <c r="D22" s="4">
        <v>0</v>
      </c>
      <c r="E22" s="4">
        <v>0</v>
      </c>
      <c r="F22" s="4">
        <v>839.45639498686103</v>
      </c>
      <c r="G22" s="4">
        <v>0</v>
      </c>
      <c r="I22" s="5"/>
      <c r="K22" s="5">
        <v>1</v>
      </c>
      <c r="L22" s="5">
        <v>6532.2511890645183</v>
      </c>
      <c r="M22" s="5">
        <v>48612.43184207016</v>
      </c>
      <c r="N22" s="5">
        <v>55144.683031134678</v>
      </c>
    </row>
    <row r="23" spans="1:14" ht="18.600000000000001" customHeight="1" x14ac:dyDescent="0.25">
      <c r="A23" s="1">
        <v>2046</v>
      </c>
      <c r="B23" s="4">
        <v>14178.865782293942</v>
      </c>
      <c r="C23" s="4">
        <v>8549.5187414225929</v>
      </c>
      <c r="D23" s="4">
        <v>0</v>
      </c>
      <c r="E23" s="4">
        <v>0</v>
      </c>
      <c r="F23" s="4">
        <v>839.95812274376294</v>
      </c>
      <c r="G23" s="4">
        <v>0</v>
      </c>
      <c r="I23" s="5"/>
      <c r="K23" s="5">
        <v>1</v>
      </c>
      <c r="L23" s="5">
        <v>6532.2511890645183</v>
      </c>
      <c r="M23" s="5">
        <v>49399.13199333605</v>
      </c>
      <c r="N23" s="5">
        <v>55931.383182400568</v>
      </c>
    </row>
    <row r="24" spans="1:14" ht="18.600000000000001" customHeight="1" x14ac:dyDescent="0.25">
      <c r="A24" s="1">
        <v>2047</v>
      </c>
      <c r="B24" s="4">
        <v>13938.033483111953</v>
      </c>
      <c r="C24" s="4">
        <v>8246.6294798452564</v>
      </c>
      <c r="D24" s="4">
        <v>0</v>
      </c>
      <c r="E24" s="4">
        <v>0</v>
      </c>
      <c r="F24" s="4">
        <v>840.46387421724296</v>
      </c>
      <c r="G24" s="4">
        <v>0</v>
      </c>
      <c r="I24" s="5"/>
      <c r="K24" s="5">
        <v>1</v>
      </c>
      <c r="L24" s="5">
        <v>6532.2511890645183</v>
      </c>
      <c r="M24" s="5">
        <v>48560.072881118052</v>
      </c>
      <c r="N24" s="5">
        <v>55092.324070182571</v>
      </c>
    </row>
    <row r="25" spans="1:14" ht="18.600000000000001" customHeight="1" x14ac:dyDescent="0.25">
      <c r="A25" s="1">
        <v>2048</v>
      </c>
      <c r="B25" s="4">
        <v>14144.119508007267</v>
      </c>
      <c r="C25" s="4">
        <v>7957.0849836640245</v>
      </c>
      <c r="D25" s="4">
        <v>0</v>
      </c>
      <c r="E25" s="4">
        <v>0</v>
      </c>
      <c r="F25" s="4">
        <v>840.97368004734176</v>
      </c>
      <c r="G25" s="4">
        <v>0</v>
      </c>
      <c r="I25" s="5"/>
      <c r="K25" s="5">
        <v>1</v>
      </c>
      <c r="L25" s="5">
        <v>6532.2511890645183</v>
      </c>
      <c r="M25" s="5">
        <v>49278.076062902772</v>
      </c>
      <c r="N25" s="5">
        <v>55810.32725196729</v>
      </c>
    </row>
    <row r="26" spans="1:14" ht="18.600000000000001" customHeight="1" x14ac:dyDescent="0.25">
      <c r="A26" s="1">
        <v>2049</v>
      </c>
      <c r="B26" s="4">
        <v>14287.112317644283</v>
      </c>
      <c r="C26" s="4">
        <v>7670.0312766056368</v>
      </c>
      <c r="D26" s="4">
        <v>0</v>
      </c>
      <c r="E26" s="4">
        <v>0</v>
      </c>
      <c r="F26" s="4">
        <v>841.48756945265575</v>
      </c>
      <c r="G26" s="4">
        <v>0</v>
      </c>
      <c r="I26" s="5"/>
      <c r="K26" s="5">
        <v>1</v>
      </c>
      <c r="L26" s="5">
        <v>6532.2511890645183</v>
      </c>
      <c r="M26" s="5">
        <v>49776.262644665738</v>
      </c>
      <c r="N26" s="5">
        <v>56308.513833730256</v>
      </c>
    </row>
    <row r="27" spans="1:14" ht="18.600000000000001" customHeight="1" x14ac:dyDescent="0.25">
      <c r="A27" s="1">
        <v>2050</v>
      </c>
      <c r="B27" s="4">
        <v>14484.286942639399</v>
      </c>
      <c r="C27" s="4">
        <v>7393.3415366409627</v>
      </c>
      <c r="D27" s="4">
        <v>0</v>
      </c>
      <c r="E27" s="4">
        <v>0</v>
      </c>
      <c r="F27" s="4">
        <v>842.00557394188695</v>
      </c>
      <c r="G27" s="4">
        <v>0</v>
      </c>
      <c r="I27" s="5"/>
      <c r="K27" s="5">
        <v>1</v>
      </c>
      <c r="L27" s="5">
        <v>6532.2511890645183</v>
      </c>
      <c r="M27" s="5">
        <v>50463.218532070612</v>
      </c>
      <c r="N27" s="5">
        <v>56995.46972113513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B08-9530-4F78-84F1-21D50050C17D}">
  <dimension ref="A1:I12"/>
  <sheetViews>
    <sheetView zoomScale="220" zoomScaleNormal="220" workbookViewId="0">
      <selection activeCell="I7" sqref="I7"/>
    </sheetView>
  </sheetViews>
  <sheetFormatPr defaultColWidth="7.7109375" defaultRowHeight="18.600000000000001" customHeight="1" x14ac:dyDescent="0.25"/>
  <cols>
    <col min="1" max="1" width="8.5703125" style="2" bestFit="1" customWidth="1"/>
    <col min="2" max="16384" width="7.7109375" style="1"/>
  </cols>
  <sheetData>
    <row r="1" spans="1:9" ht="18.600000000000001" customHeight="1" x14ac:dyDescent="0.25">
      <c r="B1" s="1" t="str" cm="1">
        <f t="array" ref="B1:G1">'Preço (US$_m3)'!B1:G1</f>
        <v>E&amp;P</v>
      </c>
      <c r="C1" s="1" t="str">
        <v>Refino</v>
      </c>
      <c r="D1" s="1" t="str">
        <v>Comercialização</v>
      </c>
      <c r="E1" s="1" t="str">
        <v>Pertoquímica</v>
      </c>
      <c r="F1" s="1" t="str">
        <v>Eólica</v>
      </c>
      <c r="G1" s="1" t="str">
        <v>Fertilizantes</v>
      </c>
    </row>
    <row r="2" spans="1:9" ht="18.600000000000001" customHeight="1" x14ac:dyDescent="0.25">
      <c r="A2" s="2" t="s">
        <v>0</v>
      </c>
      <c r="B2" s="6">
        <v>278.61022865490668</v>
      </c>
      <c r="C2" s="6">
        <v>251.89147357516089</v>
      </c>
      <c r="D2" s="6">
        <v>167.66175867285062</v>
      </c>
      <c r="E2" s="6">
        <v>201.29324220005989</v>
      </c>
      <c r="F2" s="6">
        <v>223.86644734006575</v>
      </c>
      <c r="G2" s="6">
        <v>279.45612042703505</v>
      </c>
      <c r="I2" s="2"/>
    </row>
    <row r="3" spans="1:9" ht="18.600000000000001" customHeight="1" x14ac:dyDescent="0.25">
      <c r="A3" s="2" t="s">
        <v>1</v>
      </c>
      <c r="B3" s="6">
        <v>83.583068596472003</v>
      </c>
      <c r="C3" s="6">
        <v>75.567442072548261</v>
      </c>
      <c r="D3" s="6">
        <v>50.298527601855184</v>
      </c>
      <c r="E3" s="6">
        <v>60.387972660017965</v>
      </c>
      <c r="F3" s="6">
        <v>67.159934202019727</v>
      </c>
      <c r="G3" s="6">
        <v>83.836836128110505</v>
      </c>
      <c r="I3" s="2"/>
    </row>
    <row r="4" spans="1:9" ht="18.600000000000001" customHeight="1" x14ac:dyDescent="0.25">
      <c r="A4" s="2" t="s">
        <v>4</v>
      </c>
      <c r="B4" s="7">
        <v>5</v>
      </c>
      <c r="C4" s="7">
        <v>5</v>
      </c>
      <c r="D4" s="7">
        <v>2</v>
      </c>
      <c r="E4" s="7">
        <v>4</v>
      </c>
      <c r="F4" s="7">
        <v>1</v>
      </c>
      <c r="G4" s="7">
        <v>5</v>
      </c>
    </row>
    <row r="5" spans="1:9" ht="18.600000000000001" customHeight="1" x14ac:dyDescent="0.25">
      <c r="A5" s="2" t="s">
        <v>14</v>
      </c>
      <c r="B5" s="8">
        <v>5</v>
      </c>
      <c r="C5" s="8">
        <v>5</v>
      </c>
      <c r="D5" s="8">
        <v>5</v>
      </c>
      <c r="E5" s="8">
        <v>5</v>
      </c>
      <c r="F5" s="8">
        <v>5</v>
      </c>
      <c r="G5" s="8">
        <v>5</v>
      </c>
    </row>
    <row r="6" spans="1:9" ht="18.600000000000001" customHeight="1" x14ac:dyDescent="0.25">
      <c r="A6" s="2" t="s">
        <v>2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</row>
    <row r="7" spans="1:9" ht="18.600000000000001" customHeight="1" x14ac:dyDescent="0.25">
      <c r="A7" s="2" t="s">
        <v>3</v>
      </c>
      <c r="B7" s="3">
        <v>0.34</v>
      </c>
      <c r="C7" s="3">
        <v>0.34</v>
      </c>
      <c r="D7" s="3">
        <v>0.34</v>
      </c>
      <c r="E7" s="3">
        <v>0.34</v>
      </c>
      <c r="F7" s="3">
        <v>0.34</v>
      </c>
      <c r="G7" s="3">
        <v>0.34</v>
      </c>
    </row>
    <row r="9" spans="1:9" ht="18.600000000000001" customHeight="1" x14ac:dyDescent="0.25">
      <c r="A9" s="2" t="s">
        <v>7</v>
      </c>
      <c r="B9" s="3" cm="1">
        <f t="array" ref="B9">AVERAGE('Volume (mil m3)'!B2:B27/'Demanda (mil m3)'!B2:B27)</f>
        <v>0.69928623658299693</v>
      </c>
      <c r="C9" s="3" cm="1">
        <f t="array" ref="C9">AVERAGE('Volume (mil m3)'!C2:C27/'Demanda (mil m3)'!C2:C27)</f>
        <v>0.31977760390823184</v>
      </c>
      <c r="D9" s="3" cm="1">
        <f t="array" ref="D9">AVERAGE('Volume (mil m3)'!D2:D27/'Demanda (mil m3)'!D2:D27)</f>
        <v>0.91669990129854662</v>
      </c>
      <c r="E9" s="3" cm="1">
        <f t="array" ref="E9">AVERAGE('Volume (mil m3)'!E2:E27/'Demanda (mil m3)'!E2:E27)</f>
        <v>0.74156576789479334</v>
      </c>
      <c r="F9" s="3" cm="1">
        <f t="array" ref="F9">AVERAGE('Volume (mil m3)'!F2:F27/'Demanda (mil m3)'!F2:F27)</f>
        <v>1.0308210022932363E-2</v>
      </c>
      <c r="G9" s="3" cm="1">
        <f t="array" ref="G9">AVERAGE('Volume (mil m3)'!G2:G27/'Demanda (mil m3)'!G2:G27)</f>
        <v>0.37802897361243443</v>
      </c>
    </row>
    <row r="10" spans="1:9" ht="18.600000000000001" customHeight="1" x14ac:dyDescent="0.25">
      <c r="A10" s="2" t="s">
        <v>8</v>
      </c>
      <c r="B10" s="9">
        <v>0.9</v>
      </c>
      <c r="C10" s="9">
        <v>0.7</v>
      </c>
      <c r="D10" s="9">
        <v>0.91669990129854662</v>
      </c>
      <c r="E10" s="9">
        <v>0.74156576789479334</v>
      </c>
      <c r="F10" s="9">
        <v>0.8</v>
      </c>
      <c r="G10" s="9">
        <v>0.37802897361243443</v>
      </c>
    </row>
    <row r="11" spans="1:9" ht="18.600000000000001" customHeight="1" x14ac:dyDescent="0.25">
      <c r="A11" s="2" t="s">
        <v>5</v>
      </c>
      <c r="B11" s="10">
        <v>2025</v>
      </c>
      <c r="C11" s="10">
        <v>2026</v>
      </c>
      <c r="D11" s="10">
        <v>2028</v>
      </c>
      <c r="E11" s="10">
        <v>2038</v>
      </c>
      <c r="F11" s="10">
        <v>2030</v>
      </c>
      <c r="G11" s="10">
        <v>2030</v>
      </c>
    </row>
    <row r="12" spans="1:9" ht="18.600000000000001" customHeight="1" x14ac:dyDescent="0.25">
      <c r="A12" s="2" t="s">
        <v>6</v>
      </c>
      <c r="B12" s="10">
        <v>2028</v>
      </c>
      <c r="C12" s="10">
        <v>2028</v>
      </c>
      <c r="D12" s="10">
        <v>2032</v>
      </c>
      <c r="E12" s="10">
        <v>2043</v>
      </c>
      <c r="F12" s="10">
        <f>F11+5</f>
        <v>2035</v>
      </c>
      <c r="G12" s="10">
        <v>2035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0035-0809-4929-BA00-4DCC0C21969B}">
  <dimension ref="A1:K27"/>
  <sheetViews>
    <sheetView zoomScale="160" zoomScaleNormal="160" workbookViewId="0">
      <selection activeCell="K5" sqref="K5"/>
    </sheetView>
  </sheetViews>
  <sheetFormatPr defaultColWidth="7.7109375" defaultRowHeight="18.600000000000001" customHeight="1" x14ac:dyDescent="0.25"/>
  <cols>
    <col min="1" max="1" width="7.7109375" style="2" customWidth="1"/>
    <col min="2" max="6" width="7.7109375" style="1" customWidth="1"/>
    <col min="7" max="16384" width="7.7109375" style="1"/>
  </cols>
  <sheetData>
    <row r="1" spans="1:11" ht="18.600000000000001" customHeight="1" x14ac:dyDescent="0.25">
      <c r="A1" s="11"/>
      <c r="B1" s="1" t="s">
        <v>9</v>
      </c>
      <c r="C1" s="1" t="s">
        <v>0</v>
      </c>
      <c r="D1" s="1" t="s">
        <v>10</v>
      </c>
      <c r="E1" s="1" t="s">
        <v>11</v>
      </c>
      <c r="F1" s="1" t="s">
        <v>1</v>
      </c>
      <c r="G1" s="1" t="s">
        <v>13</v>
      </c>
      <c r="I1" s="1" t="s">
        <v>12</v>
      </c>
    </row>
    <row r="2" spans="1:11" ht="18.600000000000001" customHeight="1" x14ac:dyDescent="0.25">
      <c r="A2" s="1">
        <v>2025</v>
      </c>
      <c r="B2" s="4" cm="1">
        <f t="array" ref="B2:B27">_xlfn.ANCHORARRAY(Volume_add!B2)*'Preço (US$_m3)'!B2:B27/1000</f>
        <v>0</v>
      </c>
      <c r="C2" s="4" cm="1">
        <f t="array" ref="C2:C27">_xlfn.ANCHORARRAY(Volume_add!B2)*Sim!B2/1000</f>
        <v>0</v>
      </c>
      <c r="D2" s="4" cm="1">
        <f t="array" ref="D2:D27">_xlfn.ANCHORARRAY(B2)*Sim!B6+(_xlfn.ANCHORARRAY(B2)-_xlfn.ANCHORARRAY(C2))*Sim!B7</f>
        <v>0</v>
      </c>
      <c r="E2" s="4" cm="1">
        <f t="array" ref="E2:E27">_xlfn.ANCHORARRAY(B2)-_xlfn.ANCHORARRAY(C2)-_xlfn.ANCHORARRAY(D2)</f>
        <v>0</v>
      </c>
      <c r="F2" s="4" cm="1">
        <f t="array" ref="F2">IFERROR(_xlfn.XLOOKUP($A2+Sim!B$4,$A$2:$A$27,_xlfn.ANCHORARRAY(Volume_add!B$2))*Sim!B$3/1000,0)</f>
        <v>1069.2115646975262</v>
      </c>
      <c r="G2" s="4" cm="1">
        <f t="array" ref="G2:G27">_xlfn.ANCHORARRAY(E2)-F2:F27</f>
        <v>-1069.2115646975262</v>
      </c>
      <c r="H2" s="4"/>
      <c r="I2" s="4" cm="1">
        <f t="array" ref="I2:I27">_xlfn.ANCHORARRAY(B2)/'Preço (US$_m3)'!B2:B27*'Preço (US$_m3)'!B2*Sim!B5/1000</f>
        <v>0</v>
      </c>
      <c r="J2" s="4"/>
      <c r="K2" s="4"/>
    </row>
    <row r="3" spans="1:11" ht="18.600000000000001" customHeight="1" x14ac:dyDescent="0.25">
      <c r="A3" s="1">
        <v>2026</v>
      </c>
      <c r="B3" s="4">
        <v>2493.7816757528626</v>
      </c>
      <c r="C3" s="4">
        <v>1117.3602169496853</v>
      </c>
      <c r="D3" s="4">
        <v>717.36146356836662</v>
      </c>
      <c r="E3" s="4">
        <v>659.05999523481069</v>
      </c>
      <c r="F3" s="4" cm="1">
        <f t="array" ref="F3">IFERROR(_xlfn.XLOOKUP($A3+Sim!B$4,$A$2:$A$27,_xlfn.ANCHORARRAY(Volume_add!B$2))*Sim!B$3/1000,0)</f>
        <v>1083.9833875796091</v>
      </c>
      <c r="G3" s="4">
        <v>-424.92339234479846</v>
      </c>
      <c r="H3" s="4"/>
      <c r="I3" s="4">
        <v>12.883146380704787</v>
      </c>
      <c r="J3" s="4"/>
      <c r="K3" s="4"/>
    </row>
    <row r="4" spans="1:11" ht="18.600000000000001" customHeight="1" x14ac:dyDescent="0.25">
      <c r="A4" s="1">
        <v>2027</v>
      </c>
      <c r="B4" s="4">
        <v>4901.5102992766588</v>
      </c>
      <c r="C4" s="4">
        <v>2263.8143785707716</v>
      </c>
      <c r="D4" s="4">
        <v>1386.9676429676676</v>
      </c>
      <c r="E4" s="4">
        <v>1250.7282777382195</v>
      </c>
      <c r="F4" s="4" cm="1">
        <f t="array" ref="F4">IFERROR(_xlfn.XLOOKUP($A4+Sim!B$4,$A$2:$A$27,_xlfn.ANCHORARRAY(Volume_add!B$2))*Sim!B$3/1000,0)</f>
        <v>1094.9935175578216</v>
      </c>
      <c r="G4" s="4">
        <v>155.73476018039787</v>
      </c>
      <c r="H4" s="4"/>
      <c r="I4" s="4">
        <v>26.101745502887187</v>
      </c>
      <c r="J4" s="4"/>
      <c r="K4" s="4"/>
    </row>
    <row r="5" spans="1:11" ht="18.600000000000001" customHeight="1" x14ac:dyDescent="0.25">
      <c r="A5" s="1">
        <v>2028</v>
      </c>
      <c r="B5" s="4">
        <v>7295.9651385616698</v>
      </c>
      <c r="C5" s="4">
        <v>3476.0529153667026</v>
      </c>
      <c r="D5" s="4">
        <v>2028.366669742456</v>
      </c>
      <c r="E5" s="4">
        <v>1791.5455534525113</v>
      </c>
      <c r="F5" s="4" cm="1">
        <f t="array" ref="F5">IFERROR(_xlfn.XLOOKUP($A5+Sim!B$4,$A$2:$A$27,_xlfn.ANCHORARRAY(Volume_add!B$2))*Sim!B$3/1000,0)</f>
        <v>1107.1959851686272</v>
      </c>
      <c r="G5" s="4">
        <v>684.34956828388408</v>
      </c>
      <c r="H5" s="4"/>
      <c r="I5" s="4">
        <v>40.078837474631008</v>
      </c>
      <c r="J5" s="4"/>
      <c r="K5" s="4"/>
    </row>
    <row r="6" spans="1:11" ht="18.600000000000001" customHeight="1" x14ac:dyDescent="0.25">
      <c r="A6" s="1">
        <v>2029</v>
      </c>
      <c r="B6" s="4">
        <v>7163.0481607707943</v>
      </c>
      <c r="C6" s="4">
        <v>3515.1507624963806</v>
      </c>
      <c r="D6" s="4">
        <v>1956.5899314903802</v>
      </c>
      <c r="E6" s="4">
        <v>1691.3074667840335</v>
      </c>
      <c r="F6" s="4" cm="1">
        <f t="array" ref="F6">IFERROR(_xlfn.XLOOKUP($A6+Sim!B$4,$A$2:$A$27,_xlfn.ANCHORARRAY(Volume_add!B$2))*Sim!B$3/1000,0)</f>
        <v>1105.6434564662709</v>
      </c>
      <c r="G6" s="4">
        <v>585.66401031776263</v>
      </c>
      <c r="H6" s="4"/>
      <c r="I6" s="4">
        <v>40.529635059958608</v>
      </c>
      <c r="J6" s="4"/>
      <c r="K6" s="4"/>
    </row>
    <row r="7" spans="1:11" ht="18.600000000000001" customHeight="1" x14ac:dyDescent="0.25">
      <c r="A7" s="1">
        <v>2030</v>
      </c>
      <c r="B7" s="4">
        <v>7049.6292799770717</v>
      </c>
      <c r="C7" s="4">
        <v>3564.0385489917539</v>
      </c>
      <c r="D7" s="4">
        <v>1890.0637765327151</v>
      </c>
      <c r="E7" s="4">
        <v>1595.5269544526027</v>
      </c>
      <c r="F7" s="4" cm="1">
        <f t="array" ref="F7">IFERROR(_xlfn.XLOOKUP($A7+Sim!B$4,$A$2:$A$27,_xlfn.ANCHORARRAY(Volume_add!B$2))*Sim!B$3/1000,0)</f>
        <v>1118.9709589122754</v>
      </c>
      <c r="G7" s="4">
        <v>476.55599554032733</v>
      </c>
      <c r="H7" s="4"/>
      <c r="I7" s="4">
        <v>41.093310497918921</v>
      </c>
      <c r="J7" s="4"/>
      <c r="K7" s="4"/>
    </row>
    <row r="8" spans="1:11" ht="18.600000000000001" customHeight="1" x14ac:dyDescent="0.25">
      <c r="A8" s="1">
        <v>2031</v>
      </c>
      <c r="B8" s="4">
        <v>7138.7272463199643</v>
      </c>
      <c r="C8" s="4">
        <v>3613.2779585986973</v>
      </c>
      <c r="D8" s="4">
        <v>1912.5254824572271</v>
      </c>
      <c r="E8" s="4">
        <v>1612.9238052640399</v>
      </c>
      <c r="F8" s="4" cm="1">
        <f t="array" ref="F8">IFERROR(_xlfn.XLOOKUP($A8+Sim!B$4,$A$2:$A$27,_xlfn.ANCHORARRAY(Volume_add!B$2))*Sim!B$3/1000,0)</f>
        <v>1132.475698203787</v>
      </c>
      <c r="G8" s="4">
        <v>480.44810706025282</v>
      </c>
      <c r="H8" s="4"/>
      <c r="I8" s="4">
        <v>41.661040145030825</v>
      </c>
      <c r="J8" s="4"/>
      <c r="K8" s="4"/>
    </row>
    <row r="9" spans="1:11" ht="18.600000000000001" customHeight="1" x14ac:dyDescent="0.25">
      <c r="A9" s="1">
        <v>2032</v>
      </c>
      <c r="B9" s="4">
        <v>7212.5438581960289</v>
      </c>
      <c r="C9" s="4">
        <v>3649.9783918594057</v>
      </c>
      <c r="D9" s="4">
        <v>1932.526644374055</v>
      </c>
      <c r="E9" s="4">
        <v>1630.0388219625681</v>
      </c>
      <c r="F9" s="4" cm="1">
        <f t="array" ref="F9">IFERROR(_xlfn.XLOOKUP($A9+Sim!B$4,$A$2:$A$27,_xlfn.ANCHORARRAY(Volume_add!B$2))*Sim!B$3/1000,0)</f>
        <v>1141.4329387848948</v>
      </c>
      <c r="G9" s="4">
        <v>488.60588317767338</v>
      </c>
      <c r="H9" s="4"/>
      <c r="I9" s="4">
        <v>42.084195584754426</v>
      </c>
      <c r="J9" s="4"/>
      <c r="K9" s="4"/>
    </row>
    <row r="10" spans="1:11" ht="18.600000000000001" customHeight="1" x14ac:dyDescent="0.25">
      <c r="A10" s="1">
        <v>2033</v>
      </c>
      <c r="B10" s="4">
        <v>7275.5769908669736</v>
      </c>
      <c r="C10" s="4">
        <v>3690.6532838954236</v>
      </c>
      <c r="D10" s="4">
        <v>1946.4317594570243</v>
      </c>
      <c r="E10" s="4">
        <v>1638.4919475145257</v>
      </c>
      <c r="F10" s="4" cm="1">
        <f t="array" ref="F10">IFERROR(_xlfn.XLOOKUP($A10+Sim!B$4,$A$2:$A$27,_xlfn.ANCHORARRAY(Volume_add!B$2))*Sim!B$3/1000,0)</f>
        <v>1140.7648125760145</v>
      </c>
      <c r="G10" s="4">
        <v>497.7271349385112</v>
      </c>
      <c r="H10" s="4"/>
      <c r="I10" s="4">
        <v>42.55317647397019</v>
      </c>
      <c r="J10" s="4"/>
      <c r="K10" s="4"/>
    </row>
    <row r="11" spans="1:11" ht="18.600000000000001" customHeight="1" x14ac:dyDescent="0.25">
      <c r="A11" s="1">
        <v>2034</v>
      </c>
      <c r="B11" s="4">
        <v>7248.1674719845505</v>
      </c>
      <c r="C11" s="4">
        <v>3685.4781882209027</v>
      </c>
      <c r="D11" s="4">
        <v>1936.1311036780953</v>
      </c>
      <c r="E11" s="4">
        <v>1626.5581800855525</v>
      </c>
      <c r="F11" s="4" cm="1">
        <f t="array" ref="F11">IFERROR(_xlfn.XLOOKUP($A11+Sim!B$4,$A$2:$A$27,_xlfn.ANCHORARRAY(Volume_add!B$2))*Sim!B$3/1000,0)</f>
        <v>1148.8558034609164</v>
      </c>
      <c r="G11" s="4">
        <v>477.70237662463614</v>
      </c>
      <c r="H11" s="4"/>
      <c r="I11" s="4">
        <v>42.493507699211925</v>
      </c>
      <c r="J11" s="4"/>
      <c r="K11" s="4"/>
    </row>
    <row r="12" spans="1:11" ht="18.600000000000001" customHeight="1" x14ac:dyDescent="0.25">
      <c r="A12" s="1">
        <v>2035</v>
      </c>
      <c r="B12" s="4">
        <v>7332.0392940042548</v>
      </c>
      <c r="C12" s="4">
        <v>3729.9031963742505</v>
      </c>
      <c r="D12" s="4">
        <v>1957.9302025946272</v>
      </c>
      <c r="E12" s="4">
        <v>1644.2058950353771</v>
      </c>
      <c r="F12" s="4" cm="1">
        <f t="array" ref="F12">IFERROR(_xlfn.XLOOKUP($A12+Sim!B$4,$A$2:$A$27,_xlfn.ANCHORARRAY(Volume_add!B$2))*Sim!B$3/1000,0)</f>
        <v>1157.0503723072679</v>
      </c>
      <c r="G12" s="4">
        <v>487.15552272810919</v>
      </c>
      <c r="H12" s="4"/>
      <c r="I12" s="4">
        <v>43.005727370470694</v>
      </c>
      <c r="J12" s="4"/>
      <c r="K12" s="4"/>
    </row>
    <row r="13" spans="1:11" ht="18.600000000000001" customHeight="1" x14ac:dyDescent="0.25">
      <c r="A13" s="1">
        <v>2036</v>
      </c>
      <c r="B13" s="4">
        <v>7398.7961777115052</v>
      </c>
      <c r="C13" s="4">
        <v>3774.9189940126234</v>
      </c>
      <c r="D13" s="4">
        <v>1971.9978602287704</v>
      </c>
      <c r="E13" s="4">
        <v>1651.8793234701113</v>
      </c>
      <c r="F13" s="4" cm="1">
        <f t="array" ref="F13">IFERROR(_xlfn.XLOOKUP($A13+Sim!B$4,$A$2:$A$27,_xlfn.ANCHORARRAY(Volume_add!B$2))*Sim!B$3/1000,0)</f>
        <v>1123.9921257919559</v>
      </c>
      <c r="G13" s="4">
        <v>527.88719767815542</v>
      </c>
      <c r="H13" s="4"/>
      <c r="I13" s="4">
        <v>43.524758835545178</v>
      </c>
      <c r="J13" s="4"/>
      <c r="K13" s="4"/>
    </row>
    <row r="14" spans="1:11" ht="18.600000000000001" customHeight="1" x14ac:dyDescent="0.25">
      <c r="A14" s="1">
        <v>2037</v>
      </c>
      <c r="B14" s="4">
        <v>7436.7675136822281</v>
      </c>
      <c r="C14" s="4">
        <v>3804.7764626163162</v>
      </c>
      <c r="D14" s="4">
        <v>1978.5537087306329</v>
      </c>
      <c r="E14" s="4">
        <v>1653.437342335279</v>
      </c>
      <c r="F14" s="4" cm="1">
        <f t="array" ref="F14">IFERROR(_xlfn.XLOOKUP($A14+Sim!B$4,$A$2:$A$27,_xlfn.ANCHORARRAY(Volume_add!B$2))*Sim!B$3/1000,0)</f>
        <v>1133.6957963108214</v>
      </c>
      <c r="G14" s="4">
        <v>519.74154602445765</v>
      </c>
      <c r="H14" s="4"/>
      <c r="I14" s="4">
        <v>43.869014996399706</v>
      </c>
      <c r="J14" s="4"/>
      <c r="K14" s="4"/>
    </row>
    <row r="15" spans="1:11" ht="18.600000000000001" customHeight="1" x14ac:dyDescent="0.25">
      <c r="A15" s="1">
        <v>2038</v>
      </c>
      <c r="B15" s="4">
        <v>7435.282794666693</v>
      </c>
      <c r="C15" s="4">
        <v>3802.5493752533821</v>
      </c>
      <c r="D15" s="4">
        <v>1978.6576420671952</v>
      </c>
      <c r="E15" s="4">
        <v>1654.0757773461157</v>
      </c>
      <c r="F15" s="4" cm="1">
        <f t="array" ref="F15">IFERROR(_xlfn.XLOOKUP($A15+Sim!B$4,$A$2:$A$27,_xlfn.ANCHORARRAY(Volume_add!B$2))*Sim!B$3/1000,0)</f>
        <v>1144.6058050482845</v>
      </c>
      <c r="G15" s="4">
        <v>509.46997229783119</v>
      </c>
      <c r="H15" s="4"/>
      <c r="I15" s="4">
        <v>43.843336712830933</v>
      </c>
      <c r="J15" s="4"/>
      <c r="K15" s="4"/>
    </row>
    <row r="16" spans="1:11" ht="18.600000000000001" customHeight="1" x14ac:dyDescent="0.25">
      <c r="A16" s="1">
        <v>2039</v>
      </c>
      <c r="B16" s="4">
        <v>7507.2341715554903</v>
      </c>
      <c r="C16" s="4">
        <v>3829.5193448697214</v>
      </c>
      <c r="D16" s="4">
        <v>2001.1464582287108</v>
      </c>
      <c r="E16" s="4">
        <v>1676.5683684570581</v>
      </c>
      <c r="F16" s="4" cm="1">
        <f t="array" ref="F16">IFERROR(_xlfn.XLOOKUP($A16+Sim!B$4,$A$2:$A$27,_xlfn.ANCHORARRAY(Volume_add!B$2))*Sim!B$3/1000,0)</f>
        <v>1152.8033365658639</v>
      </c>
      <c r="G16" s="4">
        <v>523.76503189119421</v>
      </c>
      <c r="H16" s="4"/>
      <c r="I16" s="4">
        <v>44.154300054088054</v>
      </c>
      <c r="J16" s="4"/>
      <c r="K16" s="4"/>
    </row>
    <row r="17" spans="1:11" ht="18.600000000000001" customHeight="1" x14ac:dyDescent="0.25">
      <c r="A17" s="1">
        <v>2040</v>
      </c>
      <c r="B17" s="4">
        <v>7539.7229877499931</v>
      </c>
      <c r="C17" s="4">
        <v>3856.8345743575601</v>
      </c>
      <c r="D17" s="4">
        <v>2006.1543593284268</v>
      </c>
      <c r="E17" s="4">
        <v>1676.7340540640062</v>
      </c>
      <c r="F17" s="4" cm="1">
        <f t="array" ref="F17">IFERROR(_xlfn.XLOOKUP($A17+Sim!B$4,$A$2:$A$27,_xlfn.ANCHORARRAY(Volume_add!B$2))*Sim!B$3/1000,0)</f>
        <v>1166.2397298006501</v>
      </c>
      <c r="G17" s="4">
        <v>510.49432426335602</v>
      </c>
      <c r="H17" s="4"/>
      <c r="I17" s="4">
        <v>44.469244236435124</v>
      </c>
      <c r="J17" s="4"/>
      <c r="K17" s="4"/>
    </row>
    <row r="18" spans="1:11" ht="18.600000000000001" customHeight="1" x14ac:dyDescent="0.25">
      <c r="A18" s="1">
        <v>2041</v>
      </c>
      <c r="B18" s="4">
        <v>7306.0988920494883</v>
      </c>
      <c r="C18" s="4">
        <v>3746.64041930652</v>
      </c>
      <c r="D18" s="4">
        <v>1940.8257699375581</v>
      </c>
      <c r="E18" s="4">
        <v>1618.6327028054102</v>
      </c>
      <c r="F18" s="4" cm="1">
        <f t="array" ref="F18">IFERROR(_xlfn.XLOOKUP($A18+Sim!B$4,$A$2:$A$27,_xlfn.ANCHORARRAY(Volume_add!B$2))*Sim!B$3/1000,0)</f>
        <v>1185.1131113016443</v>
      </c>
      <c r="G18" s="4">
        <v>433.51959150376592</v>
      </c>
      <c r="H18" s="4"/>
      <c r="I18" s="4">
        <v>43.198707297419908</v>
      </c>
      <c r="J18" s="4"/>
      <c r="K18" s="4"/>
    </row>
    <row r="19" spans="1:11" ht="18.600000000000001" customHeight="1" x14ac:dyDescent="0.25">
      <c r="A19" s="1">
        <v>2042</v>
      </c>
      <c r="B19" s="4">
        <v>7371.510099065652</v>
      </c>
      <c r="C19" s="4">
        <v>3778.9859877027379</v>
      </c>
      <c r="D19" s="4">
        <v>1958.6092077699559</v>
      </c>
      <c r="E19" s="4">
        <v>1633.9149035929581</v>
      </c>
      <c r="F19" s="4" cm="1">
        <f t="array" ref="F19">IFERROR(_xlfn.XLOOKUP($A19+Sim!B$4,$A$2:$A$27,_xlfn.ANCHORARRAY(Volume_add!B$2))*Sim!B$3/1000,0)</f>
        <v>1164.9836087188701</v>
      </c>
      <c r="G19" s="4">
        <v>468.93129487408805</v>
      </c>
      <c r="H19" s="4"/>
      <c r="I19" s="4">
        <v>43.571651211203751</v>
      </c>
      <c r="J19" s="4"/>
      <c r="K19" s="4"/>
    </row>
    <row r="20" spans="1:11" ht="18.600000000000001" customHeight="1" x14ac:dyDescent="0.25">
      <c r="A20" s="1">
        <v>2043</v>
      </c>
      <c r="B20" s="4">
        <v>7446.0564701584835</v>
      </c>
      <c r="C20" s="4">
        <v>3815.3526834942818</v>
      </c>
      <c r="D20" s="4">
        <v>1979.044934481677</v>
      </c>
      <c r="E20" s="4">
        <v>1651.6588521825247</v>
      </c>
      <c r="F20" s="4" cm="1">
        <f t="array" ref="F20">IFERROR(_xlfn.XLOOKUP($A20+Sim!B$4,$A$2:$A$27,_xlfn.ANCHORARRAY(Volume_add!B$2))*Sim!B$3/1000,0)</f>
        <v>1182.2089110744691</v>
      </c>
      <c r="G20" s="4">
        <v>469.44994110805555</v>
      </c>
      <c r="H20" s="4"/>
      <c r="I20" s="4">
        <v>43.99095866296183</v>
      </c>
      <c r="J20" s="4"/>
      <c r="K20" s="4"/>
    </row>
    <row r="21" spans="1:11" ht="18.600000000000001" customHeight="1" x14ac:dyDescent="0.25">
      <c r="A21" s="1">
        <v>2044</v>
      </c>
      <c r="B21" s="4">
        <v>7501.7324165162745</v>
      </c>
      <c r="C21" s="4">
        <v>3842.6777885528795</v>
      </c>
      <c r="D21" s="4">
        <v>1994.2518151591819</v>
      </c>
      <c r="E21" s="4">
        <v>1664.8028128042131</v>
      </c>
      <c r="F21" s="4" cm="1">
        <f t="array" ref="F21">IFERROR(_xlfn.XLOOKUP($A21+Sim!B$4,$A$2:$A$27,_xlfn.ANCHORARRAY(Volume_add!B$2))*Sim!B$3/1000,0)</f>
        <v>1194.1606888911622</v>
      </c>
      <c r="G21" s="4">
        <v>470.64212391305091</v>
      </c>
      <c r="H21" s="4"/>
      <c r="I21" s="4">
        <v>44.306016710490205</v>
      </c>
      <c r="J21" s="4"/>
      <c r="K21" s="4"/>
    </row>
    <row r="22" spans="1:11" ht="18.600000000000001" customHeight="1" x14ac:dyDescent="0.25">
      <c r="A22" s="1">
        <v>2045</v>
      </c>
      <c r="B22" s="4">
        <v>7593.6742776360952</v>
      </c>
      <c r="C22" s="4">
        <v>3887.4657660021676</v>
      </c>
      <c r="D22" s="4">
        <v>2019.478321719145</v>
      </c>
      <c r="E22" s="4">
        <v>1686.7301899147826</v>
      </c>
      <c r="F22" s="4" cm="1">
        <f t="array" ref="F22">IFERROR(_xlfn.XLOOKUP($A22+Sim!B$4,$A$2:$A$27,_xlfn.ANCHORARRAY(Volume_add!B$2))*Sim!B$3/1000,0)</f>
        <v>1210.6411490976127</v>
      </c>
      <c r="G22" s="4">
        <v>476.08904081716992</v>
      </c>
      <c r="H22" s="4"/>
      <c r="I22" s="4">
        <v>44.822421412234533</v>
      </c>
      <c r="J22" s="4"/>
      <c r="K22" s="4"/>
    </row>
    <row r="23" spans="1:11" ht="18.600000000000001" customHeight="1" x14ac:dyDescent="0.25">
      <c r="A23" s="1">
        <v>2046</v>
      </c>
      <c r="B23" s="4">
        <v>7720.674366590154</v>
      </c>
      <c r="C23" s="4">
        <v>3950.3770376721477</v>
      </c>
      <c r="D23" s="4">
        <v>2053.9685284911379</v>
      </c>
      <c r="E23" s="4">
        <v>1716.3288004268684</v>
      </c>
      <c r="F23" s="4" cm="1">
        <f t="array" ref="F23">IFERROR(_xlfn.XLOOKUP($A23+Sim!B$4,$A$2:$A$27,_xlfn.ANCHORARRAY(Volume_add!B$2))*Sim!B$3/1000,0)</f>
        <v>0</v>
      </c>
      <c r="G23" s="4">
        <v>1716.3288004268684</v>
      </c>
      <c r="H23" s="4"/>
      <c r="I23" s="4">
        <v>45.547787421893652</v>
      </c>
      <c r="J23" s="4"/>
      <c r="K23" s="4"/>
    </row>
    <row r="24" spans="1:11" ht="18.600000000000001" customHeight="1" x14ac:dyDescent="0.25">
      <c r="A24" s="1">
        <v>2047</v>
      </c>
      <c r="B24" s="4">
        <v>7593.9377663269097</v>
      </c>
      <c r="C24" s="4">
        <v>3883.2786957295662</v>
      </c>
      <c r="D24" s="4">
        <v>2021.0178606357879</v>
      </c>
      <c r="E24" s="4">
        <v>1689.6412099615557</v>
      </c>
      <c r="F24" s="4" cm="1">
        <f t="array" ref="F24">IFERROR(_xlfn.XLOOKUP($A24+Sim!B$4,$A$2:$A$27,_xlfn.ANCHORARRAY(Volume_add!B$2))*Sim!B$3/1000,0)</f>
        <v>0</v>
      </c>
      <c r="G24" s="4">
        <v>1689.6412099615557</v>
      </c>
      <c r="H24" s="4"/>
      <c r="I24" s="4">
        <v>44.774144555398273</v>
      </c>
      <c r="J24" s="4"/>
      <c r="K24" s="4"/>
    </row>
    <row r="25" spans="1:11" ht="18.600000000000001" customHeight="1" x14ac:dyDescent="0.25">
      <c r="A25" s="1">
        <v>2048</v>
      </c>
      <c r="B25" s="4">
        <v>7710.2189331108439</v>
      </c>
      <c r="C25" s="4">
        <v>3940.6963702482308</v>
      </c>
      <c r="D25" s="4">
        <v>2052.659564684373</v>
      </c>
      <c r="E25" s="4">
        <v>1716.8629981782401</v>
      </c>
      <c r="F25" s="4" cm="1">
        <f t="array" ref="F25">IFERROR(_xlfn.XLOOKUP($A25+Sim!B$4,$A$2:$A$27,_xlfn.ANCHORARRAY(Volume_add!B$2))*Sim!B$3/1000,0)</f>
        <v>0</v>
      </c>
      <c r="G25" s="4">
        <v>1716.8629981782401</v>
      </c>
      <c r="H25" s="4"/>
      <c r="I25" s="4">
        <v>45.436169473094907</v>
      </c>
      <c r="J25" s="4"/>
      <c r="K25" s="4"/>
    </row>
    <row r="26" spans="1:11" ht="18.600000000000001" customHeight="1" x14ac:dyDescent="0.25">
      <c r="A26" s="1">
        <v>2049</v>
      </c>
      <c r="B26" s="4">
        <v>7794.3392778990628</v>
      </c>
      <c r="C26" s="4">
        <v>3980.5356296372074</v>
      </c>
      <c r="D26" s="4">
        <v>2076.1271681989374</v>
      </c>
      <c r="E26" s="4">
        <v>1737.676480062918</v>
      </c>
      <c r="F26" s="4" cm="1">
        <f t="array" ref="F26">IFERROR(_xlfn.XLOOKUP($A26+Sim!B$4,$A$2:$A$27,_xlfn.ANCHORARRAY(Volume_add!B$2))*Sim!B$3/1000,0)</f>
        <v>0</v>
      </c>
      <c r="G26" s="4">
        <v>1737.676480062918</v>
      </c>
      <c r="H26" s="4"/>
      <c r="I26" s="4">
        <v>45.895515530544671</v>
      </c>
      <c r="J26" s="4"/>
      <c r="K26" s="4"/>
    </row>
    <row r="27" spans="1:11" ht="18.600000000000001" customHeight="1" x14ac:dyDescent="0.25">
      <c r="A27" s="1">
        <v>2050</v>
      </c>
      <c r="B27" s="4">
        <v>7905.8583978804918</v>
      </c>
      <c r="C27" s="4">
        <v>4035.4704969920422</v>
      </c>
      <c r="D27" s="4">
        <v>2106.5177260901223</v>
      </c>
      <c r="E27" s="4">
        <v>1763.8701747983273</v>
      </c>
      <c r="F27" s="4" cm="1">
        <f t="array" ref="F27">IFERROR(_xlfn.XLOOKUP($A27+Sim!B$4,$A$2:$A$27,_xlfn.ANCHORARRAY(Volume_add!B$2))*Sim!B$3/1000,0)</f>
        <v>0</v>
      </c>
      <c r="G27" s="4">
        <v>1763.8701747983273</v>
      </c>
      <c r="H27" s="4"/>
      <c r="I27" s="4">
        <v>46.528913719240705</v>
      </c>
      <c r="J27" s="4"/>
      <c r="K27" s="4"/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Preço (US$_m3)</vt:lpstr>
      <vt:lpstr>Demanda (mil m3)</vt:lpstr>
      <vt:lpstr>Volume (mil m3)</vt:lpstr>
      <vt:lpstr>Financ_PE</vt:lpstr>
      <vt:lpstr>Volume_add</vt:lpstr>
      <vt:lpstr>Sim</vt:lpstr>
      <vt:lpstr>FCO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Telles Neves</dc:creator>
  <cp:lastModifiedBy>Yuri Telles Neves</cp:lastModifiedBy>
  <dcterms:created xsi:type="dcterms:W3CDTF">2024-04-05T11:48:45Z</dcterms:created>
  <dcterms:modified xsi:type="dcterms:W3CDTF">2024-04-11T19:21:03Z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2024-04-10T17:16:06Z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67fd561a-c32b-44a4-bc4d-0e192b8726e8</vt:lpwstr>
  </property>
  <property fmtid="{D5CDD505-2E9C-101B-9397-08002B2CF9AE}" pid="8" name="MSIP_Label_140b9f7d-8e3a-482f-9702-4b7ffc40985a_ContentBits">
    <vt:lpwstr>2</vt:lpwstr>
  </property>
</Properties>
</file>