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Lyric\Desktop\"/>
    </mc:Choice>
  </mc:AlternateContent>
  <xr:revisionPtr revIDLastSave="0" documentId="8_{A3B027D0-53E5-403E-B6E1-97D6356DD69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18" i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G34" i="1" l="1"/>
  <c r="G33" i="1"/>
  <c r="G32" i="1"/>
  <c r="G31" i="1"/>
  <c r="G29" i="1"/>
  <c r="G28" i="1"/>
  <c r="G25" i="1"/>
  <c r="G24" i="1"/>
  <c r="G23" i="1"/>
  <c r="I19" i="1"/>
  <c r="I18" i="1"/>
  <c r="G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19" i="1"/>
  <c r="G18" i="1"/>
  <c r="C80" i="1" l="1"/>
  <c r="C79" i="1"/>
  <c r="C55" i="1"/>
  <c r="B55" i="1"/>
  <c r="F45" i="1"/>
  <c r="D45" i="1" l="1"/>
  <c r="A48" i="1"/>
  <c r="A51" i="1" s="1"/>
  <c r="A55" i="1" s="1"/>
  <c r="A65" i="1" s="1"/>
  <c r="B58" i="1"/>
  <c r="A58" i="1"/>
  <c r="B45" i="1"/>
  <c r="A45" i="1"/>
  <c r="A61" i="1" l="1"/>
  <c r="A68" i="1"/>
  <c r="B68" i="1"/>
</calcChain>
</file>

<file path=xl/sharedStrings.xml><?xml version="1.0" encoding="utf-8"?>
<sst xmlns="http://schemas.openxmlformats.org/spreadsheetml/2006/main" count="88" uniqueCount="85">
  <si>
    <t>Sxx</t>
    <phoneticPr fontId="1" type="noConversion"/>
  </si>
  <si>
    <t>b1</t>
    <phoneticPr fontId="1" type="noConversion"/>
  </si>
  <si>
    <t>Syy</t>
    <phoneticPr fontId="1" type="noConversion"/>
  </si>
  <si>
    <t>Sxy</t>
    <phoneticPr fontId="1" type="noConversion"/>
  </si>
  <si>
    <t>SSE</t>
    <phoneticPr fontId="1" type="noConversion"/>
  </si>
  <si>
    <t>x bar</t>
    <phoneticPr fontId="1" type="noConversion"/>
  </si>
  <si>
    <t>y bar</t>
    <phoneticPr fontId="1" type="noConversion"/>
  </si>
  <si>
    <t>b0</t>
    <phoneticPr fontId="1" type="noConversion"/>
  </si>
  <si>
    <t>S square</t>
    <phoneticPr fontId="1" type="noConversion"/>
  </si>
  <si>
    <t>B1:</t>
    <phoneticPr fontId="1" type="noConversion"/>
  </si>
  <si>
    <t>sum x^2</t>
    <phoneticPr fontId="1" type="noConversion"/>
  </si>
  <si>
    <t>B0:</t>
    <phoneticPr fontId="1" type="noConversion"/>
  </si>
  <si>
    <t>i)</t>
    <phoneticPr fontId="1" type="noConversion"/>
  </si>
  <si>
    <t>Y=184.55x-2149.65</t>
    <phoneticPr fontId="1" type="noConversion"/>
  </si>
  <si>
    <t>ii)</t>
    <phoneticPr fontId="1" type="noConversion"/>
  </si>
  <si>
    <t>estimator is S^2</t>
    <phoneticPr fontId="1" type="noConversion"/>
  </si>
  <si>
    <t>estimate is 115069</t>
    <phoneticPr fontId="1" type="noConversion"/>
  </si>
  <si>
    <t>iii)</t>
    <phoneticPr fontId="1" type="noConversion"/>
  </si>
  <si>
    <t>slope</t>
    <phoneticPr fontId="1" type="noConversion"/>
  </si>
  <si>
    <t>intercept</t>
    <phoneticPr fontId="1" type="noConversion"/>
  </si>
  <si>
    <t>iv)</t>
    <phoneticPr fontId="1" type="noConversion"/>
  </si>
  <si>
    <t>sum x*y</t>
    <phoneticPr fontId="1" type="noConversion"/>
  </si>
  <si>
    <t>sum y^2</t>
    <phoneticPr fontId="1" type="noConversion"/>
  </si>
  <si>
    <t>SSE,pe</t>
    <phoneticPr fontId="1" type="noConversion"/>
  </si>
  <si>
    <t>SSE,if</t>
    <phoneticPr fontId="1" type="noConversion"/>
  </si>
  <si>
    <t>v)</t>
    <phoneticPr fontId="1" type="noConversion"/>
  </si>
  <si>
    <t>R^2</t>
    <phoneticPr fontId="1" type="noConversion"/>
  </si>
  <si>
    <t>P-VALUE</t>
    <phoneticPr fontId="1" type="noConversion"/>
  </si>
  <si>
    <t>t_40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</si>
  <si>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</si>
  <si>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</si>
  <si>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</si>
  <si>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</si>
  <si>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</si>
  <si>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</si>
  <si>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</si>
  <si>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</si>
  <si>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</si>
  <si>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</si>
  <si>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</si>
  <si>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</si>
  <si>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</si>
  <si>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</si>
  <si>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</si>
  <si>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</si>
  <si>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</si>
  <si>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</si>
  <si>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</si>
  <si>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</si>
  <si>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</si>
  <si>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</si>
  <si>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</si>
  <si>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</si>
  <si>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</si>
  <si>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</si>
  <si>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</si>
  <si>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x</t>
    <phoneticPr fontId="1" type="noConversion"/>
  </si>
  <si>
    <t>y</t>
    <phoneticPr fontId="1" type="noConversion"/>
  </si>
  <si>
    <t>sxx</t>
    <phoneticPr fontId="1" type="noConversion"/>
  </si>
  <si>
    <t>sum x^2</t>
    <phoneticPr fontId="1" type="noConversion"/>
  </si>
  <si>
    <t>Y^2</t>
    <phoneticPr fontId="1" type="noConversion"/>
  </si>
  <si>
    <t>x*y</t>
    <phoneticPr fontId="1" type="noConversion"/>
  </si>
  <si>
    <t>n</t>
    <phoneticPr fontId="1" type="noConversion"/>
  </si>
  <si>
    <t>x avg</t>
    <phoneticPr fontId="1" type="noConversion"/>
  </si>
  <si>
    <t>Y AVG</t>
    <phoneticPr fontId="1" type="noConversion"/>
  </si>
  <si>
    <t>syy</t>
    <phoneticPr fontId="1" type="noConversion"/>
  </si>
  <si>
    <t>sxy</t>
    <phoneticPr fontId="1" type="noConversion"/>
  </si>
  <si>
    <t>b1</t>
    <phoneticPr fontId="1" type="noConversion"/>
  </si>
  <si>
    <t>b0</t>
    <phoneticPr fontId="1" type="noConversion"/>
  </si>
  <si>
    <t>sse</t>
    <phoneticPr fontId="1" type="noConversion"/>
  </si>
  <si>
    <t>s^2</t>
    <phoneticPr fontId="1" type="noConversion"/>
  </si>
  <si>
    <t>s</t>
    <phoneticPr fontId="1" type="noConversion"/>
  </si>
  <si>
    <t>t12</t>
    <phoneticPr fontId="1" type="noConversion"/>
  </si>
  <si>
    <t>yi bar</t>
    <phoneticPr fontId="1" type="noConversion"/>
  </si>
  <si>
    <t>y bar</t>
    <phoneticPr fontId="1" type="noConversion"/>
  </si>
  <si>
    <t>sse</t>
    <phoneticPr fontId="1" type="noConversion"/>
  </si>
  <si>
    <t>sst</t>
    <phoneticPr fontId="1" type="noConversion"/>
  </si>
  <si>
    <t>sse,pe</t>
    <phoneticPr fontId="1" type="noConversion"/>
  </si>
  <si>
    <t>y esti</t>
    <phoneticPr fontId="1" type="noConversion"/>
  </si>
  <si>
    <t>k</t>
    <phoneticPr fontId="1" type="noConversion"/>
  </si>
  <si>
    <t>k-2</t>
    <phoneticPr fontId="1" type="noConversion"/>
  </si>
  <si>
    <t>n-k</t>
    <phoneticPr fontId="1" type="noConversion"/>
  </si>
  <si>
    <t>sse,if</t>
    <phoneticPr fontId="1" type="noConversion"/>
  </si>
  <si>
    <t>F4,8=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</si>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</sst>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Sheet1!$A$1:$A$42</c:f>
              <c:numCache>
                <c:formatCode>General</c:formatCode>
                <c:ptCount val="42"/>
                <c:pt idx="0">
                  <c:v>29.2</c:v>
                </c:pt>
                <c:pt idx="1">
                  <c:v>30.7</c:v>
                </c:pt>
                <c:pt idx="2">
                  <c:v>24.7</c:v>
                </c:pt>
                <c:pt idx="3">
                  <c:v>32.299999999999997</c:v>
                </c:pt>
                <c:pt idx="4">
                  <c:v>31.3</c:v>
                </c:pt>
                <c:pt idx="5">
                  <c:v>31.5</c:v>
                </c:pt>
                <c:pt idx="6">
                  <c:v>24.5</c:v>
                </c:pt>
                <c:pt idx="7">
                  <c:v>19.899999999999999</c:v>
                </c:pt>
                <c:pt idx="8">
                  <c:v>27.3</c:v>
                </c:pt>
                <c:pt idx="9">
                  <c:v>27.1</c:v>
                </c:pt>
                <c:pt idx="10">
                  <c:v>24</c:v>
                </c:pt>
                <c:pt idx="11">
                  <c:v>33.799999999999997</c:v>
                </c:pt>
                <c:pt idx="12">
                  <c:v>21.5</c:v>
                </c:pt>
                <c:pt idx="13">
                  <c:v>32.200000000000003</c:v>
                </c:pt>
                <c:pt idx="14">
                  <c:v>22.5</c:v>
                </c:pt>
                <c:pt idx="15">
                  <c:v>27.5</c:v>
                </c:pt>
                <c:pt idx="16">
                  <c:v>25.6</c:v>
                </c:pt>
                <c:pt idx="17">
                  <c:v>34.5</c:v>
                </c:pt>
                <c:pt idx="18">
                  <c:v>26.2</c:v>
                </c:pt>
                <c:pt idx="19">
                  <c:v>26.7</c:v>
                </c:pt>
                <c:pt idx="20">
                  <c:v>21.1</c:v>
                </c:pt>
                <c:pt idx="21">
                  <c:v>24.1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22.1</c:v>
                </c:pt>
                <c:pt idx="25">
                  <c:v>25.3</c:v>
                </c:pt>
                <c:pt idx="26">
                  <c:v>30.8</c:v>
                </c:pt>
                <c:pt idx="27">
                  <c:v>38.9</c:v>
                </c:pt>
                <c:pt idx="28">
                  <c:v>22.1</c:v>
                </c:pt>
                <c:pt idx="29">
                  <c:v>29.2</c:v>
                </c:pt>
                <c:pt idx="30">
                  <c:v>30.1</c:v>
                </c:pt>
                <c:pt idx="31">
                  <c:v>31.4</c:v>
                </c:pt>
                <c:pt idx="32">
                  <c:v>26.7</c:v>
                </c:pt>
                <c:pt idx="33">
                  <c:v>22.1</c:v>
                </c:pt>
                <c:pt idx="34">
                  <c:v>30.3</c:v>
                </c:pt>
                <c:pt idx="35">
                  <c:v>32</c:v>
                </c:pt>
                <c:pt idx="36">
                  <c:v>23.2</c:v>
                </c:pt>
                <c:pt idx="37">
                  <c:v>30.3</c:v>
                </c:pt>
                <c:pt idx="38">
                  <c:v>29.9</c:v>
                </c:pt>
                <c:pt idx="39">
                  <c:v>20.8</c:v>
                </c:pt>
                <c:pt idx="40">
                  <c:v>33.200000000000003</c:v>
                </c:pt>
                <c:pt idx="41">
                  <c:v>28.2</c:v>
                </c:pt>
              </c:numCache>
            </c:numRef>
          </c:xVal>
          <c:yVal>
            <c:numRef>
              <c:f>Sheet2!$C$25:$C$66</c:f>
              <c:numCache>
                <c:formatCode>General</c:formatCode>
                <c:ptCount val="42"/>
                <c:pt idx="0">
                  <c:v>-199.29340803360219</c:v>
                </c:pt>
                <c:pt idx="1">
                  <c:v>323.8773787138739</c:v>
                </c:pt>
                <c:pt idx="2">
                  <c:v>61.194231723967732</c:v>
                </c:pt>
                <c:pt idx="3">
                  <c:v>-201.40711542215058</c:v>
                </c:pt>
                <c:pt idx="4">
                  <c:v>-146.85430658713585</c:v>
                </c:pt>
                <c:pt idx="5">
                  <c:v>146.2351316458612</c:v>
                </c:pt>
                <c:pt idx="6">
                  <c:v>-41.895206509029322</c:v>
                </c:pt>
                <c:pt idx="7">
                  <c:v>277.04771413204253</c:v>
                </c:pt>
                <c:pt idx="8">
                  <c:v>221.35692875292671</c:v>
                </c:pt>
                <c:pt idx="9">
                  <c:v>308.26749051992965</c:v>
                </c:pt>
                <c:pt idx="10">
                  <c:v>30.381197908478043</c:v>
                </c:pt>
                <c:pt idx="11">
                  <c:v>271.76367132532641</c:v>
                </c:pt>
                <c:pt idx="12">
                  <c:v>61.763219996017142</c:v>
                </c:pt>
                <c:pt idx="13">
                  <c:v>-122.95183453865002</c:v>
                </c:pt>
                <c:pt idx="14">
                  <c:v>-262.78958883899804</c:v>
                </c:pt>
                <c:pt idx="15">
                  <c:v>-675.55363301407624</c:v>
                </c:pt>
                <c:pt idx="16">
                  <c:v>75.096703772453566</c:v>
                </c:pt>
                <c:pt idx="17">
                  <c:v>752.57670514081474</c:v>
                </c:pt>
                <c:pt idx="18">
                  <c:v>-65.634981528556182</c:v>
                </c:pt>
                <c:pt idx="19">
                  <c:v>122.08861405393645</c:v>
                </c:pt>
                <c:pt idx="20">
                  <c:v>-74.415656469976966</c:v>
                </c:pt>
                <c:pt idx="21">
                  <c:v>241.92591702497657</c:v>
                </c:pt>
                <c:pt idx="22">
                  <c:v>-85.228238956157384</c:v>
                </c:pt>
                <c:pt idx="23">
                  <c:v>733.22704192734409</c:v>
                </c:pt>
                <c:pt idx="24">
                  <c:v>-28.968465304992606</c:v>
                </c:pt>
                <c:pt idx="25">
                  <c:v>10.462546422957985</c:v>
                </c:pt>
                <c:pt idx="26">
                  <c:v>-614.57790216962758</c:v>
                </c:pt>
                <c:pt idx="27">
                  <c:v>-39.455653733253712</c:v>
                </c:pt>
                <c:pt idx="28">
                  <c:v>-258.96846530499261</c:v>
                </c:pt>
                <c:pt idx="29">
                  <c:v>70.706591966397809</c:v>
                </c:pt>
                <c:pt idx="30">
                  <c:v>44.609064014882733</c:v>
                </c:pt>
                <c:pt idx="31">
                  <c:v>-45.309587470636416</c:v>
                </c:pt>
                <c:pt idx="32">
                  <c:v>72.088614053936453</c:v>
                </c:pt>
                <c:pt idx="33">
                  <c:v>-338.96846530499261</c:v>
                </c:pt>
                <c:pt idx="34">
                  <c:v>327.69850224787979</c:v>
                </c:pt>
                <c:pt idx="35">
                  <c:v>93.958727228353837</c:v>
                </c:pt>
                <c:pt idx="36">
                  <c:v>348.02344497649074</c:v>
                </c:pt>
                <c:pt idx="37">
                  <c:v>127.69850224787979</c:v>
                </c:pt>
                <c:pt idx="38">
                  <c:v>-748.48037421811341</c:v>
                </c:pt>
                <c:pt idx="39">
                  <c:v>200.95018618052791</c:v>
                </c:pt>
                <c:pt idx="40">
                  <c:v>-947.50464337366566</c:v>
                </c:pt>
                <c:pt idx="41">
                  <c:v>-24.740599198586551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B-459F-9304-13669078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6248"/>
        <c:axId val="519454008"/>
      </c:scatterChart>
      <c:valAx>
        <c:axId val="5194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4008"/>
        <c:crosses val="autoZero"/>
        <c:crossBetween val="midCat"/>
      </c:valAx>
      <c:valAx>
        <c:axId val="51945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6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Sheet1!$A$1:$A$42</c:f>
              <c:numCache>
                <c:formatCode>General</c:formatCode>
                <c:ptCount val="42"/>
                <c:pt idx="0">
                  <c:v>29.2</c:v>
                </c:pt>
                <c:pt idx="1">
                  <c:v>30.7</c:v>
                </c:pt>
                <c:pt idx="2">
                  <c:v>24.7</c:v>
                </c:pt>
                <c:pt idx="3">
                  <c:v>32.299999999999997</c:v>
                </c:pt>
                <c:pt idx="4">
                  <c:v>31.3</c:v>
                </c:pt>
                <c:pt idx="5">
                  <c:v>31.5</c:v>
                </c:pt>
                <c:pt idx="6">
                  <c:v>24.5</c:v>
                </c:pt>
                <c:pt idx="7">
                  <c:v>19.899999999999999</c:v>
                </c:pt>
                <c:pt idx="8">
                  <c:v>27.3</c:v>
                </c:pt>
                <c:pt idx="9">
                  <c:v>27.1</c:v>
                </c:pt>
                <c:pt idx="10">
                  <c:v>24</c:v>
                </c:pt>
                <c:pt idx="11">
                  <c:v>33.799999999999997</c:v>
                </c:pt>
                <c:pt idx="12">
                  <c:v>21.5</c:v>
                </c:pt>
                <c:pt idx="13">
                  <c:v>32.200000000000003</c:v>
                </c:pt>
                <c:pt idx="14">
                  <c:v>22.5</c:v>
                </c:pt>
                <c:pt idx="15">
                  <c:v>27.5</c:v>
                </c:pt>
                <c:pt idx="16">
                  <c:v>25.6</c:v>
                </c:pt>
                <c:pt idx="17">
                  <c:v>34.5</c:v>
                </c:pt>
                <c:pt idx="18">
                  <c:v>26.2</c:v>
                </c:pt>
                <c:pt idx="19">
                  <c:v>26.7</c:v>
                </c:pt>
                <c:pt idx="20">
                  <c:v>21.1</c:v>
                </c:pt>
                <c:pt idx="21">
                  <c:v>24.1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22.1</c:v>
                </c:pt>
                <c:pt idx="25">
                  <c:v>25.3</c:v>
                </c:pt>
                <c:pt idx="26">
                  <c:v>30.8</c:v>
                </c:pt>
                <c:pt idx="27">
                  <c:v>38.9</c:v>
                </c:pt>
                <c:pt idx="28">
                  <c:v>22.1</c:v>
                </c:pt>
                <c:pt idx="29">
                  <c:v>29.2</c:v>
                </c:pt>
                <c:pt idx="30">
                  <c:v>30.1</c:v>
                </c:pt>
                <c:pt idx="31">
                  <c:v>31.4</c:v>
                </c:pt>
                <c:pt idx="32">
                  <c:v>26.7</c:v>
                </c:pt>
                <c:pt idx="33">
                  <c:v>22.1</c:v>
                </c:pt>
                <c:pt idx="34">
                  <c:v>30.3</c:v>
                </c:pt>
                <c:pt idx="35">
                  <c:v>32</c:v>
                </c:pt>
                <c:pt idx="36">
                  <c:v>23.2</c:v>
                </c:pt>
                <c:pt idx="37">
                  <c:v>30.3</c:v>
                </c:pt>
                <c:pt idx="38">
                  <c:v>29.9</c:v>
                </c:pt>
                <c:pt idx="39">
                  <c:v>20.8</c:v>
                </c:pt>
                <c:pt idx="40">
                  <c:v>33.200000000000003</c:v>
                </c:pt>
                <c:pt idx="41">
                  <c:v>28.2</c:v>
                </c:pt>
              </c:numCache>
            </c:numRef>
          </c:xVal>
          <c:yVal>
            <c:numRef>
              <c:f>Sheet2!$C$25:$C$66</c:f>
              <c:numCache>
                <c:formatCode>General</c:formatCode>
                <c:ptCount val="42"/>
                <c:pt idx="0">
                  <c:v>-199.29340803360219</c:v>
                </c:pt>
                <c:pt idx="1">
                  <c:v>323.8773787138739</c:v>
                </c:pt>
                <c:pt idx="2">
                  <c:v>61.194231723967732</c:v>
                </c:pt>
                <c:pt idx="3">
                  <c:v>-201.40711542215058</c:v>
                </c:pt>
                <c:pt idx="4">
                  <c:v>-146.85430658713585</c:v>
                </c:pt>
                <c:pt idx="5">
                  <c:v>146.2351316458612</c:v>
                </c:pt>
                <c:pt idx="6">
                  <c:v>-41.895206509029322</c:v>
                </c:pt>
                <c:pt idx="7">
                  <c:v>277.04771413204253</c:v>
                </c:pt>
                <c:pt idx="8">
                  <c:v>221.35692875292671</c:v>
                </c:pt>
                <c:pt idx="9">
                  <c:v>308.26749051992965</c:v>
                </c:pt>
                <c:pt idx="10">
                  <c:v>30.381197908478043</c:v>
                </c:pt>
                <c:pt idx="11">
                  <c:v>271.76367132532641</c:v>
                </c:pt>
                <c:pt idx="12">
                  <c:v>61.763219996017142</c:v>
                </c:pt>
                <c:pt idx="13">
                  <c:v>-122.95183453865002</c:v>
                </c:pt>
                <c:pt idx="14">
                  <c:v>-262.78958883899804</c:v>
                </c:pt>
                <c:pt idx="15">
                  <c:v>-675.55363301407624</c:v>
                </c:pt>
                <c:pt idx="16">
                  <c:v>75.096703772453566</c:v>
                </c:pt>
                <c:pt idx="17">
                  <c:v>752.57670514081474</c:v>
                </c:pt>
                <c:pt idx="18">
                  <c:v>-65.634981528556182</c:v>
                </c:pt>
                <c:pt idx="19">
                  <c:v>122.08861405393645</c:v>
                </c:pt>
                <c:pt idx="20">
                  <c:v>-74.415656469976966</c:v>
                </c:pt>
                <c:pt idx="21">
                  <c:v>241.92591702497657</c:v>
                </c:pt>
                <c:pt idx="22">
                  <c:v>-85.228238956157384</c:v>
                </c:pt>
                <c:pt idx="23">
                  <c:v>733.22704192734409</c:v>
                </c:pt>
                <c:pt idx="24">
                  <c:v>-28.968465304992606</c:v>
                </c:pt>
                <c:pt idx="25">
                  <c:v>10.462546422957985</c:v>
                </c:pt>
                <c:pt idx="26">
                  <c:v>-614.57790216962758</c:v>
                </c:pt>
                <c:pt idx="27">
                  <c:v>-39.455653733253712</c:v>
                </c:pt>
                <c:pt idx="28">
                  <c:v>-258.96846530499261</c:v>
                </c:pt>
                <c:pt idx="29">
                  <c:v>70.706591966397809</c:v>
                </c:pt>
                <c:pt idx="30">
                  <c:v>44.609064014882733</c:v>
                </c:pt>
                <c:pt idx="31">
                  <c:v>-45.309587470636416</c:v>
                </c:pt>
                <c:pt idx="32">
                  <c:v>72.088614053936453</c:v>
                </c:pt>
                <c:pt idx="33">
                  <c:v>-338.96846530499261</c:v>
                </c:pt>
                <c:pt idx="34">
                  <c:v>327.69850224787979</c:v>
                </c:pt>
                <c:pt idx="35">
                  <c:v>93.958727228353837</c:v>
                </c:pt>
                <c:pt idx="36">
                  <c:v>348.02344497649074</c:v>
                </c:pt>
                <c:pt idx="37">
                  <c:v>127.69850224787979</c:v>
                </c:pt>
                <c:pt idx="38">
                  <c:v>-748.48037421811341</c:v>
                </c:pt>
                <c:pt idx="39">
                  <c:v>200.95018618052791</c:v>
                </c:pt>
                <c:pt idx="40">
                  <c:v>-947.50464337366566</c:v>
                </c:pt>
                <c:pt idx="41">
                  <c:v>-24.740599198586551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0-4B02-9454-7C8A3127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6248"/>
        <c:axId val="519454008"/>
      </c:scatterChart>
      <c:valAx>
        <c:axId val="5194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4008"/>
        <c:crosses val="autoZero"/>
        <c:crossBetween val="midCat"/>
      </c:valAx>
      <c:valAx>
        <c:axId val="51945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456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82AAF0-75DE-4EFE-B63D-5A9F3DB0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0</xdr:rowOff>
    </xdr:from>
    <xdr:to>
      <xdr:col>4</xdr:col>
      <xdr:colOff>285750</xdr:colOff>
      <xdr:row>92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E5E0E3-EDA8-4B36-B103-C6A2F176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D36D-AC62-45A4-B5BA-C2F0649EC518}">
  <dimension ref="A1:I66"/>
  <sheetViews>
    <sheetView workbookViewId="0">
      <selection activeCell="L18" sqref="L18"/>
    </sheetView>
  </sheetViews>
  <sheetFormatPr defaultRowHeight="14" x14ac:dyDescent="0.3"/>
  <sheetData>
    <row r="1" spans="1:9" x14ac:dyDescent="0.3">
      <c r="A1" t="s">
        <v>29</v>
      </c>
    </row>
    <row r="2" spans="1:9" ht="14.5" thickBot="1" x14ac:dyDescent="0.35"/>
    <row r="3" spans="1:9" x14ac:dyDescent="0.3">
      <c r="A3" s="4" t="s">
        <v>30</v>
      </c>
      <c r="B3" s="4"/>
    </row>
    <row r="4" spans="1:9" x14ac:dyDescent="0.3">
      <c r="A4" s="1" t="s">
        <v>31</v>
      </c>
      <c r="B4" s="1">
        <v>0.92721352578199123</v>
      </c>
    </row>
    <row r="5" spans="1:9" x14ac:dyDescent="0.3">
      <c r="A5" s="1" t="s">
        <v>32</v>
      </c>
      <c r="B5" s="1">
        <v>0.8597249223930713</v>
      </c>
    </row>
    <row r="6" spans="1:9" x14ac:dyDescent="0.3">
      <c r="A6" s="1" t="s">
        <v>33</v>
      </c>
      <c r="B6" s="1">
        <v>0.85621804545289815</v>
      </c>
    </row>
    <row r="7" spans="1:9" x14ac:dyDescent="0.3">
      <c r="A7" s="1" t="s">
        <v>34</v>
      </c>
      <c r="B7" s="1">
        <v>339.21853709058962</v>
      </c>
    </row>
    <row r="8" spans="1:9" ht="14.5" thickBot="1" x14ac:dyDescent="0.35">
      <c r="A8" s="2" t="s">
        <v>35</v>
      </c>
      <c r="B8" s="2">
        <v>42</v>
      </c>
    </row>
    <row r="10" spans="1:9" ht="14.5" thickBot="1" x14ac:dyDescent="0.35">
      <c r="A10" t="s">
        <v>36</v>
      </c>
    </row>
    <row r="11" spans="1:9" x14ac:dyDescent="0.3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spans="1:9" x14ac:dyDescent="0.3">
      <c r="A12" s="1" t="s">
        <v>37</v>
      </c>
      <c r="B12" s="1">
        <v>1</v>
      </c>
      <c r="C12" s="1">
        <v>28209678.982812438</v>
      </c>
      <c r="D12" s="1">
        <v>28209678.982812438</v>
      </c>
      <c r="E12" s="1">
        <v>245.15400370752849</v>
      </c>
      <c r="F12" s="1">
        <v>1.1720730316998062E-18</v>
      </c>
    </row>
    <row r="13" spans="1:9" x14ac:dyDescent="0.3">
      <c r="A13" s="1" t="s">
        <v>38</v>
      </c>
      <c r="B13" s="1">
        <v>40</v>
      </c>
      <c r="C13" s="1">
        <v>4602768.6362351896</v>
      </c>
      <c r="D13" s="1">
        <v>115069.21590587974</v>
      </c>
      <c r="E13" s="1"/>
      <c r="F13" s="1"/>
    </row>
    <row r="14" spans="1:9" ht="14.5" thickBot="1" x14ac:dyDescent="0.35">
      <c r="A14" s="2" t="s">
        <v>39</v>
      </c>
      <c r="B14" s="2">
        <v>41</v>
      </c>
      <c r="C14" s="2">
        <v>32812447.619047627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46</v>
      </c>
      <c r="C16" s="3" t="s">
        <v>34</v>
      </c>
      <c r="D16" s="3" t="s">
        <v>47</v>
      </c>
      <c r="E16" s="3" t="s">
        <v>48</v>
      </c>
      <c r="F16" s="3" t="s">
        <v>49</v>
      </c>
      <c r="G16" s="3" t="s">
        <v>50</v>
      </c>
      <c r="H16" s="3" t="s">
        <v>51</v>
      </c>
      <c r="I16" s="3" t="s">
        <v>52</v>
      </c>
    </row>
    <row r="17" spans="1:9" x14ac:dyDescent="0.3">
      <c r="A17" s="1" t="s">
        <v>40</v>
      </c>
      <c r="B17" s="1">
        <v>-2149.6486099488516</v>
      </c>
      <c r="C17" s="1">
        <v>332.52406119707126</v>
      </c>
      <c r="D17" s="1">
        <v>-6.4646407908354533</v>
      </c>
      <c r="E17" s="1">
        <v>1.0510469686648259E-7</v>
      </c>
      <c r="F17" s="1">
        <v>-2821.7048067189498</v>
      </c>
      <c r="G17" s="1">
        <v>-1477.5924131787535</v>
      </c>
      <c r="H17" s="1">
        <v>-2821.7048067189498</v>
      </c>
      <c r="I17" s="1">
        <v>-1477.5924131787535</v>
      </c>
    </row>
    <row r="18" spans="1:9" ht="14.5" thickBot="1" x14ac:dyDescent="0.35">
      <c r="A18" s="2" t="s">
        <v>53</v>
      </c>
      <c r="B18" s="2">
        <v>184.55280883501555</v>
      </c>
      <c r="C18" s="2">
        <v>11.786942482114515</v>
      </c>
      <c r="D18" s="2">
        <v>15.657394537646692</v>
      </c>
      <c r="E18" s="2">
        <v>1.1720730316998144E-18</v>
      </c>
      <c r="F18" s="2">
        <v>160.73050945745837</v>
      </c>
      <c r="G18" s="2">
        <v>208.37510821257274</v>
      </c>
      <c r="H18" s="2">
        <v>160.73050945745837</v>
      </c>
      <c r="I18" s="2">
        <v>208.37510821257274</v>
      </c>
    </row>
    <row r="22" spans="1:9" x14ac:dyDescent="0.3">
      <c r="A22" t="s">
        <v>54</v>
      </c>
    </row>
    <row r="23" spans="1:9" ht="14.5" thickBot="1" x14ac:dyDescent="0.35"/>
    <row r="24" spans="1:9" x14ac:dyDescent="0.3">
      <c r="A24" s="3" t="s">
        <v>35</v>
      </c>
      <c r="B24" s="3" t="s">
        <v>55</v>
      </c>
      <c r="C24" s="3" t="s">
        <v>38</v>
      </c>
    </row>
    <row r="25" spans="1:9" x14ac:dyDescent="0.3">
      <c r="A25" s="1">
        <v>1</v>
      </c>
      <c r="B25" s="1">
        <v>3239.2934080336022</v>
      </c>
      <c r="C25" s="1">
        <v>-199.29340803360219</v>
      </c>
    </row>
    <row r="26" spans="1:9" x14ac:dyDescent="0.3">
      <c r="A26" s="1">
        <v>2</v>
      </c>
      <c r="B26" s="1">
        <v>3516.1226212861261</v>
      </c>
      <c r="C26" s="1">
        <v>323.8773787138739</v>
      </c>
    </row>
    <row r="27" spans="1:9" x14ac:dyDescent="0.3">
      <c r="A27" s="1">
        <v>3</v>
      </c>
      <c r="B27" s="1">
        <v>2408.8057682760323</v>
      </c>
      <c r="C27" s="1">
        <v>61.194231723967732</v>
      </c>
    </row>
    <row r="28" spans="1:9" x14ac:dyDescent="0.3">
      <c r="A28" s="1">
        <v>4</v>
      </c>
      <c r="B28" s="1">
        <v>3811.4071154221506</v>
      </c>
      <c r="C28" s="1">
        <v>-201.40711542215058</v>
      </c>
    </row>
    <row r="29" spans="1:9" x14ac:dyDescent="0.3">
      <c r="A29" s="1">
        <v>5</v>
      </c>
      <c r="B29" s="1">
        <v>3626.8543065871359</v>
      </c>
      <c r="C29" s="1">
        <v>-146.85430658713585</v>
      </c>
    </row>
    <row r="30" spans="1:9" x14ac:dyDescent="0.3">
      <c r="A30" s="1">
        <v>6</v>
      </c>
      <c r="B30" s="1">
        <v>3663.7648683541388</v>
      </c>
      <c r="C30" s="1">
        <v>146.2351316458612</v>
      </c>
    </row>
    <row r="31" spans="1:9" x14ac:dyDescent="0.3">
      <c r="A31" s="1">
        <v>7</v>
      </c>
      <c r="B31" s="1">
        <v>2371.8952065090293</v>
      </c>
      <c r="C31" s="1">
        <v>-41.895206509029322</v>
      </c>
    </row>
    <row r="32" spans="1:9" x14ac:dyDescent="0.3">
      <c r="A32" s="1">
        <v>8</v>
      </c>
      <c r="B32" s="1">
        <v>1522.9522858679575</v>
      </c>
      <c r="C32" s="1">
        <v>277.04771413204253</v>
      </c>
    </row>
    <row r="33" spans="1:3" x14ac:dyDescent="0.3">
      <c r="A33" s="1">
        <v>9</v>
      </c>
      <c r="B33" s="1">
        <v>2888.6430712470733</v>
      </c>
      <c r="C33" s="1">
        <v>221.35692875292671</v>
      </c>
    </row>
    <row r="34" spans="1:3" x14ac:dyDescent="0.3">
      <c r="A34" s="1">
        <v>10</v>
      </c>
      <c r="B34" s="1">
        <v>2851.7325094800703</v>
      </c>
      <c r="C34" s="1">
        <v>308.26749051992965</v>
      </c>
    </row>
    <row r="35" spans="1:3" x14ac:dyDescent="0.3">
      <c r="A35" s="1">
        <v>11</v>
      </c>
      <c r="B35" s="1">
        <v>2279.618802091522</v>
      </c>
      <c r="C35" s="1">
        <v>30.381197908478043</v>
      </c>
    </row>
    <row r="36" spans="1:3" x14ac:dyDescent="0.3">
      <c r="A36" s="1">
        <v>12</v>
      </c>
      <c r="B36" s="1">
        <v>4088.2363286746736</v>
      </c>
      <c r="C36" s="1">
        <v>271.76367132532641</v>
      </c>
    </row>
    <row r="37" spans="1:3" x14ac:dyDescent="0.3">
      <c r="A37" s="1">
        <v>13</v>
      </c>
      <c r="B37" s="1">
        <v>1818.2367800039829</v>
      </c>
      <c r="C37" s="1">
        <v>61.763219996017142</v>
      </c>
    </row>
    <row r="38" spans="1:3" x14ac:dyDescent="0.3">
      <c r="A38" s="1">
        <v>14</v>
      </c>
      <c r="B38" s="1">
        <v>3792.95183453865</v>
      </c>
      <c r="C38" s="1">
        <v>-122.95183453865002</v>
      </c>
    </row>
    <row r="39" spans="1:3" x14ac:dyDescent="0.3">
      <c r="A39" s="1">
        <v>15</v>
      </c>
      <c r="B39" s="1">
        <v>2002.789588838998</v>
      </c>
      <c r="C39" s="1">
        <v>-262.78958883899804</v>
      </c>
    </row>
    <row r="40" spans="1:3" x14ac:dyDescent="0.3">
      <c r="A40" s="1">
        <v>16</v>
      </c>
      <c r="B40" s="1">
        <v>2925.5536330140762</v>
      </c>
      <c r="C40" s="1">
        <v>-675.55363301407624</v>
      </c>
    </row>
    <row r="41" spans="1:3" x14ac:dyDescent="0.3">
      <c r="A41" s="1">
        <v>17</v>
      </c>
      <c r="B41" s="1">
        <v>2574.9032962275464</v>
      </c>
      <c r="C41" s="1">
        <v>75.096703772453566</v>
      </c>
    </row>
    <row r="42" spans="1:3" x14ac:dyDescent="0.3">
      <c r="A42" s="1">
        <v>18</v>
      </c>
      <c r="B42" s="1">
        <v>4217.4232948591853</v>
      </c>
      <c r="C42" s="1">
        <v>752.57670514081474</v>
      </c>
    </row>
    <row r="43" spans="1:3" x14ac:dyDescent="0.3">
      <c r="A43" s="1">
        <v>19</v>
      </c>
      <c r="B43" s="1">
        <v>2685.6349815285562</v>
      </c>
      <c r="C43" s="1">
        <v>-65.634981528556182</v>
      </c>
    </row>
    <row r="44" spans="1:3" x14ac:dyDescent="0.3">
      <c r="A44" s="1">
        <v>20</v>
      </c>
      <c r="B44" s="1">
        <v>2777.9113859460635</v>
      </c>
      <c r="C44" s="1">
        <v>122.08861405393645</v>
      </c>
    </row>
    <row r="45" spans="1:3" x14ac:dyDescent="0.3">
      <c r="A45" s="1">
        <v>21</v>
      </c>
      <c r="B45" s="1">
        <v>1744.415656469977</v>
      </c>
      <c r="C45" s="1">
        <v>-74.415656469976966</v>
      </c>
    </row>
    <row r="46" spans="1:3" x14ac:dyDescent="0.3">
      <c r="A46" s="1">
        <v>22</v>
      </c>
      <c r="B46" s="1">
        <v>2298.0740829750234</v>
      </c>
      <c r="C46" s="1">
        <v>241.92591702497657</v>
      </c>
    </row>
    <row r="47" spans="1:3" x14ac:dyDescent="0.3">
      <c r="A47" s="1">
        <v>23</v>
      </c>
      <c r="B47" s="1">
        <v>3885.2282389561574</v>
      </c>
      <c r="C47" s="1">
        <v>-85.228238956157384</v>
      </c>
    </row>
    <row r="48" spans="1:3" x14ac:dyDescent="0.3">
      <c r="A48" s="1">
        <v>24</v>
      </c>
      <c r="B48" s="1">
        <v>3866.7729580726559</v>
      </c>
      <c r="C48" s="1">
        <v>733.22704192734409</v>
      </c>
    </row>
    <row r="49" spans="1:3" x14ac:dyDescent="0.3">
      <c r="A49" s="1">
        <v>25</v>
      </c>
      <c r="B49" s="1">
        <v>1928.9684653049926</v>
      </c>
      <c r="C49" s="1">
        <v>-28.968465304992606</v>
      </c>
    </row>
    <row r="50" spans="1:3" x14ac:dyDescent="0.3">
      <c r="A50" s="1">
        <v>26</v>
      </c>
      <c r="B50" s="1">
        <v>2519.537453577042</v>
      </c>
      <c r="C50" s="1">
        <v>10.462546422957985</v>
      </c>
    </row>
    <row r="51" spans="1:3" x14ac:dyDescent="0.3">
      <c r="A51" s="1">
        <v>27</v>
      </c>
      <c r="B51" s="1">
        <v>3534.5779021696276</v>
      </c>
      <c r="C51" s="1">
        <v>-614.57790216962758</v>
      </c>
    </row>
    <row r="52" spans="1:3" x14ac:dyDescent="0.3">
      <c r="A52" s="1">
        <v>28</v>
      </c>
      <c r="B52" s="1">
        <v>5029.4556537332537</v>
      </c>
      <c r="C52" s="1">
        <v>-39.455653733253712</v>
      </c>
    </row>
    <row r="53" spans="1:3" x14ac:dyDescent="0.3">
      <c r="A53" s="1">
        <v>29</v>
      </c>
      <c r="B53" s="1">
        <v>1928.9684653049926</v>
      </c>
      <c r="C53" s="1">
        <v>-258.96846530499261</v>
      </c>
    </row>
    <row r="54" spans="1:3" x14ac:dyDescent="0.3">
      <c r="A54" s="1">
        <v>30</v>
      </c>
      <c r="B54" s="1">
        <v>3239.2934080336022</v>
      </c>
      <c r="C54" s="1">
        <v>70.706591966397809</v>
      </c>
    </row>
    <row r="55" spans="1:3" x14ac:dyDescent="0.3">
      <c r="A55" s="1">
        <v>31</v>
      </c>
      <c r="B55" s="1">
        <v>3405.3909359851173</v>
      </c>
      <c r="C55" s="1">
        <v>44.609064014882733</v>
      </c>
    </row>
    <row r="56" spans="1:3" x14ac:dyDescent="0.3">
      <c r="A56" s="1">
        <v>32</v>
      </c>
      <c r="B56" s="1">
        <v>3645.3095874706364</v>
      </c>
      <c r="C56" s="1">
        <v>-45.309587470636416</v>
      </c>
    </row>
    <row r="57" spans="1:3" x14ac:dyDescent="0.3">
      <c r="A57" s="1">
        <v>33</v>
      </c>
      <c r="B57" s="1">
        <v>2777.9113859460635</v>
      </c>
      <c r="C57" s="1">
        <v>72.088614053936453</v>
      </c>
    </row>
    <row r="58" spans="1:3" x14ac:dyDescent="0.3">
      <c r="A58" s="1">
        <v>34</v>
      </c>
      <c r="B58" s="1">
        <v>1928.9684653049926</v>
      </c>
      <c r="C58" s="1">
        <v>-338.96846530499261</v>
      </c>
    </row>
    <row r="59" spans="1:3" x14ac:dyDescent="0.3">
      <c r="A59" s="1">
        <v>35</v>
      </c>
      <c r="B59" s="1">
        <v>3442.3014977521202</v>
      </c>
      <c r="C59" s="1">
        <v>327.69850224787979</v>
      </c>
    </row>
    <row r="60" spans="1:3" x14ac:dyDescent="0.3">
      <c r="A60" s="1">
        <v>36</v>
      </c>
      <c r="B60" s="1">
        <v>3756.0412727716462</v>
      </c>
      <c r="C60" s="1">
        <v>93.958727228353837</v>
      </c>
    </row>
    <row r="61" spans="1:3" x14ac:dyDescent="0.3">
      <c r="A61" s="1">
        <v>37</v>
      </c>
      <c r="B61" s="1">
        <v>2131.9765550235093</v>
      </c>
      <c r="C61" s="1">
        <v>348.02344497649074</v>
      </c>
    </row>
    <row r="62" spans="1:3" x14ac:dyDescent="0.3">
      <c r="A62" s="1">
        <v>38</v>
      </c>
      <c r="B62" s="1">
        <v>3442.3014977521202</v>
      </c>
      <c r="C62" s="1">
        <v>127.69850224787979</v>
      </c>
    </row>
    <row r="63" spans="1:3" x14ac:dyDescent="0.3">
      <c r="A63" s="1">
        <v>39</v>
      </c>
      <c r="B63" s="1">
        <v>3368.4803742181134</v>
      </c>
      <c r="C63" s="1">
        <v>-748.48037421811341</v>
      </c>
    </row>
    <row r="64" spans="1:3" x14ac:dyDescent="0.3">
      <c r="A64" s="1">
        <v>40</v>
      </c>
      <c r="B64" s="1">
        <v>1689.0498138194721</v>
      </c>
      <c r="C64" s="1">
        <v>200.95018618052791</v>
      </c>
    </row>
    <row r="65" spans="1:3" x14ac:dyDescent="0.3">
      <c r="A65" s="1">
        <v>41</v>
      </c>
      <c r="B65" s="1">
        <v>3977.5046433736657</v>
      </c>
      <c r="C65" s="1">
        <v>-947.50464337366566</v>
      </c>
    </row>
    <row r="66" spans="1:3" ht="14.5" thickBot="1" x14ac:dyDescent="0.35">
      <c r="A66" s="2">
        <v>42</v>
      </c>
      <c r="B66" s="2">
        <v>3054.7405991985866</v>
      </c>
      <c r="C66" s="2">
        <v>-24.740599198586551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D22" workbookViewId="0">
      <selection activeCell="L22" sqref="L22"/>
    </sheetView>
  </sheetViews>
  <sheetFormatPr defaultRowHeight="14" x14ac:dyDescent="0.3"/>
  <cols>
    <col min="1" max="1" width="13.5" bestFit="1" customWidth="1"/>
    <col min="2" max="2" width="11.25" bestFit="1" customWidth="1"/>
    <col min="3" max="3" width="13.33203125" bestFit="1" customWidth="1"/>
    <col min="4" max="4" width="10.1640625" bestFit="1" customWidth="1"/>
    <col min="5" max="5" width="17.5" bestFit="1" customWidth="1"/>
    <col min="6" max="6" width="10.1640625" bestFit="1" customWidth="1"/>
  </cols>
  <sheetData>
    <row r="1" spans="1:14" x14ac:dyDescent="0.3">
      <c r="A1">
        <v>29.2</v>
      </c>
      <c r="B1">
        <v>3040</v>
      </c>
      <c r="F1" t="s">
        <v>56</v>
      </c>
      <c r="G1" t="s">
        <v>57</v>
      </c>
      <c r="I1" t="s">
        <v>73</v>
      </c>
      <c r="J1" t="s">
        <v>74</v>
      </c>
      <c r="K1" t="s">
        <v>78</v>
      </c>
      <c r="L1" t="s">
        <v>75</v>
      </c>
      <c r="M1" t="s">
        <v>76</v>
      </c>
      <c r="N1" t="s">
        <v>77</v>
      </c>
    </row>
    <row r="2" spans="1:14" x14ac:dyDescent="0.3">
      <c r="A2">
        <v>30.7</v>
      </c>
      <c r="B2">
        <v>3840</v>
      </c>
      <c r="F2">
        <v>1</v>
      </c>
      <c r="G2" s="6">
        <v>1.6</v>
      </c>
      <c r="H2">
        <f>F2*G2</f>
        <v>1.6</v>
      </c>
      <c r="I2">
        <v>1.7</v>
      </c>
      <c r="J2">
        <f>37.6/14</f>
        <v>2.6857142857142859</v>
      </c>
      <c r="K2">
        <f>0.3244*F2+1.2396</f>
        <v>1.5640000000000001</v>
      </c>
      <c r="L2">
        <f>(K2-G2)^2</f>
        <v>1.2960000000000022E-3</v>
      </c>
      <c r="M2">
        <f>(G2-J2)^2</f>
        <v>1.178775510204082</v>
      </c>
      <c r="N2">
        <f>(G2-I2)^2</f>
        <v>9.9999999999999742E-3</v>
      </c>
    </row>
    <row r="3" spans="1:14" x14ac:dyDescent="0.3">
      <c r="A3">
        <v>24.7</v>
      </c>
      <c r="B3">
        <v>2470</v>
      </c>
      <c r="F3">
        <v>1</v>
      </c>
      <c r="G3" s="6">
        <v>1.8</v>
      </c>
      <c r="H3">
        <f t="shared" ref="H3:H15" si="0">F3*G3</f>
        <v>1.8</v>
      </c>
      <c r="I3">
        <v>1.7</v>
      </c>
      <c r="J3">
        <f t="shared" ref="J3:J15" si="1">37.6/14</f>
        <v>2.6857142857142859</v>
      </c>
      <c r="K3">
        <f t="shared" ref="K3:K15" si="2">0.3244*F3+1.2396</f>
        <v>1.5640000000000001</v>
      </c>
      <c r="L3">
        <f t="shared" ref="L3:L15" si="3">(K3-G3)^2</f>
        <v>5.5695999999999996E-2</v>
      </c>
      <c r="M3">
        <f t="shared" ref="M3:M15" si="4">(G3-J3)^2</f>
        <v>0.78448979591836765</v>
      </c>
      <c r="N3">
        <f t="shared" ref="N3:N15" si="5">(G3-I3)^2</f>
        <v>1.0000000000000018E-2</v>
      </c>
    </row>
    <row r="4" spans="1:14" x14ac:dyDescent="0.3">
      <c r="A4">
        <v>32.299999999999997</v>
      </c>
      <c r="B4">
        <v>3610</v>
      </c>
      <c r="F4">
        <v>3.3</v>
      </c>
      <c r="G4" s="6">
        <v>1.8</v>
      </c>
      <c r="H4">
        <f t="shared" si="0"/>
        <v>5.9399999999999995</v>
      </c>
      <c r="I4">
        <v>2.25</v>
      </c>
      <c r="J4">
        <f t="shared" si="1"/>
        <v>2.6857142857142859</v>
      </c>
      <c r="K4">
        <f t="shared" si="2"/>
        <v>2.31012</v>
      </c>
      <c r="L4">
        <f t="shared" si="3"/>
        <v>0.26022241439999988</v>
      </c>
      <c r="M4">
        <f t="shared" si="4"/>
        <v>0.78448979591836765</v>
      </c>
      <c r="N4">
        <f t="shared" si="5"/>
        <v>0.20249999999999996</v>
      </c>
    </row>
    <row r="5" spans="1:14" x14ac:dyDescent="0.3">
      <c r="A5">
        <v>31.3</v>
      </c>
      <c r="B5">
        <v>3480</v>
      </c>
      <c r="F5">
        <v>3.3</v>
      </c>
      <c r="G5" s="6">
        <v>2.7</v>
      </c>
      <c r="H5">
        <f t="shared" si="0"/>
        <v>8.91</v>
      </c>
      <c r="I5">
        <v>2.25</v>
      </c>
      <c r="J5">
        <f t="shared" si="1"/>
        <v>2.6857142857142859</v>
      </c>
      <c r="K5">
        <f t="shared" si="2"/>
        <v>2.31012</v>
      </c>
      <c r="L5">
        <f t="shared" si="3"/>
        <v>0.15200641440000018</v>
      </c>
      <c r="M5">
        <f t="shared" si="4"/>
        <v>2.0408163265305977E-4</v>
      </c>
      <c r="N5">
        <f t="shared" si="5"/>
        <v>0.20250000000000015</v>
      </c>
    </row>
    <row r="6" spans="1:14" x14ac:dyDescent="0.3">
      <c r="A6">
        <v>31.5</v>
      </c>
      <c r="B6">
        <v>3810</v>
      </c>
      <c r="F6">
        <v>4</v>
      </c>
      <c r="G6" s="6">
        <v>2.6</v>
      </c>
      <c r="H6">
        <f t="shared" si="0"/>
        <v>10.4</v>
      </c>
      <c r="I6">
        <v>2.4670000000000001</v>
      </c>
      <c r="J6">
        <f t="shared" si="1"/>
        <v>2.6857142857142859</v>
      </c>
      <c r="K6">
        <f t="shared" si="2"/>
        <v>2.5372000000000003</v>
      </c>
      <c r="L6">
        <f t="shared" si="3"/>
        <v>3.9438399999999676E-3</v>
      </c>
      <c r="M6">
        <f t="shared" si="4"/>
        <v>7.346938775510228E-3</v>
      </c>
      <c r="N6">
        <f t="shared" si="5"/>
        <v>1.7689000000000003E-2</v>
      </c>
    </row>
    <row r="7" spans="1:14" x14ac:dyDescent="0.3">
      <c r="A7">
        <v>24.5</v>
      </c>
      <c r="B7">
        <v>2330</v>
      </c>
      <c r="F7">
        <v>4</v>
      </c>
      <c r="G7" s="6">
        <v>2.6</v>
      </c>
      <c r="H7">
        <f t="shared" si="0"/>
        <v>10.4</v>
      </c>
      <c r="I7">
        <v>2.4670000000000001</v>
      </c>
      <c r="J7">
        <f t="shared" si="1"/>
        <v>2.6857142857142859</v>
      </c>
      <c r="K7">
        <f t="shared" si="2"/>
        <v>2.5372000000000003</v>
      </c>
      <c r="L7">
        <f t="shared" si="3"/>
        <v>3.9438399999999676E-3</v>
      </c>
      <c r="M7">
        <f t="shared" si="4"/>
        <v>7.346938775510228E-3</v>
      </c>
      <c r="N7">
        <f t="shared" si="5"/>
        <v>1.7689000000000003E-2</v>
      </c>
    </row>
    <row r="8" spans="1:14" x14ac:dyDescent="0.3">
      <c r="A8">
        <v>19.899999999999999</v>
      </c>
      <c r="B8">
        <v>1800</v>
      </c>
      <c r="F8">
        <v>4</v>
      </c>
      <c r="G8" s="6">
        <v>2.2000000000000002</v>
      </c>
      <c r="H8">
        <f t="shared" si="0"/>
        <v>8.8000000000000007</v>
      </c>
      <c r="I8">
        <v>2.4670000000000001</v>
      </c>
      <c r="J8">
        <f t="shared" si="1"/>
        <v>2.6857142857142859</v>
      </c>
      <c r="K8">
        <f t="shared" si="2"/>
        <v>2.5372000000000003</v>
      </c>
      <c r="L8">
        <f t="shared" si="3"/>
        <v>0.11370384000000011</v>
      </c>
      <c r="M8">
        <f t="shared" si="4"/>
        <v>0.23591836734693883</v>
      </c>
      <c r="N8">
        <f t="shared" si="5"/>
        <v>7.128899999999995E-2</v>
      </c>
    </row>
    <row r="9" spans="1:14" x14ac:dyDescent="0.3">
      <c r="A9">
        <v>27.3</v>
      </c>
      <c r="B9">
        <v>3110</v>
      </c>
      <c r="F9">
        <v>5.6</v>
      </c>
      <c r="G9" s="6">
        <v>3.5</v>
      </c>
      <c r="H9">
        <f t="shared" si="0"/>
        <v>19.599999999999998</v>
      </c>
      <c r="I9">
        <v>2.8</v>
      </c>
      <c r="J9">
        <f t="shared" si="1"/>
        <v>2.6857142857142859</v>
      </c>
      <c r="K9">
        <f t="shared" si="2"/>
        <v>3.0562399999999998</v>
      </c>
      <c r="L9">
        <f t="shared" si="3"/>
        <v>0.19692293760000013</v>
      </c>
      <c r="M9">
        <f t="shared" si="4"/>
        <v>0.66306122448979554</v>
      </c>
      <c r="N9">
        <f t="shared" si="5"/>
        <v>0.49000000000000027</v>
      </c>
    </row>
    <row r="10" spans="1:14" x14ac:dyDescent="0.3">
      <c r="A10">
        <v>27.1</v>
      </c>
      <c r="B10">
        <v>3160</v>
      </c>
      <c r="F10">
        <v>5.6</v>
      </c>
      <c r="G10" s="6">
        <v>2.8</v>
      </c>
      <c r="H10">
        <f t="shared" si="0"/>
        <v>15.679999999999998</v>
      </c>
      <c r="I10">
        <v>2.8</v>
      </c>
      <c r="J10">
        <f t="shared" si="1"/>
        <v>2.6857142857142859</v>
      </c>
      <c r="K10">
        <f t="shared" si="2"/>
        <v>3.0562399999999998</v>
      </c>
      <c r="L10">
        <f t="shared" si="3"/>
        <v>6.5658937600000009E-2</v>
      </c>
      <c r="M10">
        <f t="shared" si="4"/>
        <v>1.3061224489795825E-2</v>
      </c>
      <c r="N10">
        <f t="shared" si="5"/>
        <v>0</v>
      </c>
    </row>
    <row r="11" spans="1:14" x14ac:dyDescent="0.3">
      <c r="A11">
        <v>24</v>
      </c>
      <c r="B11">
        <v>2310</v>
      </c>
      <c r="F11">
        <v>5.6</v>
      </c>
      <c r="G11" s="6">
        <v>2.1</v>
      </c>
      <c r="H11">
        <f t="shared" si="0"/>
        <v>11.76</v>
      </c>
      <c r="I11">
        <v>2.8</v>
      </c>
      <c r="J11">
        <f t="shared" si="1"/>
        <v>2.6857142857142859</v>
      </c>
      <c r="K11">
        <f t="shared" si="2"/>
        <v>3.0562399999999998</v>
      </c>
      <c r="L11">
        <f t="shared" si="3"/>
        <v>0.91439493759999957</v>
      </c>
      <c r="M11">
        <f t="shared" si="4"/>
        <v>0.34306122448979609</v>
      </c>
      <c r="N11">
        <f t="shared" si="5"/>
        <v>0.4899999999999996</v>
      </c>
    </row>
    <row r="12" spans="1:14" x14ac:dyDescent="0.3">
      <c r="A12">
        <v>33.799999999999997</v>
      </c>
      <c r="B12">
        <v>4360</v>
      </c>
      <c r="F12">
        <v>6</v>
      </c>
      <c r="G12" s="6">
        <v>3.4</v>
      </c>
      <c r="H12">
        <f t="shared" si="0"/>
        <v>20.399999999999999</v>
      </c>
      <c r="I12">
        <v>3.3</v>
      </c>
      <c r="J12">
        <f t="shared" si="1"/>
        <v>2.6857142857142859</v>
      </c>
      <c r="K12">
        <f t="shared" si="2"/>
        <v>3.1859999999999999</v>
      </c>
      <c r="L12">
        <f t="shared" si="3"/>
        <v>4.5795999999999989E-2</v>
      </c>
      <c r="M12">
        <f t="shared" si="4"/>
        <v>0.51020408163265263</v>
      </c>
      <c r="N12">
        <f t="shared" si="5"/>
        <v>1.0000000000000018E-2</v>
      </c>
    </row>
    <row r="13" spans="1:14" x14ac:dyDescent="0.3">
      <c r="A13">
        <v>21.5</v>
      </c>
      <c r="B13">
        <v>1880</v>
      </c>
      <c r="F13">
        <v>6</v>
      </c>
      <c r="G13" s="6">
        <v>3.2</v>
      </c>
      <c r="H13">
        <f t="shared" si="0"/>
        <v>19.200000000000003</v>
      </c>
      <c r="I13">
        <v>3.3</v>
      </c>
      <c r="J13">
        <f t="shared" si="1"/>
        <v>2.6857142857142859</v>
      </c>
      <c r="K13">
        <f t="shared" si="2"/>
        <v>3.1859999999999999</v>
      </c>
      <c r="L13">
        <f t="shared" si="3"/>
        <v>1.9600000000000655E-4</v>
      </c>
      <c r="M13">
        <f t="shared" si="4"/>
        <v>0.2644897959183673</v>
      </c>
      <c r="N13">
        <f t="shared" si="5"/>
        <v>9.9999999999999291E-3</v>
      </c>
    </row>
    <row r="14" spans="1:14" x14ac:dyDescent="0.3">
      <c r="A14">
        <v>32.200000000000003</v>
      </c>
      <c r="B14">
        <v>3670</v>
      </c>
      <c r="F14">
        <v>6.5</v>
      </c>
      <c r="G14" s="6">
        <v>3.4</v>
      </c>
      <c r="H14">
        <f t="shared" si="0"/>
        <v>22.099999999999998</v>
      </c>
      <c r="I14">
        <v>3.65</v>
      </c>
      <c r="J14">
        <f t="shared" si="1"/>
        <v>2.6857142857142859</v>
      </c>
      <c r="K14">
        <f t="shared" si="2"/>
        <v>3.3482000000000003</v>
      </c>
      <c r="L14">
        <f t="shared" si="3"/>
        <v>2.6832399999999609E-3</v>
      </c>
      <c r="M14">
        <f t="shared" si="4"/>
        <v>0.51020408163265263</v>
      </c>
      <c r="N14">
        <f t="shared" si="5"/>
        <v>6.25E-2</v>
      </c>
    </row>
    <row r="15" spans="1:14" x14ac:dyDescent="0.3">
      <c r="A15">
        <v>22.5</v>
      </c>
      <c r="B15">
        <v>1740</v>
      </c>
      <c r="F15">
        <v>6.5</v>
      </c>
      <c r="G15" s="6">
        <v>3.9</v>
      </c>
      <c r="H15">
        <f t="shared" si="0"/>
        <v>25.349999999999998</v>
      </c>
      <c r="I15">
        <v>3.65</v>
      </c>
      <c r="J15">
        <f t="shared" si="1"/>
        <v>2.6857142857142859</v>
      </c>
      <c r="K15">
        <f t="shared" si="2"/>
        <v>3.3482000000000003</v>
      </c>
      <c r="L15">
        <f t="shared" si="3"/>
        <v>0.3044832399999996</v>
      </c>
      <c r="M15">
        <f t="shared" si="4"/>
        <v>1.4744897959183665</v>
      </c>
      <c r="N15">
        <f t="shared" si="5"/>
        <v>6.25E-2</v>
      </c>
    </row>
    <row r="16" spans="1:14" x14ac:dyDescent="0.3">
      <c r="A16">
        <v>27.5</v>
      </c>
      <c r="B16">
        <v>2250</v>
      </c>
      <c r="G16" s="6"/>
      <c r="L16">
        <f>SUM(L2:L15)</f>
        <v>2.120947641599999</v>
      </c>
      <c r="M16">
        <f>SUM(M2:M15)</f>
        <v>6.7771428571428558</v>
      </c>
      <c r="N16">
        <f>SUM(N2:N15)</f>
        <v>1.6566669999999999</v>
      </c>
    </row>
    <row r="17" spans="1:12" x14ac:dyDescent="0.3">
      <c r="A17">
        <v>25.6</v>
      </c>
      <c r="B17">
        <v>2650</v>
      </c>
    </row>
    <row r="18" spans="1:12" x14ac:dyDescent="0.3">
      <c r="A18">
        <v>34.5</v>
      </c>
      <c r="B18">
        <v>4970</v>
      </c>
      <c r="F18" t="s">
        <v>59</v>
      </c>
      <c r="G18">
        <f>SUMSQ(F2:F15)</f>
        <v>322.36</v>
      </c>
      <c r="H18" t="s">
        <v>63</v>
      </c>
      <c r="I18">
        <f>AVERAGE(F2:F15)</f>
        <v>4.4571428571428573</v>
      </c>
      <c r="K18" t="s">
        <v>82</v>
      </c>
      <c r="L18">
        <f>L16-N16</f>
        <v>0.46428064159999916</v>
      </c>
    </row>
    <row r="19" spans="1:12" x14ac:dyDescent="0.3">
      <c r="A19">
        <v>26.2</v>
      </c>
      <c r="B19">
        <v>2620</v>
      </c>
      <c r="F19" t="s">
        <v>60</v>
      </c>
      <c r="G19">
        <f>SUMSQ(G2:G15)</f>
        <v>107.76</v>
      </c>
      <c r="H19" t="s">
        <v>64</v>
      </c>
      <c r="I19">
        <f>AVERAGE(G2:G15)</f>
        <v>2.6857142857142859</v>
      </c>
    </row>
    <row r="20" spans="1:12" x14ac:dyDescent="0.3">
      <c r="A20">
        <v>26.7</v>
      </c>
      <c r="B20">
        <v>2900</v>
      </c>
      <c r="F20" t="s">
        <v>61</v>
      </c>
      <c r="G20">
        <f>SUM(H2:H15)</f>
        <v>181.94</v>
      </c>
    </row>
    <row r="21" spans="1:12" x14ac:dyDescent="0.3">
      <c r="A21">
        <v>21.1</v>
      </c>
      <c r="B21">
        <v>1670</v>
      </c>
      <c r="F21" t="s">
        <v>62</v>
      </c>
      <c r="G21">
        <v>14</v>
      </c>
      <c r="H21" t="s">
        <v>80</v>
      </c>
      <c r="I21">
        <v>4</v>
      </c>
      <c r="K21" t="s">
        <v>83</v>
      </c>
      <c r="L21">
        <f>L18*I22/(I21*N16)</f>
        <v>0.56049965575459548</v>
      </c>
    </row>
    <row r="22" spans="1:12" x14ac:dyDescent="0.3">
      <c r="A22">
        <v>24.1</v>
      </c>
      <c r="B22">
        <v>2540</v>
      </c>
      <c r="F22" t="s">
        <v>79</v>
      </c>
      <c r="G22">
        <v>6</v>
      </c>
      <c r="H22" t="s">
        <v>81</v>
      </c>
      <c r="I22">
        <v>8</v>
      </c>
      <c r="K22" t="s">
        <v>84</v>
      </c>
    </row>
    <row r="23" spans="1:12" x14ac:dyDescent="0.3">
      <c r="A23">
        <v>32.700000000000003</v>
      </c>
      <c r="B23">
        <v>3800</v>
      </c>
      <c r="F23" t="s">
        <v>58</v>
      </c>
      <c r="G23">
        <f>G18-14*I18^2</f>
        <v>44.234285714285704</v>
      </c>
    </row>
    <row r="24" spans="1:12" x14ac:dyDescent="0.3">
      <c r="A24">
        <v>32.6</v>
      </c>
      <c r="B24">
        <v>4600</v>
      </c>
      <c r="F24" t="s">
        <v>65</v>
      </c>
      <c r="G24">
        <f>G19-14*I19^2</f>
        <v>6.7771428571428487</v>
      </c>
    </row>
    <row r="25" spans="1:12" x14ac:dyDescent="0.3">
      <c r="A25">
        <v>22.1</v>
      </c>
      <c r="B25">
        <v>1900</v>
      </c>
      <c r="F25" t="s">
        <v>66</v>
      </c>
      <c r="G25">
        <f>G20-14*I18*I19</f>
        <v>14.351428571428528</v>
      </c>
    </row>
    <row r="26" spans="1:12" x14ac:dyDescent="0.3">
      <c r="A26">
        <v>25.3</v>
      </c>
      <c r="B26">
        <v>2530</v>
      </c>
    </row>
    <row r="27" spans="1:12" x14ac:dyDescent="0.3">
      <c r="A27">
        <v>30.8</v>
      </c>
      <c r="B27">
        <v>2920</v>
      </c>
    </row>
    <row r="28" spans="1:12" x14ac:dyDescent="0.3">
      <c r="A28">
        <v>38.9</v>
      </c>
      <c r="B28">
        <v>4990</v>
      </c>
      <c r="F28" t="s">
        <v>67</v>
      </c>
      <c r="G28">
        <f>G25/G23</f>
        <v>0.32444128665546995</v>
      </c>
    </row>
    <row r="29" spans="1:12" x14ac:dyDescent="0.3">
      <c r="A29">
        <v>22.1</v>
      </c>
      <c r="B29">
        <v>1670</v>
      </c>
      <c r="F29" t="s">
        <v>68</v>
      </c>
      <c r="G29">
        <f>I19-G28*I18</f>
        <v>1.2396331223356198</v>
      </c>
    </row>
    <row r="30" spans="1:12" x14ac:dyDescent="0.3">
      <c r="A30">
        <v>29.2</v>
      </c>
      <c r="B30">
        <v>3310</v>
      </c>
    </row>
    <row r="31" spans="1:12" x14ac:dyDescent="0.3">
      <c r="A31">
        <v>30.1</v>
      </c>
      <c r="B31">
        <v>3450</v>
      </c>
      <c r="F31" t="s">
        <v>69</v>
      </c>
      <c r="G31">
        <f>G24-G28*G25</f>
        <v>2.1209469060845043</v>
      </c>
    </row>
    <row r="32" spans="1:12" x14ac:dyDescent="0.3">
      <c r="A32">
        <v>31.4</v>
      </c>
      <c r="B32">
        <v>3600</v>
      </c>
      <c r="F32" t="s">
        <v>70</v>
      </c>
      <c r="G32">
        <f>G31/12</f>
        <v>0.17674557550704204</v>
      </c>
    </row>
    <row r="33" spans="1:7" x14ac:dyDescent="0.3">
      <c r="A33">
        <v>26.7</v>
      </c>
      <c r="B33">
        <v>2850</v>
      </c>
      <c r="F33" t="s">
        <v>71</v>
      </c>
      <c r="G33">
        <f>SQRT(G32)</f>
        <v>0.42041119812279265</v>
      </c>
    </row>
    <row r="34" spans="1:7" x14ac:dyDescent="0.3">
      <c r="A34">
        <v>22.1</v>
      </c>
      <c r="B34">
        <v>1590</v>
      </c>
      <c r="F34" t="s">
        <v>72</v>
      </c>
      <c r="G34">
        <f>G28*SQRT(G23)/G33</f>
        <v>5.1326464385777752</v>
      </c>
    </row>
    <row r="35" spans="1:7" x14ac:dyDescent="0.3">
      <c r="A35">
        <v>30.3</v>
      </c>
      <c r="B35">
        <v>3770</v>
      </c>
    </row>
    <row r="36" spans="1:7" x14ac:dyDescent="0.3">
      <c r="A36">
        <v>32</v>
      </c>
      <c r="B36">
        <v>3850</v>
      </c>
    </row>
    <row r="37" spans="1:7" x14ac:dyDescent="0.3">
      <c r="A37">
        <v>23.2</v>
      </c>
      <c r="B37">
        <v>2480</v>
      </c>
    </row>
    <row r="38" spans="1:7" x14ac:dyDescent="0.3">
      <c r="A38">
        <v>30.3</v>
      </c>
      <c r="B38">
        <v>3570</v>
      </c>
    </row>
    <row r="39" spans="1:7" x14ac:dyDescent="0.3">
      <c r="A39">
        <v>29.9</v>
      </c>
      <c r="B39">
        <v>2620</v>
      </c>
    </row>
    <row r="40" spans="1:7" x14ac:dyDescent="0.3">
      <c r="A40">
        <v>20.8</v>
      </c>
      <c r="B40">
        <v>1890</v>
      </c>
    </row>
    <row r="41" spans="1:7" x14ac:dyDescent="0.3">
      <c r="A41">
        <v>33.200000000000003</v>
      </c>
      <c r="B41">
        <v>3030</v>
      </c>
    </row>
    <row r="42" spans="1:7" x14ac:dyDescent="0.3">
      <c r="A42">
        <v>28.2</v>
      </c>
      <c r="B42">
        <v>3030</v>
      </c>
    </row>
    <row r="44" spans="1:7" x14ac:dyDescent="0.3">
      <c r="A44" t="s">
        <v>0</v>
      </c>
      <c r="B44" t="s">
        <v>2</v>
      </c>
      <c r="D44" t="s">
        <v>10</v>
      </c>
      <c r="E44" t="s">
        <v>21</v>
      </c>
      <c r="F44" t="s">
        <v>22</v>
      </c>
    </row>
    <row r="45" spans="1:7" x14ac:dyDescent="0.3">
      <c r="A45">
        <f>DEVSQ(A1:A42)</f>
        <v>828.24119047619035</v>
      </c>
      <c r="B45">
        <f>DEVSQ(B1:B42)</f>
        <v>32812447.619047627</v>
      </c>
      <c r="D45">
        <f>SUMSQ(A1:A42)</f>
        <v>33426.67</v>
      </c>
      <c r="E45">
        <v>3653682</v>
      </c>
      <c r="F45">
        <f>SUMSQ(B1:B42)</f>
        <v>408775200</v>
      </c>
    </row>
    <row r="47" spans="1:7" x14ac:dyDescent="0.3">
      <c r="A47" t="s">
        <v>1</v>
      </c>
    </row>
    <row r="48" spans="1:7" x14ac:dyDescent="0.3">
      <c r="A48">
        <f>SLOPE(B1:B42,A1:A42)</f>
        <v>184.55280883501558</v>
      </c>
    </row>
    <row r="50" spans="1:3" x14ac:dyDescent="0.3">
      <c r="A50" t="s">
        <v>3</v>
      </c>
    </row>
    <row r="51" spans="1:3" x14ac:dyDescent="0.3">
      <c r="A51">
        <f>A48*A45</f>
        <v>152854.23809523808</v>
      </c>
    </row>
    <row r="54" spans="1:3" x14ac:dyDescent="0.3">
      <c r="A54" t="s">
        <v>4</v>
      </c>
      <c r="B54" t="s">
        <v>23</v>
      </c>
      <c r="C54" t="s">
        <v>24</v>
      </c>
    </row>
    <row r="55" spans="1:3" x14ac:dyDescent="0.3">
      <c r="A55">
        <f>B45-A51*A48</f>
        <v>4602768.6362351961</v>
      </c>
      <c r="B55">
        <f>B45</f>
        <v>32812447.619047627</v>
      </c>
      <c r="C55">
        <f>A55-B55</f>
        <v>-28209678.982812431</v>
      </c>
    </row>
    <row r="57" spans="1:3" x14ac:dyDescent="0.3">
      <c r="A57" t="s">
        <v>5</v>
      </c>
      <c r="B57" t="s">
        <v>6</v>
      </c>
    </row>
    <row r="58" spans="1:3" x14ac:dyDescent="0.3">
      <c r="A58">
        <f>AVERAGE(A1:A42)</f>
        <v>27.859523809523818</v>
      </c>
      <c r="B58">
        <f>AVERAGE(B1:B42)</f>
        <v>2991.9047619047619</v>
      </c>
    </row>
    <row r="60" spans="1:3" x14ac:dyDescent="0.3">
      <c r="A60" t="s">
        <v>7</v>
      </c>
    </row>
    <row r="61" spans="1:3" x14ac:dyDescent="0.3">
      <c r="A61">
        <f>B58-A58*A48</f>
        <v>-2149.6486099488525</v>
      </c>
    </row>
    <row r="64" spans="1:3" x14ac:dyDescent="0.3">
      <c r="A64" t="s">
        <v>8</v>
      </c>
    </row>
    <row r="65" spans="1:5" x14ac:dyDescent="0.3">
      <c r="A65">
        <f>A55/40</f>
        <v>115069.2159058799</v>
      </c>
    </row>
    <row r="67" spans="1:5" x14ac:dyDescent="0.3">
      <c r="A67" t="s">
        <v>9</v>
      </c>
    </row>
    <row r="68" spans="1:5" x14ac:dyDescent="0.3">
      <c r="A68">
        <f>A48-1.68385*SQRT(A65/A45)</f>
        <v>164.70536573650705</v>
      </c>
      <c r="B68">
        <f>A48+1.68385*SQRT(A65/A45)</f>
        <v>204.40025193352412</v>
      </c>
    </row>
    <row r="70" spans="1:5" x14ac:dyDescent="0.3">
      <c r="A70" t="s">
        <v>11</v>
      </c>
    </row>
    <row r="71" spans="1:5" x14ac:dyDescent="0.3">
      <c r="A71">
        <v>-2709.5692503955415</v>
      </c>
      <c r="B71">
        <v>-1589.7279695021637</v>
      </c>
    </row>
    <row r="75" spans="1:5" x14ac:dyDescent="0.3">
      <c r="A75" s="5" t="s">
        <v>12</v>
      </c>
      <c r="B75" s="5" t="s">
        <v>13</v>
      </c>
      <c r="C75" s="5"/>
      <c r="D75" s="5"/>
      <c r="E75" s="5"/>
    </row>
    <row r="76" spans="1:5" x14ac:dyDescent="0.3">
      <c r="A76" s="5" t="s">
        <v>14</v>
      </c>
      <c r="B76" s="5" t="s">
        <v>15</v>
      </c>
      <c r="C76" s="5" t="s">
        <v>16</v>
      </c>
      <c r="D76" s="5"/>
      <c r="E76" s="5"/>
    </row>
    <row r="77" spans="1:5" x14ac:dyDescent="0.3">
      <c r="A77" s="5" t="s">
        <v>17</v>
      </c>
      <c r="B77" s="5" t="s">
        <v>18</v>
      </c>
      <c r="C77" s="5">
        <v>164.70536573650705</v>
      </c>
      <c r="D77" s="5">
        <v>204.40025193352412</v>
      </c>
      <c r="E77" s="5"/>
    </row>
    <row r="78" spans="1:5" x14ac:dyDescent="0.3">
      <c r="A78" s="5"/>
      <c r="B78" s="5" t="s">
        <v>19</v>
      </c>
      <c r="C78" s="5">
        <v>-2709.5692503955415</v>
      </c>
      <c r="D78" s="5">
        <v>-1589.7279695021637</v>
      </c>
      <c r="E78" s="5"/>
    </row>
    <row r="79" spans="1:5" x14ac:dyDescent="0.3">
      <c r="A79" s="5" t="s">
        <v>25</v>
      </c>
      <c r="B79" s="5" t="s">
        <v>26</v>
      </c>
      <c r="C79" s="5">
        <f>A51^2/(A45*B45)</f>
        <v>0.85972492239307097</v>
      </c>
      <c r="D79" s="5"/>
      <c r="E79" s="5"/>
    </row>
    <row r="80" spans="1:5" x14ac:dyDescent="0.3">
      <c r="A80" s="5" t="s">
        <v>20</v>
      </c>
      <c r="B80" s="5" t="s">
        <v>28</v>
      </c>
      <c r="C80" s="5">
        <f>SQRT(C79)*SQRT(40)/SQRT(1-C79)</f>
        <v>15.657394537646674</v>
      </c>
      <c r="D80" s="5" t="s">
        <v>27</v>
      </c>
      <c r="E80" s="5">
        <v>0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</dc:creator>
  <cp:lastModifiedBy>Lyric</cp:lastModifiedBy>
  <cp:lastPrinted>2020-04-30T10:22:26Z</cp:lastPrinted>
  <dcterms:created xsi:type="dcterms:W3CDTF">2015-06-05T18:17:20Z</dcterms:created>
  <dcterms:modified xsi:type="dcterms:W3CDTF">2020-05-12T10:45:51Z</dcterms:modified>
</cp:coreProperties>
</file>