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8" sheetId="1" r:id="rId1"/>
  </sheets>
  <externalReferences>
    <externalReference r:id="rId2"/>
  </externalReferences>
  <definedNames>
    <definedName name="cal_date_bis">Sheet8!$J$33</definedName>
    <definedName name="cal_date_cfx">Sheet8!$J$2</definedName>
    <definedName name="cal_date_sdr">Sheet8!$J$80</definedName>
    <definedName name="d">#REF!</definedName>
    <definedName name="diff_1">Sheet8!$Z$6</definedName>
    <definedName name="diff_2">Sheet8!$AA$6</definedName>
    <definedName name="diff_3">Sheet8!$AB$6</definedName>
    <definedName name="last_td">Sheet8!$P$1</definedName>
    <definedName name="mid_pdict">Sheet8!$Z$8</definedName>
    <definedName name="ref_date_bis">Sheet8!$F$33</definedName>
    <definedName name="ref_date_cfx">Sheet8!$F$2</definedName>
    <definedName name="ref_date_sdr">Sheet8!$F$80</definedName>
    <definedName name="SpreadsheetBuilder_1" hidden="1">#REF!</definedName>
    <definedName name="SpreadsheetBuilder_10" hidden="1">Sheet8!$R$34:$S$40</definedName>
    <definedName name="SpreadsheetBuilder_11" hidden="1">Sheet8!$U$28:$V$34</definedName>
    <definedName name="SpreadsheetBuilder_12" hidden="1">Sheet8!$K$96:$O$101</definedName>
    <definedName name="SpreadsheetBuilder_13" hidden="1">Sheet8!$P$96:$AF$100</definedName>
    <definedName name="SpreadsheetBuilder_14" hidden="1">[1]Sheet1!$A$1:$E$6</definedName>
    <definedName name="SpreadsheetBuilder_15" hidden="1">[1]Sheet1!$I$4:$Y$8</definedName>
    <definedName name="SpreadsheetBuilder_2" hidden="1">Sheet8!$V$2:$W$6</definedName>
    <definedName name="SpreadsheetBuilder_3" hidden="1">Sheet8!$V$7:$V$9</definedName>
    <definedName name="SpreadsheetBuilder_4" hidden="1">Sheet8!$V$1:$W$7</definedName>
    <definedName name="SpreadsheetBuilder_5" hidden="1">Sheet8!$V$1:$W$6</definedName>
    <definedName name="SpreadsheetBuilder_6" hidden="1">Sheet8!$Z$1:$AQ$6</definedName>
    <definedName name="SpreadsheetBuilder_7" hidden="1">Sheet8!$V$1:$W$6</definedName>
    <definedName name="SpreadsheetBuilder_8" hidden="1">Sheet8!$V$1:$W$5</definedName>
    <definedName name="SpreadsheetBuilder_9" hidden="1">Sheet8!$V$1:$AB$5</definedName>
    <definedName name="today_td">Sheet8!$R$1</definedName>
  </definedNames>
  <calcPr calcId="144525"/>
</workbook>
</file>

<file path=xl/sharedStrings.xml><?xml version="1.0" encoding="utf-8"?>
<sst xmlns="http://schemas.openxmlformats.org/spreadsheetml/2006/main" count="188" uniqueCount="108">
  <si>
    <t>周一&amp;周二手动修改上一交易日</t>
  </si>
  <si>
    <t>CFETS</t>
  </si>
  <si>
    <t>BIS</t>
  </si>
  <si>
    <t>SDR</t>
  </si>
  <si>
    <t>last mid</t>
  </si>
  <si>
    <t>Last 16:30</t>
  </si>
  <si>
    <t>Today 07:30</t>
  </si>
  <si>
    <t>Last_Index</t>
  </si>
  <si>
    <t>币种</t>
  </si>
  <si>
    <t>权重</t>
  </si>
  <si>
    <t>close_price</t>
  </si>
  <si>
    <t>adj_price</t>
  </si>
  <si>
    <t>bid_price</t>
  </si>
  <si>
    <t>ask_price</t>
  </si>
  <si>
    <t>Today_chg</t>
  </si>
  <si>
    <t>USD</t>
  </si>
  <si>
    <t>CNYMUSD Index</t>
  </si>
  <si>
    <t>Pre_Close 16:30</t>
  </si>
  <si>
    <t>EUR</t>
  </si>
  <si>
    <t>CNYMEUR Index</t>
  </si>
  <si>
    <t>Implied_mid</t>
  </si>
  <si>
    <t>JPY</t>
  </si>
  <si>
    <t>CNYMJPY Index</t>
  </si>
  <si>
    <t>diff</t>
  </si>
  <si>
    <t>HKD</t>
  </si>
  <si>
    <t>CNYMHKD Index</t>
  </si>
  <si>
    <t>weight</t>
  </si>
  <si>
    <t>GBP</t>
  </si>
  <si>
    <t>CNYMGBP Index</t>
  </si>
  <si>
    <t>mid_pridict</t>
  </si>
  <si>
    <t>Last_price</t>
  </si>
  <si>
    <t>AUD</t>
  </si>
  <si>
    <t>CNYMAUD Index</t>
  </si>
  <si>
    <t>mid_adj</t>
  </si>
  <si>
    <t>NZD</t>
  </si>
  <si>
    <t>CNYMNZD Index</t>
  </si>
  <si>
    <t>USDCNY</t>
  </si>
  <si>
    <t>USDSGD</t>
  </si>
  <si>
    <t>SGDCNY</t>
  </si>
  <si>
    <t>USDTHB</t>
  </si>
  <si>
    <t>CNYTHB</t>
  </si>
  <si>
    <t>SGD</t>
  </si>
  <si>
    <t>CNYMSGD Index</t>
  </si>
  <si>
    <t>CHF</t>
  </si>
  <si>
    <t>CNYMCHF Index</t>
  </si>
  <si>
    <t>CAD</t>
  </si>
  <si>
    <t>CNYMCAD Index</t>
  </si>
  <si>
    <t>MYR</t>
  </si>
  <si>
    <t>CNYMMYR Index</t>
  </si>
  <si>
    <t>RUB</t>
  </si>
  <si>
    <t>CNYMRUB Index</t>
  </si>
  <si>
    <t>THB</t>
  </si>
  <si>
    <t>CNYMTHB Index</t>
  </si>
  <si>
    <t>ZAR</t>
  </si>
  <si>
    <t>CNYMZAR Index</t>
  </si>
  <si>
    <t>KRW</t>
  </si>
  <si>
    <t>CNYMKRW Index</t>
  </si>
  <si>
    <t>AED</t>
  </si>
  <si>
    <t>CNYMAED Index</t>
  </si>
  <si>
    <t>SAR</t>
  </si>
  <si>
    <t>CNYMSAR Index</t>
  </si>
  <si>
    <t>HUF</t>
  </si>
  <si>
    <t>CNYMHUF Index</t>
  </si>
  <si>
    <t>PLN</t>
  </si>
  <si>
    <t>CNYMPLN Index</t>
  </si>
  <si>
    <t>DKK</t>
  </si>
  <si>
    <t>CNYMDKK Index</t>
  </si>
  <si>
    <t>SEK</t>
  </si>
  <si>
    <t>CNYMSEK Index</t>
  </si>
  <si>
    <t>NOK</t>
  </si>
  <si>
    <t>CNYMNOK Index</t>
  </si>
  <si>
    <t>TRY</t>
  </si>
  <si>
    <t>CNYMTRY Index</t>
  </si>
  <si>
    <t>MXN</t>
  </si>
  <si>
    <t>CNYMMXN Index</t>
  </si>
  <si>
    <t>Last Mid</t>
  </si>
  <si>
    <t>DZD</t>
  </si>
  <si>
    <t>usdDZD cmpn curncy</t>
  </si>
  <si>
    <t>HRK</t>
  </si>
  <si>
    <t>usdHRK cmpn curncy</t>
  </si>
  <si>
    <t>IDR</t>
  </si>
  <si>
    <t>usdIDR cmpn curncy</t>
  </si>
  <si>
    <t>ILS</t>
  </si>
  <si>
    <t>usdILS cmpn curncy</t>
  </si>
  <si>
    <t>INR</t>
  </si>
  <si>
    <t>usdINR cmpn curncy</t>
  </si>
  <si>
    <t>PEN</t>
  </si>
  <si>
    <t>usdPEN cmpn curncy</t>
  </si>
  <si>
    <t>PHP</t>
  </si>
  <si>
    <t>usdPHP cmpn curncy</t>
  </si>
  <si>
    <t>RON</t>
  </si>
  <si>
    <t>usdRON cmpn curncy</t>
  </si>
  <si>
    <t>TWD</t>
  </si>
  <si>
    <t>usdTWD cmpn curncy</t>
  </si>
  <si>
    <t>VEF</t>
  </si>
  <si>
    <t>usdVEF cmpn curncy</t>
  </si>
  <si>
    <t>ARS</t>
  </si>
  <si>
    <t>usdARS cmpn curncy</t>
  </si>
  <si>
    <t>BGN</t>
  </si>
  <si>
    <t>usdBGN cmpn curncy</t>
  </si>
  <si>
    <t>BRL</t>
  </si>
  <si>
    <t>usdBRL cmpn curncy</t>
  </si>
  <si>
    <t>CLP</t>
  </si>
  <si>
    <t>usdCLP cmpn curncy</t>
  </si>
  <si>
    <t>COP</t>
  </si>
  <si>
    <t>usdCOP cmpn curncy</t>
  </si>
  <si>
    <t>CZK</t>
  </si>
  <si>
    <t>usdCZK cmpn curncy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</si>
</sst>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"/>
    <numFmt numFmtId="177" formatCode="0.00000"/>
    <numFmt numFmtId="178" formatCode="0.00000000000000"/>
    <numFmt numFmtId="179" formatCode="0.000000000000"/>
    <numFmt numFmtId="180" formatCode="0.000"/>
  </numFmts>
  <fonts count="27">
    <font>
      <sz val="11"/>
      <color theme="1"/>
      <name val="宋体"/>
      <charset val="134"/>
      <scheme val="minor"/>
    </font>
    <font>
      <b/>
      <sz val="11"/>
      <color theme="1"/>
      <name val="Inherit"/>
      <charset val="134"/>
    </font>
    <font>
      <sz val="11"/>
      <color theme="1"/>
      <name val="Inherit"/>
      <charset val="134"/>
    </font>
    <font>
      <sz val="10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14" borderId="14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22" fontId="3" fillId="0" borderId="0"/>
    <xf numFmtId="0" fontId="16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18" fillId="26" borderId="15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0" xfId="0" applyFill="1"/>
    <xf numFmtId="177" fontId="0" fillId="0" borderId="0" xfId="0" applyNumberFormat="1"/>
    <xf numFmtId="176" fontId="0" fillId="0" borderId="0" xfId="0" applyNumberFormat="1"/>
    <xf numFmtId="2" fontId="0" fillId="0" borderId="0" xfId="0" applyNumberFormat="1"/>
    <xf numFmtId="179" fontId="0" fillId="0" borderId="0" xfId="0" applyNumberFormat="1"/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10" fontId="2" fillId="0" borderId="0" xfId="11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178" fontId="0" fillId="0" borderId="0" xfId="0" applyNumberFormat="1"/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2" fontId="2" fillId="2" borderId="0" xfId="0" applyNumberFormat="1" applyFont="1" applyFill="1" applyAlignment="1">
      <alignment horizontal="left" vertical="center"/>
    </xf>
    <xf numFmtId="177" fontId="0" fillId="2" borderId="0" xfId="0" applyNumberFormat="1" applyFill="1"/>
    <xf numFmtId="2" fontId="0" fillId="2" borderId="0" xfId="0" applyNumberFormat="1" applyFill="1"/>
    <xf numFmtId="14" fontId="0" fillId="4" borderId="0" xfId="0" applyNumberFormat="1" applyFill="1"/>
    <xf numFmtId="0" fontId="0" fillId="0" borderId="0" xfId="0" applyAlignment="1">
      <alignment horizontal="center"/>
    </xf>
    <xf numFmtId="176" fontId="0" fillId="5" borderId="0" xfId="0" applyNumberFormat="1" applyFill="1"/>
    <xf numFmtId="176" fontId="0" fillId="2" borderId="0" xfId="0" applyNumberFormat="1" applyFill="1" applyAlignment="1">
      <alignment horizontal="right"/>
    </xf>
    <xf numFmtId="176" fontId="0" fillId="0" borderId="0" xfId="0" applyNumberFormat="1" applyAlignment="1">
      <alignment horizontal="right"/>
    </xf>
    <xf numFmtId="176" fontId="3" fillId="0" borderId="0" xfId="21" applyNumberFormat="1" applyFont="1" applyFill="1" applyBorder="1" applyAlignment="1" applyProtection="1"/>
    <xf numFmtId="176" fontId="3" fillId="4" borderId="0" xfId="21" applyNumberFormat="1" applyFont="1" applyFill="1" applyBorder="1" applyAlignment="1" applyProtection="1"/>
    <xf numFmtId="177" fontId="0" fillId="6" borderId="0" xfId="0" applyNumberFormat="1" applyFill="1"/>
    <xf numFmtId="177" fontId="0" fillId="4" borderId="0" xfId="0" applyNumberFormat="1" applyFill="1"/>
    <xf numFmtId="176" fontId="3" fillId="5" borderId="0" xfId="21" applyNumberFormat="1" applyFont="1" applyFill="1" applyBorder="1" applyAlignment="1" applyProtection="1"/>
    <xf numFmtId="180" fontId="3" fillId="0" borderId="0" xfId="21" applyNumberFormat="1" applyFont="1" applyFill="1" applyBorder="1" applyAlignment="1" applyProtection="1"/>
    <xf numFmtId="176" fontId="3" fillId="7" borderId="0" xfId="21" applyNumberFormat="1" applyFont="1" applyFill="1" applyBorder="1" applyAlignment="1" applyProtection="1"/>
    <xf numFmtId="176" fontId="0" fillId="2" borderId="0" xfId="0" applyNumberFormat="1" applyFill="1"/>
    <xf numFmtId="0" fontId="0" fillId="7" borderId="0" xfId="0" applyFill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8" borderId="5" xfId="0" applyFont="1" applyFill="1" applyBorder="1"/>
    <xf numFmtId="2" fontId="6" fillId="8" borderId="1" xfId="0" applyNumberFormat="1" applyFont="1" applyFill="1" applyBorder="1"/>
    <xf numFmtId="2" fontId="6" fillId="8" borderId="6" xfId="0" applyNumberFormat="1" applyFont="1" applyFill="1" applyBorder="1"/>
    <xf numFmtId="0" fontId="4" fillId="2" borderId="5" xfId="0" applyFont="1" applyFill="1" applyBorder="1"/>
    <xf numFmtId="176" fontId="4" fillId="2" borderId="1" xfId="0" applyNumberFormat="1" applyFont="1" applyFill="1" applyBorder="1"/>
    <xf numFmtId="176" fontId="4" fillId="2" borderId="6" xfId="0" applyNumberFormat="1" applyFont="1" applyFill="1" applyBorder="1"/>
    <xf numFmtId="0" fontId="4" fillId="0" borderId="5" xfId="0" applyFont="1" applyBorder="1"/>
    <xf numFmtId="176" fontId="0" fillId="0" borderId="1" xfId="0" applyNumberFormat="1" applyBorder="1"/>
    <xf numFmtId="176" fontId="0" fillId="0" borderId="6" xfId="0" applyNumberFormat="1" applyBorder="1"/>
    <xf numFmtId="0" fontId="0" fillId="0" borderId="1" xfId="0" applyBorder="1"/>
    <xf numFmtId="0" fontId="0" fillId="0" borderId="6" xfId="0" applyBorder="1"/>
    <xf numFmtId="0" fontId="5" fillId="9" borderId="7" xfId="0" applyFont="1" applyFill="1" applyBorder="1"/>
    <xf numFmtId="176" fontId="6" fillId="9" borderId="8" xfId="0" applyNumberFormat="1" applyFont="1" applyFill="1" applyBorder="1"/>
    <xf numFmtId="0" fontId="6" fillId="10" borderId="8" xfId="0" applyFont="1" applyFill="1" applyBorder="1"/>
    <xf numFmtId="176" fontId="6" fillId="10" borderId="9" xfId="0" applyNumberFormat="1" applyFont="1" applyFill="1" applyBorder="1"/>
    <xf numFmtId="14" fontId="4" fillId="0" borderId="3" xfId="0" applyNumberFormat="1" applyFont="1" applyBorder="1"/>
    <xf numFmtId="0" fontId="4" fillId="0" borderId="7" xfId="0" applyFont="1" applyBorder="1"/>
    <xf numFmtId="177" fontId="6" fillId="9" borderId="8" xfId="0" applyNumberFormat="1" applyFont="1" applyFill="1" applyBorder="1"/>
    <xf numFmtId="177" fontId="4" fillId="0" borderId="8" xfId="0" applyNumberFormat="1" applyFont="1" applyBorder="1"/>
    <xf numFmtId="176" fontId="6" fillId="11" borderId="8" xfId="0" applyNumberFormat="1" applyFont="1" applyFill="1" applyBorder="1"/>
    <xf numFmtId="176" fontId="4" fillId="0" borderId="8" xfId="0" applyNumberFormat="1" applyFont="1" applyBorder="1"/>
    <xf numFmtId="1" fontId="0" fillId="0" borderId="0" xfId="0" applyNumberFormat="1"/>
    <xf numFmtId="22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blp_datetime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d%20Price%20Mod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0"/>
      <sheetName val="Sheet1"/>
      <sheetName val="Sheet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0"/>
  <sheetViews>
    <sheetView tabSelected="1" zoomScale="120" zoomScaleNormal="120" workbookViewId="0">
      <selection activeCell="Y2" sqref="Y2"/>
    </sheetView>
  </sheetViews>
  <sheetFormatPr defaultColWidth="9" defaultRowHeight="14.4"/>
  <cols>
    <col min="1" max="2" width="10.712962962963" customWidth="1"/>
    <col min="3" max="3" width="22.5740740740741" hidden="1" customWidth="1"/>
    <col min="4" max="4" width="19.8518518518519" hidden="1" customWidth="1"/>
    <col min="5" max="5" width="11.5740740740741" style="2" hidden="1" customWidth="1"/>
    <col min="6" max="6" width="11.287037037037" hidden="1" customWidth="1"/>
    <col min="7" max="7" width="16.712962962963" hidden="1" customWidth="1"/>
    <col min="8" max="8" width="10.712962962963" hidden="1" customWidth="1"/>
    <col min="9" max="9" width="8.57407407407407" style="3" hidden="1" customWidth="1"/>
    <col min="10" max="10" width="20.5740740740741" customWidth="1"/>
    <col min="11" max="11" width="16.712962962963" style="4" hidden="1" customWidth="1"/>
    <col min="12" max="12" width="9.13888888888889" hidden="1" customWidth="1"/>
    <col min="14" max="14" width="16.712962962963" hidden="1" customWidth="1"/>
    <col min="15" max="15" width="20.8518518518519" hidden="1" customWidth="1"/>
    <col min="16" max="16" width="11.287037037037" customWidth="1"/>
    <col min="17" max="17" width="9.13888888888889" customWidth="1"/>
    <col min="18" max="18" width="19.8518518518519" customWidth="1"/>
    <col min="19" max="19" width="11" customWidth="1"/>
    <col min="20" max="20" width="9.13888888888889" customWidth="1"/>
    <col min="21" max="21" width="17.8518518518519" customWidth="1"/>
    <col min="22" max="22" width="14.8518518518519" customWidth="1"/>
    <col min="23" max="23" width="14.712962962963" style="5" customWidth="1"/>
    <col min="24" max="24" width="14.712962962963" customWidth="1"/>
    <col min="25" max="25" width="15" customWidth="1"/>
    <col min="26" max="28" width="11.1388888888889" customWidth="1"/>
    <col min="29" max="29" width="9.13888888888889" customWidth="1"/>
  </cols>
  <sheetData>
    <row r="1" spans="10:28">
      <c r="J1" t="s">
        <v>0</v>
      </c>
      <c r="P1" s="7">
        <f ca="1">cal_date_cfx</f>
        <v>44089</v>
      </c>
      <c r="R1" s="7">
        <f ca="1">TODAY()-0</f>
        <v>44090</v>
      </c>
      <c r="S1" s="7"/>
      <c r="Y1" s="35"/>
      <c r="Z1" s="36" t="s">
        <v>1</v>
      </c>
      <c r="AA1" s="36" t="s">
        <v>2</v>
      </c>
      <c r="AB1" s="37" t="s">
        <v>3</v>
      </c>
    </row>
    <row r="2" ht="15.6" spans="1:28">
      <c r="A2" s="6" t="s">
        <v>1</v>
      </c>
      <c r="F2" s="7">
        <v>42734</v>
      </c>
      <c r="J2" s="21">
        <f ca="1">TODAY()-1</f>
        <v>44089</v>
      </c>
      <c r="M2" t="s">
        <v>4</v>
      </c>
      <c r="P2" s="22" t="s">
        <v>5</v>
      </c>
      <c r="Q2" s="22"/>
      <c r="R2" s="22" t="s">
        <v>6</v>
      </c>
      <c r="S2" s="22"/>
      <c r="T2" s="22"/>
      <c r="U2" s="25" t="e">
        <f ca="1">($G$3/U3)*$F$3</f>
        <v>#NAME?</v>
      </c>
      <c r="V2" s="25" t="e">
        <f ca="1">($G$3/V3)*$F$3</f>
        <v>#NAME?</v>
      </c>
      <c r="Y2" s="38" t="s">
        <v>7</v>
      </c>
      <c r="Z2" s="39" t="e">
        <f>$M$3</f>
        <v>#NAME?</v>
      </c>
      <c r="AA2" s="39" t="e">
        <f>$M$34</f>
        <v>#NAME?</v>
      </c>
      <c r="AB2" s="40" t="e">
        <f>$M$81</f>
        <v>#NAME?</v>
      </c>
    </row>
    <row r="3" spans="1:28">
      <c r="A3" s="8" t="s">
        <v>8</v>
      </c>
      <c r="B3" s="9" t="s">
        <v>9</v>
      </c>
      <c r="C3" s="10"/>
      <c r="F3">
        <v>94.83</v>
      </c>
      <c r="G3">
        <f>PRODUCT(G4:G27)</f>
        <v>1.03877071586753</v>
      </c>
      <c r="J3">
        <f>(G3/K3)*F3</f>
        <v>94.6748320266388</v>
      </c>
      <c r="K3" s="4">
        <f>PRODUCT(K4:K27)</f>
        <v>1.0404732163454</v>
      </c>
      <c r="L3">
        <f>$F$3*PRODUCT(L4:L27)</f>
        <v>94.6748320266388</v>
      </c>
      <c r="M3" t="e">
        <f>($G$3/N3)*$F$3</f>
        <v>#NAME?</v>
      </c>
      <c r="N3" t="e">
        <f>PRODUCT(N4:N27)</f>
        <v>#NAME?</v>
      </c>
      <c r="P3" t="s">
        <v>10</v>
      </c>
      <c r="Q3" t="s">
        <v>11</v>
      </c>
      <c r="R3" t="s">
        <v>12</v>
      </c>
      <c r="S3" t="s">
        <v>13</v>
      </c>
      <c r="T3" t="s">
        <v>11</v>
      </c>
      <c r="U3" s="2" t="e">
        <f ca="1">PRODUCT(U4:U27)</f>
        <v>#NAME?</v>
      </c>
      <c r="V3" s="2" t="e">
        <f ca="1">PRODUCT(V4:V27)</f>
        <v>#NAME?</v>
      </c>
      <c r="Y3" s="41" t="s">
        <v>14</v>
      </c>
      <c r="Z3" s="42" t="e">
        <f>M3-J3</f>
        <v>#NAME?</v>
      </c>
      <c r="AA3" s="42" t="e">
        <f>M34-J34</f>
        <v>#NAME?</v>
      </c>
      <c r="AB3" s="43" t="e">
        <f>M81-J81</f>
        <v>#NAME?</v>
      </c>
    </row>
    <row r="4" spans="1:28">
      <c r="A4" s="11" t="s">
        <v>15</v>
      </c>
      <c r="B4" s="12">
        <v>0.224</v>
      </c>
      <c r="C4" s="13" t="s">
        <v>16</v>
      </c>
      <c r="D4" s="7">
        <v>42734</v>
      </c>
      <c r="E4" s="2">
        <v>6.937</v>
      </c>
      <c r="F4" s="4">
        <v>6.937</v>
      </c>
      <c r="G4" s="14">
        <f>F4^$B4</f>
        <v>1.54320087032944</v>
      </c>
      <c r="H4" s="7" t="e">
        <f ca="1">BDH($C4,"PX_MID",cal_date_cfx,cal_date_cfx,"Dts=S","cols=2;rows=1")</f>
        <v>#NAME?</v>
      </c>
      <c r="I4" s="3">
        <v>6.6726</v>
      </c>
      <c r="J4" s="3">
        <f>I4</f>
        <v>6.6726</v>
      </c>
      <c r="K4" s="4">
        <f>J4^$B4</f>
        <v>1.52982622106741</v>
      </c>
      <c r="L4">
        <f>($F4/J4)^$B4</f>
        <v>1.00874259381742</v>
      </c>
      <c r="M4" s="3" t="e">
        <f>BDP($A4&amp;"cny cmpn curncy","Last_price")</f>
        <v>#NAME?</v>
      </c>
      <c r="N4" s="14" t="e">
        <f>M4^$B4</f>
        <v>#NAME?</v>
      </c>
      <c r="P4" s="3" t="e">
        <f ca="1">BDH($A4&amp;"CNY Curncy","close",last_td+"16:29:30",last_td+"16:30:00","Dir=V","BarTp","Trade","Dts=H")</f>
        <v>#NAME?</v>
      </c>
      <c r="Q4" s="26" t="e">
        <f ca="1">P4</f>
        <v>#NAME?</v>
      </c>
      <c r="R4" s="3" t="e">
        <f ca="1">BDH($A4&amp;"usd Curncy","close",today_td+"07:59:00",today_td+"08:00:00","Dir=V","BarTp","Bid","Dts=H")</f>
        <v>#NAME?</v>
      </c>
      <c r="S4" s="3" t="e">
        <f ca="1">BDH($A4&amp;"usd Curncy","close",today_td+"07:59:00",today_td+"08:00:00","Dir=V","BarTp","ask","Dts=H")</f>
        <v>#NAME?</v>
      </c>
      <c r="T4" s="27" t="e">
        <f ca="1">W4</f>
        <v>#NAME?</v>
      </c>
      <c r="U4" s="2" t="e">
        <f ca="1">Q4^$B4</f>
        <v>#NAME?</v>
      </c>
      <c r="V4" s="2" t="e">
        <f ca="1">mid_pdict</f>
        <v>#NAME?</v>
      </c>
      <c r="W4" s="28" t="e">
        <f ca="1">$U$3/PRODUCT(V$5:V$27)</f>
        <v>#NAME?</v>
      </c>
      <c r="Y4" s="44" t="s">
        <v>17</v>
      </c>
      <c r="Z4" s="45" t="e">
        <f ca="1">$Q$4</f>
        <v>#NAME?</v>
      </c>
      <c r="AA4" s="45" t="e">
        <f ca="1">$Q$35</f>
        <v>#NAME?</v>
      </c>
      <c r="AB4" s="46" t="e">
        <f ca="1">$Q$82</f>
        <v>#NAME?</v>
      </c>
    </row>
    <row r="5" spans="1:28">
      <c r="A5" s="11" t="s">
        <v>18</v>
      </c>
      <c r="B5" s="12">
        <v>0.1634</v>
      </c>
      <c r="C5" s="13" t="s">
        <v>19</v>
      </c>
      <c r="D5" s="7">
        <v>42734</v>
      </c>
      <c r="E5" s="2">
        <v>7.3068</v>
      </c>
      <c r="F5" s="4">
        <v>7.3068</v>
      </c>
      <c r="G5" s="14">
        <f>F5^$B5</f>
        <v>1.38399024098623</v>
      </c>
      <c r="H5" s="7" t="e">
        <f ca="1">BDH($C5,"PX_MID",cal_date_cfx,cal_date_cfx,"Dts=S","cols=2;rows=1")</f>
        <v>#NAME?</v>
      </c>
      <c r="I5" s="3">
        <v>7.7973</v>
      </c>
      <c r="J5" s="4">
        <f>I5</f>
        <v>7.7973</v>
      </c>
      <c r="K5" s="4">
        <f>J5^$B5</f>
        <v>1.39876156227144</v>
      </c>
      <c r="L5">
        <f>($F5/J5)^$B5</f>
        <v>0.989439714613534</v>
      </c>
      <c r="M5" s="3" t="e">
        <f>BDP($A5&amp;"cny cmpn curncy","Last_price")</f>
        <v>#NAME?</v>
      </c>
      <c r="N5" s="14" t="e">
        <f>M5^$B5</f>
        <v>#NAME?</v>
      </c>
      <c r="P5" s="3" t="e">
        <f ca="1">BDH($A5&amp;"CNY Curncy","close",last_td+"16:29:30",last_td+"16:30:00","Dir=V","BarTp","Trade","Dts=H")</f>
        <v>#NAME?</v>
      </c>
      <c r="Q5" s="26" t="e">
        <f ca="1">P5</f>
        <v>#NAME?</v>
      </c>
      <c r="R5" s="3" t="e">
        <f ca="1">BDH($A5&amp;"usd Curncy","close",today_td+"07:29:00",today_td+"07:30:00","Dir=V","BarTp","Bid","Dts=H")</f>
        <v>#NAME?</v>
      </c>
      <c r="S5" s="3" t="e">
        <f ca="1">BDH($A5&amp;"usd Curncy","close",today_td+"07:29:00",today_td+"07:30:00","Dir=V","BarTp","ask","Dts=H")</f>
        <v>#NAME?</v>
      </c>
      <c r="T5" s="26" t="e">
        <f ca="1">IFERROR(AVERAGE(R5:S5),BDH($A5&amp;"usd Curncy","PX_Open",today_td,today_td,"Dir=V","Dts=H"))</f>
        <v>#NAME?</v>
      </c>
      <c r="U5" s="2" t="e">
        <f ca="1">Q5^$B5</f>
        <v>#NAME?</v>
      </c>
      <c r="V5" s="2" t="e">
        <f ca="1">$T5^$B5</f>
        <v>#NAME?</v>
      </c>
      <c r="W5" s="2" t="e">
        <f ca="1">T5*mid_pdict</f>
        <v>#NAME?</v>
      </c>
      <c r="Y5" s="44" t="s">
        <v>20</v>
      </c>
      <c r="Z5" s="45" t="e">
        <f ca="1">$W$4</f>
        <v>#NAME?</v>
      </c>
      <c r="AA5" s="45" t="e">
        <f ca="1">$W$35</f>
        <v>#NAME?</v>
      </c>
      <c r="AB5" s="46" t="e">
        <f ca="1">$W$82</f>
        <v>#NAME?</v>
      </c>
    </row>
    <row r="6" spans="1:28">
      <c r="A6" s="11" t="s">
        <v>21</v>
      </c>
      <c r="B6" s="12">
        <v>0.1153</v>
      </c>
      <c r="C6" s="13" t="s">
        <v>22</v>
      </c>
      <c r="D6" s="7">
        <v>42734</v>
      </c>
      <c r="E6" s="2">
        <v>5.9591</v>
      </c>
      <c r="F6" s="4">
        <v>0.059591</v>
      </c>
      <c r="G6" s="14">
        <f>F6^$B6</f>
        <v>0.722400988615616</v>
      </c>
      <c r="H6" s="7" t="e">
        <f ca="1">BDH($C6,"PX_MID",cal_date_cfx,cal_date_cfx,"Dts=S","cols=2;rows=1")</f>
        <v>#NAME?</v>
      </c>
      <c r="I6" s="3">
        <v>5.9691</v>
      </c>
      <c r="J6" s="4">
        <f>I6/100</f>
        <v>0.059691</v>
      </c>
      <c r="K6" s="4">
        <f>J6^$B6</f>
        <v>0.722540659153082</v>
      </c>
      <c r="L6">
        <f>($F6/J6)^$B6</f>
        <v>0.999806695255559</v>
      </c>
      <c r="M6" s="3" t="e">
        <f>BDP($A6&amp;"cny cmpn curncy","Last_price")</f>
        <v>#NAME?</v>
      </c>
      <c r="N6" s="14" t="e">
        <f>M6^$B6</f>
        <v>#NAME?</v>
      </c>
      <c r="P6" s="3" t="e">
        <f ca="1">BDH($A6&amp;"CNY Curncy","close",last_td+"16:29:30",last_td+"16:30:00","Dir=V","BarTp","Trade","Dts=H")</f>
        <v>#NAME?</v>
      </c>
      <c r="Q6" s="26" t="e">
        <f ca="1">P6</f>
        <v>#NAME?</v>
      </c>
      <c r="R6" s="3" t="e">
        <f ca="1">BDH($A6&amp;"usd Curncy","close",today_td+"07:29:00",today_td+"07:30:00","Dir=V","BarTp","Bid","Dts=H")</f>
        <v>#NAME?</v>
      </c>
      <c r="S6" s="3" t="e">
        <f ca="1">BDH($A6&amp;"usd Curncy","close",today_td+"07:29:00",today_td+"07:30:00","Dir=V","BarTp","ask","Dts=H")</f>
        <v>#NAME?</v>
      </c>
      <c r="T6" s="26" t="e">
        <f ca="1">IFERROR(AVERAGE(R6:S6),BDH($A6&amp;"usd Curncy","PX_Open",today_td,today_td,"Dir=V","Dts=H"))</f>
        <v>#NAME?</v>
      </c>
      <c r="U6" s="2" t="e">
        <f ca="1">Q6^$B6</f>
        <v>#NAME?</v>
      </c>
      <c r="V6" s="2" t="e">
        <f ca="1">$T6^$B6</f>
        <v>#NAME?</v>
      </c>
      <c r="W6" s="2" t="e">
        <f ca="1">T6*mid_pdict</f>
        <v>#NAME?</v>
      </c>
      <c r="Y6" s="44" t="s">
        <v>23</v>
      </c>
      <c r="Z6" s="45" t="e">
        <f ca="1">Z5-Z4</f>
        <v>#NAME?</v>
      </c>
      <c r="AA6" s="45" t="e">
        <f ca="1">AA5-AA4</f>
        <v>#NAME?</v>
      </c>
      <c r="AB6" s="46" t="e">
        <f ca="1">AB5-AB4</f>
        <v>#NAME?</v>
      </c>
    </row>
    <row r="7" spans="1:28">
      <c r="A7" s="11" t="s">
        <v>24</v>
      </c>
      <c r="B7" s="12">
        <v>0.0428</v>
      </c>
      <c r="C7" s="13" t="s">
        <v>25</v>
      </c>
      <c r="D7" s="7">
        <v>42734</v>
      </c>
      <c r="E7" s="2">
        <v>0.89451</v>
      </c>
      <c r="F7" s="4">
        <v>0.89451</v>
      </c>
      <c r="G7" s="14">
        <f>F7^$B7</f>
        <v>0.995240054998543</v>
      </c>
      <c r="H7" s="7" t="e">
        <f ca="1">BDH($C7,"PX_MID",cal_date_cfx,cal_date_cfx,"Dts=S","cols=2;rows=1")</f>
        <v>#NAME?</v>
      </c>
      <c r="I7" s="3">
        <v>0.85018</v>
      </c>
      <c r="J7" s="4">
        <f>I7</f>
        <v>0.85018</v>
      </c>
      <c r="K7" s="4">
        <f>J7^$B7</f>
        <v>0.993077325263585</v>
      </c>
      <c r="L7">
        <f>($F7/J7)^$B7</f>
        <v>1.00217780597738</v>
      </c>
      <c r="M7" s="3" t="e">
        <f>BDP($A7&amp;"cny cmpn curncy","Last_price")</f>
        <v>#NAME?</v>
      </c>
      <c r="N7" s="14" t="e">
        <f>M7^$B7</f>
        <v>#NAME?</v>
      </c>
      <c r="P7" s="3" t="e">
        <f ca="1">BDH($A7&amp;"CNY Curncy","close",last_td+"16:29:30",last_td+"16:30:00","Dir=V","BarTp","Trade","Dts=H")</f>
        <v>#NAME?</v>
      </c>
      <c r="Q7" s="26" t="e">
        <f ca="1">P7</f>
        <v>#NAME?</v>
      </c>
      <c r="R7" s="3" t="e">
        <f ca="1">BDH($A7&amp;"usd Curncy","close",today_td+"07:29:00",today_td+"07:30:00","Dir=V","BarTp","Bid","Dts=H")</f>
        <v>#NAME?</v>
      </c>
      <c r="S7" s="3" t="e">
        <f ca="1">BDH($A7&amp;"usd Curncy","close",today_td+"07:29:00",today_td+"07:30:00","Dir=V","BarTp","ask","Dts=H")</f>
        <v>#NAME?</v>
      </c>
      <c r="T7" s="26" t="e">
        <f ca="1">IFERROR(AVERAGE(R7:S7),BDH($A7&amp;"usd Curncy","PX_Open",today_td,today_td,"Dir=V","Dts=H"))</f>
        <v>#NAME?</v>
      </c>
      <c r="U7" s="2" t="e">
        <f ca="1">Q7^$B7</f>
        <v>#NAME?</v>
      </c>
      <c r="V7" s="2" t="e">
        <f ca="1">$T7^$B7</f>
        <v>#NAME?</v>
      </c>
      <c r="W7" s="2" t="e">
        <f ca="1">T7*mid_pdict</f>
        <v>#NAME?</v>
      </c>
      <c r="Y7" s="44" t="s">
        <v>26</v>
      </c>
      <c r="Z7" s="47">
        <v>0.4</v>
      </c>
      <c r="AA7" s="47">
        <v>0.1</v>
      </c>
      <c r="AB7" s="48">
        <f>1-Z7-AA7</f>
        <v>0.5</v>
      </c>
    </row>
    <row r="8" ht="16.35" spans="1:28">
      <c r="A8" s="11" t="s">
        <v>27</v>
      </c>
      <c r="B8" s="12">
        <v>0.0316</v>
      </c>
      <c r="C8" s="13" t="s">
        <v>28</v>
      </c>
      <c r="D8" s="7">
        <v>42734</v>
      </c>
      <c r="E8" s="2">
        <v>8.5094</v>
      </c>
      <c r="F8" s="4">
        <v>8.5094</v>
      </c>
      <c r="G8" s="14">
        <f>F8^$B8</f>
        <v>1.07000253468988</v>
      </c>
      <c r="H8" s="7" t="e">
        <f ca="1">BDH($C8,"PX_MID",cal_date_cfx,cal_date_cfx,"Dts=S","cols=2;rows=1")</f>
        <v>#NAME?</v>
      </c>
      <c r="I8" s="3">
        <v>8.8253</v>
      </c>
      <c r="J8" s="4">
        <f>I8</f>
        <v>8.8253</v>
      </c>
      <c r="K8" s="4">
        <f>J8^$B8</f>
        <v>1.07123573438937</v>
      </c>
      <c r="L8">
        <f>($F8/J8)^$B8</f>
        <v>0.998848806420562</v>
      </c>
      <c r="M8" s="3" t="e">
        <f>BDP($A8&amp;"cny cmpn curncy","Last_price")</f>
        <v>#NAME?</v>
      </c>
      <c r="N8" s="14" t="e">
        <f>M8^$B8</f>
        <v>#NAME?</v>
      </c>
      <c r="P8" s="3" t="e">
        <f ca="1">BDH($A8&amp;"CNY Curncy","close",last_td+"16:29:30",last_td+"16:30:00","Dir=V","BarTp","Trade","Dts=H")</f>
        <v>#NAME?</v>
      </c>
      <c r="Q8" s="26" t="e">
        <f ca="1">P8</f>
        <v>#NAME?</v>
      </c>
      <c r="R8" s="3" t="e">
        <f ca="1">BDH($A8&amp;"usd Curncy","close",today_td+"07:29:00",today_td+"07:30:00","Dir=V","BarTp","Bid","Dts=H")</f>
        <v>#NAME?</v>
      </c>
      <c r="S8" s="3" t="e">
        <f ca="1">BDH($A8&amp;"usd Curncy","close",today_td+"07:29:00",today_td+"07:30:00","Dir=V","BarTp","ask","Dts=H")</f>
        <v>#NAME?</v>
      </c>
      <c r="T8" s="26" t="e">
        <f ca="1">IFERROR(AVERAGE(R8:S8),BDH($A8&amp;"usd Curncy","PX_Open",today_td,today_td,"Dir=V","Dts=H"))</f>
        <v>#NAME?</v>
      </c>
      <c r="U8" s="2" t="e">
        <f ca="1">Q8^$B8</f>
        <v>#NAME?</v>
      </c>
      <c r="V8" s="2" t="e">
        <f ca="1">$T8^$B8</f>
        <v>#NAME?</v>
      </c>
      <c r="W8" s="2" t="e">
        <f ca="1">T8*mid_pdict</f>
        <v>#NAME?</v>
      </c>
      <c r="Y8" s="49" t="s">
        <v>29</v>
      </c>
      <c r="Z8" s="50" t="e">
        <f ca="1">SUMPRODUCT(Z6:AB6,Z7:AB7)+Z4+Z9</f>
        <v>#NAME?</v>
      </c>
      <c r="AA8" s="51" t="s">
        <v>30</v>
      </c>
      <c r="AB8" s="52" t="e">
        <f>$M$4</f>
        <v>#NAME?</v>
      </c>
    </row>
    <row r="9" ht="16.35" spans="1:27">
      <c r="A9" s="11" t="s">
        <v>31</v>
      </c>
      <c r="B9" s="12">
        <v>0.044</v>
      </c>
      <c r="C9" s="13" t="s">
        <v>32</v>
      </c>
      <c r="D9" s="7">
        <v>42734</v>
      </c>
      <c r="E9" s="2">
        <v>5.0157</v>
      </c>
      <c r="F9" s="4">
        <v>5.0157</v>
      </c>
      <c r="G9" s="14">
        <f>F9^$B9</f>
        <v>1.07353099599107</v>
      </c>
      <c r="H9" s="7" t="e">
        <f ca="1">BDH($C9,"PX_MID",cal_date_cfx,cal_date_cfx,"Dts=S","cols=2;rows=1")</f>
        <v>#NAME?</v>
      </c>
      <c r="I9" s="3">
        <v>4.9227</v>
      </c>
      <c r="J9" s="4">
        <f>I9</f>
        <v>4.9227</v>
      </c>
      <c r="K9" s="4">
        <f>J9^$B9</f>
        <v>1.07264731074129</v>
      </c>
      <c r="L9">
        <f>($F9/J9)^$B9</f>
        <v>1.00082383579479</v>
      </c>
      <c r="M9" s="3" t="e">
        <f>BDP($A9&amp;"cny cmpn curncy","Last_price")</f>
        <v>#NAME?</v>
      </c>
      <c r="N9" s="14" t="e">
        <f>M9^$B9</f>
        <v>#NAME?</v>
      </c>
      <c r="P9" s="3" t="e">
        <f ca="1">BDH($A9&amp;"CNY Curncy","close",last_td+"16:29:30",last_td+"16:30:00","Dir=V","BarTp","Trade","Dts=H")</f>
        <v>#NAME?</v>
      </c>
      <c r="Q9" s="26" t="e">
        <f ca="1">P9</f>
        <v>#NAME?</v>
      </c>
      <c r="R9" s="3" t="e">
        <f ca="1">BDH($A9&amp;"usd Curncy","close",today_td+"07:29:00",today_td+"07:30:00","Dir=V","BarTp","Bid","Dts=H")</f>
        <v>#NAME?</v>
      </c>
      <c r="S9" s="3" t="e">
        <f ca="1">BDH($A9&amp;"usd Curncy","close",today_td+"07:29:00",today_td+"07:30:00","Dir=V","BarTp","ask","Dts=H")</f>
        <v>#NAME?</v>
      </c>
      <c r="T9" s="26" t="e">
        <f ca="1">IFERROR(AVERAGE(R9:S9),BDH($A9&amp;"usd Curncy","PX_Open",today_td,today_td,"Dir=V","Dts=H"))</f>
        <v>#NAME?</v>
      </c>
      <c r="U9" s="2" t="e">
        <f ca="1">Q9^$B9</f>
        <v>#NAME?</v>
      </c>
      <c r="V9" s="2" t="e">
        <f ca="1">$T9^$B9</f>
        <v>#NAME?</v>
      </c>
      <c r="W9" s="2" t="e">
        <f ca="1">T9*mid_pdict</f>
        <v>#NAME?</v>
      </c>
      <c r="Y9" s="49" t="s">
        <v>33</v>
      </c>
      <c r="Z9" s="50"/>
      <c r="AA9" s="3"/>
    </row>
    <row r="10" spans="1:30">
      <c r="A10" s="11" t="s">
        <v>34</v>
      </c>
      <c r="B10" s="12">
        <v>0.0044</v>
      </c>
      <c r="C10" s="13" t="s">
        <v>35</v>
      </c>
      <c r="D10" s="7">
        <v>42734</v>
      </c>
      <c r="E10" s="2">
        <v>4.8308</v>
      </c>
      <c r="F10" s="4">
        <v>4.8308</v>
      </c>
      <c r="G10" s="14">
        <f>F10^$B10</f>
        <v>1.00695412156063</v>
      </c>
      <c r="H10" s="7" t="e">
        <f ca="1">BDH($C10,"PX_MID",cal_date_cfx,cal_date_cfx,"Dts=S","cols=2;rows=1")</f>
        <v>#NAME?</v>
      </c>
      <c r="I10" s="3">
        <v>4.5145</v>
      </c>
      <c r="J10" s="4">
        <f>I10</f>
        <v>4.5145</v>
      </c>
      <c r="K10" s="4">
        <f>J10^$B10</f>
        <v>1.00665413657529</v>
      </c>
      <c r="L10">
        <f>($F10/J10)^$B10</f>
        <v>1.00029800203906</v>
      </c>
      <c r="M10" s="3" t="e">
        <f>BDP($A10&amp;"cny cmpn curncy","Last_price")</f>
        <v>#NAME?</v>
      </c>
      <c r="N10" s="14" t="e">
        <f>M10^$B10</f>
        <v>#NAME?</v>
      </c>
      <c r="P10" s="3" t="e">
        <f ca="1">BDH($A10&amp;"CNY Curncy","close",last_td+"16:29:30",last_td+"16:30:00","Dir=V","BarTp","Trade","Dts=H")</f>
        <v>#NAME?</v>
      </c>
      <c r="Q10" s="26" t="e">
        <f ca="1">P10</f>
        <v>#NAME?</v>
      </c>
      <c r="R10" s="3" t="e">
        <f ca="1">BDH($A10&amp;"usd Curncy","close",today_td+"07:29:00",today_td+"07:30:00","Dir=V","BarTp","Bid","Dts=H")</f>
        <v>#NAME?</v>
      </c>
      <c r="S10" s="3" t="e">
        <f ca="1">BDH($A10&amp;"usd Curncy","close",today_td+"07:29:00",today_td+"07:30:00","Dir=V","BarTp","ask","Dts=H")</f>
        <v>#NAME?</v>
      </c>
      <c r="T10" s="26" t="e">
        <f ca="1">IFERROR(AVERAGE(R10:S10),BDH($A10&amp;"usd Curncy","PX_Open",today_td,today_td,"Dir=V","Dts=H"))</f>
        <v>#NAME?</v>
      </c>
      <c r="U10" s="2" t="e">
        <f ca="1">Q10^$B10</f>
        <v>#NAME?</v>
      </c>
      <c r="V10" s="2" t="e">
        <f ca="1">$T10^$B10</f>
        <v>#NAME?</v>
      </c>
      <c r="W10" s="2" t="e">
        <f ca="1">T10*mid_pdict</f>
        <v>#NAME?</v>
      </c>
      <c r="Y10" s="35"/>
      <c r="Z10" s="36" t="s">
        <v>36</v>
      </c>
      <c r="AA10" s="36" t="s">
        <v>37</v>
      </c>
      <c r="AB10" s="53" t="s">
        <v>38</v>
      </c>
      <c r="AC10" s="36" t="s">
        <v>39</v>
      </c>
      <c r="AD10" s="37" t="s">
        <v>40</v>
      </c>
    </row>
    <row r="11" ht="16.35" spans="1:30">
      <c r="A11" s="11" t="s">
        <v>41</v>
      </c>
      <c r="B11" s="12">
        <v>0.0321</v>
      </c>
      <c r="C11" s="13" t="s">
        <v>42</v>
      </c>
      <c r="D11" s="7">
        <v>42734</v>
      </c>
      <c r="E11" s="2">
        <v>4.7995</v>
      </c>
      <c r="F11" s="4">
        <v>4.7995</v>
      </c>
      <c r="G11" s="14">
        <f>F11^$B11</f>
        <v>1.05163829278389</v>
      </c>
      <c r="H11" s="7" t="e">
        <f ca="1">BDH($C11,"PX_MID",cal_date_cfx,cal_date_cfx,"Dts=S","cols=2;rows=1")</f>
        <v>#NAME?</v>
      </c>
      <c r="I11" s="3">
        <v>4.8993</v>
      </c>
      <c r="J11" s="4">
        <f>I11</f>
        <v>4.8993</v>
      </c>
      <c r="K11" s="4">
        <f>J11^$B11</f>
        <v>1.05233327349201</v>
      </c>
      <c r="L11">
        <f>($F11/J11)^$B11</f>
        <v>0.999339581171071</v>
      </c>
      <c r="M11" s="3" t="e">
        <f>BDP($A11&amp;"cny cmpn curncy","Last_price")</f>
        <v>#NAME?</v>
      </c>
      <c r="N11" s="14" t="e">
        <f>M11^$B11</f>
        <v>#NAME?</v>
      </c>
      <c r="P11" s="3" t="e">
        <f ca="1">BDH($A11&amp;"CNY Curncy","close",last_td+"16:29:30",last_td+"16:30:00","Dir=V","BarTp","Trade","Dts=H")</f>
        <v>#NAME?</v>
      </c>
      <c r="Q11" s="26" t="e">
        <f ca="1">P11</f>
        <v>#NAME?</v>
      </c>
      <c r="R11" s="3" t="e">
        <f ca="1">BDH($A11&amp;"usd Curncy","close",today_td+"07:29:00",today_td+"07:30:00","Dir=V","BarTp","Bid","Dts=H")</f>
        <v>#NAME?</v>
      </c>
      <c r="S11" s="3" t="e">
        <f ca="1">BDH($A11&amp;"usd Curncy","close",today_td+"07:29:00",today_td+"07:30:00","Dir=V","BarTp","ask","Dts=H")</f>
        <v>#NAME?</v>
      </c>
      <c r="T11" s="27" t="e">
        <f ca="1">IFERROR(AVERAGE(R11:S11),BDH($A11&amp;"usd Curncy","PX_Open",today_td,today_td,"Dir=V","Dts=H"))</f>
        <v>#NAME?</v>
      </c>
      <c r="U11" s="2" t="e">
        <f ca="1">Q11^$B11</f>
        <v>#NAME?</v>
      </c>
      <c r="V11" s="2" t="e">
        <f ca="1">$T11^$B11</f>
        <v>#NAME?</v>
      </c>
      <c r="W11" s="29" t="e">
        <f ca="1">T11*mid_pdict</f>
        <v>#NAME?</v>
      </c>
      <c r="Y11" s="54" t="s">
        <v>29</v>
      </c>
      <c r="Z11" s="55" t="e">
        <f ca="1">mid_pdict</f>
        <v>#NAME?</v>
      </c>
      <c r="AA11" s="56" t="e">
        <f ca="1">1/$T$11</f>
        <v>#NAME?</v>
      </c>
      <c r="AB11" s="57" t="e">
        <f ca="1">Z11/AA11</f>
        <v>#NAME?</v>
      </c>
      <c r="AC11" s="58" t="e">
        <f ca="1">1/$T$16</f>
        <v>#NAME?</v>
      </c>
      <c r="AD11" s="52" t="e">
        <f ca="1">AC11/Z11</f>
        <v>#NAME?</v>
      </c>
    </row>
    <row r="12" spans="1:23">
      <c r="A12" s="11" t="s">
        <v>43</v>
      </c>
      <c r="B12" s="12">
        <v>0.0171</v>
      </c>
      <c r="C12" s="13" t="s">
        <v>44</v>
      </c>
      <c r="D12" s="7">
        <v>42734</v>
      </c>
      <c r="E12" s="2">
        <v>6.7989</v>
      </c>
      <c r="F12" s="4">
        <v>6.7989</v>
      </c>
      <c r="G12" s="14">
        <f>F12^$B12</f>
        <v>1.03331968045012</v>
      </c>
      <c r="H12" s="7" t="e">
        <f ca="1">BDH($C12,"PX_MID",cal_date_cfx,cal_date_cfx,"Dts=S","cols=2;rows=1")</f>
        <v>#NAME?</v>
      </c>
      <c r="I12" s="3">
        <v>6.7133</v>
      </c>
      <c r="J12" s="4">
        <f>I12</f>
        <v>6.7133</v>
      </c>
      <c r="K12" s="4">
        <f>J12^$B12</f>
        <v>1.03309582520723</v>
      </c>
      <c r="L12">
        <f>($F12/J12)^$B12</f>
        <v>1.00021668391008</v>
      </c>
      <c r="M12" s="3" t="e">
        <f>BDP($A12&amp;"cny cmpn curncy","Last_price")</f>
        <v>#NAME?</v>
      </c>
      <c r="N12" s="14" t="e">
        <f>M12^$B12</f>
        <v>#NAME?</v>
      </c>
      <c r="P12" s="3" t="e">
        <f ca="1">BDH($A12&amp;"CNY Curncy","close",last_td+"16:29:30",last_td+"16:30:00","Dir=V","BarTp","Trade","Dts=H")</f>
        <v>#NAME?</v>
      </c>
      <c r="Q12" s="26" t="e">
        <f ca="1">P12</f>
        <v>#NAME?</v>
      </c>
      <c r="R12" s="3" t="e">
        <f ca="1">BDH($A12&amp;"usd Curncy","close",today_td+"07:29:00",today_td+"07:30:00","Dir=V","BarTp","Bid","Dts=H")</f>
        <v>#NAME?</v>
      </c>
      <c r="S12" s="3" t="e">
        <f ca="1">BDH($A12&amp;"usd Curncy","close",today_td+"07:29:00",today_td+"07:30:00","Dir=V","BarTp","ask","Dts=H")</f>
        <v>#NAME?</v>
      </c>
      <c r="T12" s="26" t="e">
        <f ca="1">IFERROR(AVERAGE(R12:S12),BDH($A12&amp;"usd Curncy","PX_Open",today_td,today_td,"Dir=V","Dts=H"))</f>
        <v>#NAME?</v>
      </c>
      <c r="U12" s="2" t="e">
        <f ca="1">Q12^$B12</f>
        <v>#NAME?</v>
      </c>
      <c r="V12" s="2" t="e">
        <f ca="1">$T12^$B12</f>
        <v>#NAME?</v>
      </c>
      <c r="W12" s="2" t="e">
        <f ca="1">T12*mid_pdict</f>
        <v>#NAME?</v>
      </c>
    </row>
    <row r="13" spans="1:23">
      <c r="A13" s="11" t="s">
        <v>45</v>
      </c>
      <c r="B13" s="12">
        <v>0.0215</v>
      </c>
      <c r="C13" s="13" t="s">
        <v>46</v>
      </c>
      <c r="D13" s="7">
        <v>42734</v>
      </c>
      <c r="E13" s="2">
        <v>5.1406</v>
      </c>
      <c r="F13" s="4">
        <v>5.1406</v>
      </c>
      <c r="G13" s="14">
        <f>F13^$B13</f>
        <v>1.0358259738207</v>
      </c>
      <c r="H13" s="7" t="e">
        <f ca="1">BDH($C13,"PX_MID",cal_date_cfx,cal_date_cfx,"Dts=S","cols=2;rows=1")</f>
        <v>#NAME?</v>
      </c>
      <c r="I13" s="3">
        <v>5.0596</v>
      </c>
      <c r="J13" s="4">
        <f>I13</f>
        <v>5.0596</v>
      </c>
      <c r="K13" s="4">
        <f>J13^$B13</f>
        <v>1.03547232959944</v>
      </c>
      <c r="L13">
        <f>($F13/J13)^$B13</f>
        <v>1.00034152937857</v>
      </c>
      <c r="M13" s="3" t="e">
        <f>BDP($A13&amp;"cny cmpn curncy","Last_price")</f>
        <v>#NAME?</v>
      </c>
      <c r="N13" s="14" t="e">
        <f>M13^$B13</f>
        <v>#NAME?</v>
      </c>
      <c r="P13" s="3" t="e">
        <f ca="1">BDH($A13&amp;"CNY Curncy","close",last_td+"16:29:30",last_td+"16:30:00","Dir=V","BarTp","Trade","Dts=H")</f>
        <v>#NAME?</v>
      </c>
      <c r="Q13" s="26" t="e">
        <f ca="1">P13</f>
        <v>#NAME?</v>
      </c>
      <c r="R13" s="3" t="e">
        <f ca="1">BDH($A13&amp;"usd Curncy","close",today_td+"07:29:00",today_td+"07:30:00","Dir=V","BarTp","Bid","Dts=H")</f>
        <v>#NAME?</v>
      </c>
      <c r="S13" s="3" t="e">
        <f ca="1">BDH($A13&amp;"usd Curncy","close",today_td+"07:29:00",today_td+"07:30:00","Dir=V","BarTp","ask","Dts=H")</f>
        <v>#NAME?</v>
      </c>
      <c r="T13" s="26" t="e">
        <f ca="1">IFERROR(AVERAGE(R13:S13),BDH($A13&amp;"usd Curncy","PX_Open",today_td,today_td,"Dir=V","Dts=H"))</f>
        <v>#NAME?</v>
      </c>
      <c r="U13" s="2" t="e">
        <f ca="1">Q13^$B13</f>
        <v>#NAME?</v>
      </c>
      <c r="V13" s="2" t="e">
        <f ca="1">$T13^$B13</f>
        <v>#NAME?</v>
      </c>
      <c r="W13" s="2" t="e">
        <f ca="1">T13*mid_pdict</f>
        <v>#NAME?</v>
      </c>
    </row>
    <row r="14" spans="1:23">
      <c r="A14" s="11" t="s">
        <v>47</v>
      </c>
      <c r="B14" s="12">
        <v>0.0375</v>
      </c>
      <c r="C14" s="13" t="s">
        <v>48</v>
      </c>
      <c r="D14" s="7">
        <v>42734</v>
      </c>
      <c r="E14" s="2">
        <v>0.64406</v>
      </c>
      <c r="F14" s="3">
        <v>1.55265037418874</v>
      </c>
      <c r="G14" s="14">
        <f>F14^$B14</f>
        <v>1.0166354810532</v>
      </c>
      <c r="H14" s="7" t="e">
        <f ca="1">BDH($C14,"PX_MID",cal_date_cfx,cal_date_cfx,"Dts=S","cols=2;rows=1")</f>
        <v>#NAME?</v>
      </c>
      <c r="I14" s="3">
        <v>0.604</v>
      </c>
      <c r="J14" s="3">
        <f>1/I14</f>
        <v>1.65562913907285</v>
      </c>
      <c r="K14" s="4">
        <f>J14^$B14</f>
        <v>1.01908665567275</v>
      </c>
      <c r="L14">
        <f>($F14/J14)^$B14</f>
        <v>0.997594733866935</v>
      </c>
      <c r="M14" s="3" t="e">
        <f>BDP($A14&amp;"cny cmpn curncy","Last_price")</f>
        <v>#NAME?</v>
      </c>
      <c r="N14" s="14" t="e">
        <f>M14^$B14</f>
        <v>#NAME?</v>
      </c>
      <c r="P14" s="3" t="e">
        <f ca="1">BDH($A14&amp;"CNY Curncy","close",last_td+"16:29:30",last_td+"16:30:00","Dir=V","BarTp","Trade","Dts=H")</f>
        <v>#NAME?</v>
      </c>
      <c r="Q14" s="26" t="e">
        <f ca="1">P14</f>
        <v>#NAME?</v>
      </c>
      <c r="R14" s="3" t="e">
        <f ca="1">BDH($A14&amp;"usd Curncy","close",today_td+"07:29:00",today_td+"07:30:00","Dir=V","BarTp","Bid","Dts=H")</f>
        <v>#NAME?</v>
      </c>
      <c r="S14" s="3" t="e">
        <f ca="1">BDH($A14&amp;"usd Curncy","close",today_td+"07:29:00",today_td+"07:30:00","Dir=V","BarTp","ask","Dts=H")</f>
        <v>#NAME?</v>
      </c>
      <c r="T14" s="26" t="e">
        <f ca="1">IFERROR(AVERAGE(R14:S14),BDH($A14&amp;"usd Curncy","PX_Open",today_td,today_td,"Dir=V","Dts=H"))</f>
        <v>#NAME?</v>
      </c>
      <c r="U14" s="2" t="e">
        <f ca="1">Q14^$B14</f>
        <v>#NAME?</v>
      </c>
      <c r="V14" s="2" t="e">
        <f ca="1">$T14^$B14</f>
        <v>#NAME?</v>
      </c>
      <c r="W14" s="2" t="e">
        <f ca="1">T14*mid_pdict</f>
        <v>#NAME?</v>
      </c>
    </row>
    <row r="15" spans="1:23">
      <c r="A15" s="11" t="s">
        <v>49</v>
      </c>
      <c r="B15" s="12">
        <v>0.0263</v>
      </c>
      <c r="C15" s="13" t="s">
        <v>50</v>
      </c>
      <c r="D15" s="7">
        <v>42734</v>
      </c>
      <c r="E15" s="2">
        <v>8.6906</v>
      </c>
      <c r="F15" s="3">
        <v>0.115066853842082</v>
      </c>
      <c r="G15" s="14">
        <f>F15^$B15</f>
        <v>0.944719742628531</v>
      </c>
      <c r="H15" s="7" t="e">
        <f ca="1">BDH($C15,"PX_MID",cal_date_cfx,cal_date_cfx,"Dts=S","cols=2;rows=1")</f>
        <v>#NAME?</v>
      </c>
      <c r="I15" s="3">
        <v>9.3315</v>
      </c>
      <c r="J15" s="3">
        <f>1/I15</f>
        <v>0.107163907196056</v>
      </c>
      <c r="K15" s="4">
        <f>J15^$B15</f>
        <v>0.942953499460849</v>
      </c>
      <c r="L15">
        <f>($F15/J15)^$B15</f>
        <v>1.0018730967844</v>
      </c>
      <c r="M15" s="3" t="e">
        <f>BDP($A15&amp;"cny cmpn curncy","Last_price")</f>
        <v>#NAME?</v>
      </c>
      <c r="N15" s="14" t="e">
        <f>M15^$B15</f>
        <v>#NAME?</v>
      </c>
      <c r="P15" s="3" t="e">
        <f ca="1">BDH($A15&amp;"CNY Curncy","close",last_td+"16:29:30",last_td+"16:30:00","Dir=V","BarTp","Trade","Dts=H")</f>
        <v>#NAME?</v>
      </c>
      <c r="Q15" s="26" t="e">
        <f ca="1">P15</f>
        <v>#NAME?</v>
      </c>
      <c r="R15" s="3" t="e">
        <f ca="1">BDH($A15&amp;"usd Curncy","close",today_td+"07:29:00",today_td+"07:30:00","Dir=V","BarTp","Bid","Dts=H")</f>
        <v>#NAME?</v>
      </c>
      <c r="S15" s="3" t="e">
        <f ca="1">BDH($A15&amp;"usd Curncy","close",today_td+"07:29:00",today_td+"07:30:00","Dir=V","BarTp","ask","Dts=H")</f>
        <v>#NAME?</v>
      </c>
      <c r="T15" s="26" t="e">
        <f ca="1">IFERROR(AVERAGE(R15:S15),BDH($A15&amp;"usd Curncy","PX_Open",today_td,today_td,"Dir=V","Dts=H"))</f>
        <v>#NAME?</v>
      </c>
      <c r="U15" s="2" t="e">
        <f ca="1">Q15^$B15</f>
        <v>#NAME?</v>
      </c>
      <c r="V15" s="2" t="e">
        <f ca="1">$T15^$B15</f>
        <v>#NAME?</v>
      </c>
      <c r="W15" s="2" t="e">
        <f ca="1">T15*mid_pdict</f>
        <v>#NAME?</v>
      </c>
    </row>
    <row r="16" spans="1:28">
      <c r="A16" s="11" t="s">
        <v>51</v>
      </c>
      <c r="B16" s="12">
        <v>0.0291</v>
      </c>
      <c r="C16" s="13" t="s">
        <v>52</v>
      </c>
      <c r="D16" s="7">
        <v>42734</v>
      </c>
      <c r="E16" s="2">
        <v>5.1628</v>
      </c>
      <c r="F16" s="3">
        <v>0.193693344696676</v>
      </c>
      <c r="G16" s="14">
        <f>F16^$B16</f>
        <v>0.953355854152785</v>
      </c>
      <c r="H16" s="7" t="e">
        <f ca="1">BDH($C16,"PX_MID",cal_date_cfx,cal_date_cfx,"Dts=S","cols=2;rows=1")</f>
        <v>#NAME?</v>
      </c>
      <c r="I16" s="3">
        <v>4.9843</v>
      </c>
      <c r="J16" s="3">
        <f>1/I16</f>
        <v>0.200629978131332</v>
      </c>
      <c r="K16" s="4">
        <f>J16^$B16</f>
        <v>0.954332509799843</v>
      </c>
      <c r="L16">
        <f>($F16/J16)^$B16</f>
        <v>0.998976608637944</v>
      </c>
      <c r="M16" s="3" t="e">
        <f>BDP($A16&amp;"cny cmpn curncy","Last_price")</f>
        <v>#NAME?</v>
      </c>
      <c r="N16" s="14" t="e">
        <f>M16^$B16</f>
        <v>#NAME?</v>
      </c>
      <c r="P16" s="3" t="e">
        <f ca="1">BDH($A16&amp;"CNY Curncy","close",last_td+"16:29:30",last_td+"16:30:00","Dir=V","BarTp","Trade","Dts=H")</f>
        <v>#NAME?</v>
      </c>
      <c r="Q16" s="26" t="e">
        <f ca="1">P16</f>
        <v>#NAME?</v>
      </c>
      <c r="R16" s="3" t="e">
        <f ca="1">BDH($A16&amp;"usd Curncy","close",today_td+"07:29:00",today_td+"07:30:00","Dir=V","BarTp","Bid","Dts=H")</f>
        <v>#NAME?</v>
      </c>
      <c r="S16" s="3" t="e">
        <f ca="1">BDH($A16&amp;"usd Curncy","close",today_td+"07:29:00",today_td+"07:30:00","Dir=V","BarTp","ask","Dts=H")</f>
        <v>#NAME?</v>
      </c>
      <c r="T16" s="27" t="e">
        <f ca="1">IFERROR(AVERAGE(R16:S16),BDH($A16&amp;"usd Curncy","PX_Open",today_td,today_td,"Dir=V","Dts=H"))</f>
        <v>#NAME?</v>
      </c>
      <c r="U16" s="2" t="e">
        <f ca="1">Q16^$B16</f>
        <v>#NAME?</v>
      </c>
      <c r="V16" s="2" t="e">
        <f ca="1">$T16^$B16</f>
        <v>#NAME?</v>
      </c>
      <c r="W16" s="29" t="e">
        <f ca="1">T16*mid_pdict</f>
        <v>#NAME?</v>
      </c>
      <c r="Z16">
        <v>157</v>
      </c>
      <c r="AA16">
        <v>94</v>
      </c>
      <c r="AB16">
        <f>AA16/Z16</f>
        <v>0.598726114649682</v>
      </c>
    </row>
    <row r="17" spans="1:28">
      <c r="A17" s="11" t="s">
        <v>53</v>
      </c>
      <c r="B17" s="12">
        <v>0.0178</v>
      </c>
      <c r="C17" s="13" t="s">
        <v>54</v>
      </c>
      <c r="D17" s="7">
        <v>42734</v>
      </c>
      <c r="E17" s="2">
        <v>1.9675</v>
      </c>
      <c r="F17" s="3">
        <v>0.508259212198221</v>
      </c>
      <c r="G17" s="14">
        <f>F17^$B17</f>
        <v>0.988025873441527</v>
      </c>
      <c r="H17" s="7" t="e">
        <f ca="1">BDH($C17,"PX_MID",cal_date_cfx,cal_date_cfx,"Dts=S","cols=2;rows=1")</f>
        <v>#NAME?</v>
      </c>
      <c r="I17" s="3">
        <v>2.0288</v>
      </c>
      <c r="J17" s="3">
        <f>1/I17</f>
        <v>0.492902208201893</v>
      </c>
      <c r="K17" s="4">
        <f>J17^$B17</f>
        <v>0.987486442082676</v>
      </c>
      <c r="L17">
        <f>($F17/J17)^$B17</f>
        <v>1.00054626710389</v>
      </c>
      <c r="M17" s="3" t="e">
        <f>BDP($A17&amp;"cny cmpn curncy","Last_price")</f>
        <v>#NAME?</v>
      </c>
      <c r="N17" s="14" t="e">
        <f>M17^$B17</f>
        <v>#NAME?</v>
      </c>
      <c r="P17" s="3" t="e">
        <f ca="1">BDH($A17&amp;"CNY Curncy","close",last_td+"16:29:30",last_td+"16:30:00","Dir=V","BarTp","Trade","Dts=H")</f>
        <v>#NAME?</v>
      </c>
      <c r="Q17" s="26" t="e">
        <f ca="1">P17</f>
        <v>#NAME?</v>
      </c>
      <c r="R17" s="3" t="e">
        <f ca="1">BDH($A17&amp;"usd Curncy","close",today_td+"07:29:00",today_td+"07:30:00","Dir=V","BarTp","Bid","Dts=H")</f>
        <v>#NAME?</v>
      </c>
      <c r="S17" s="3" t="e">
        <f ca="1">BDH($A17&amp;"usd Curncy","close",today_td+"07:29:00",today_td+"07:30:00","Dir=V","BarTp","ask","Dts=H")</f>
        <v>#NAME?</v>
      </c>
      <c r="T17" s="26" t="e">
        <f ca="1">IFERROR(AVERAGE(R17:S17),BDH($A17&amp;"usd Curncy","PX_Open",today_td,today_td,"Dir=V","Dts=H"))</f>
        <v>#NAME?</v>
      </c>
      <c r="U17" s="2" t="e">
        <f ca="1">Q17^$B17</f>
        <v>#NAME?</v>
      </c>
      <c r="V17" s="2" t="e">
        <f ca="1">$T17^$B17</f>
        <v>#NAME?</v>
      </c>
      <c r="W17" s="2" t="e">
        <f ca="1">T17*mid_pdict</f>
        <v>#NAME?</v>
      </c>
      <c r="Z17">
        <v>433</v>
      </c>
      <c r="AA17">
        <v>351</v>
      </c>
      <c r="AB17">
        <f>AA17/Z17</f>
        <v>0.810623556581986</v>
      </c>
    </row>
    <row r="18" spans="1:28">
      <c r="A18" s="11" t="s">
        <v>55</v>
      </c>
      <c r="B18" s="12">
        <v>0.1077</v>
      </c>
      <c r="C18" s="13" t="s">
        <v>56</v>
      </c>
      <c r="D18" s="7">
        <v>42734</v>
      </c>
      <c r="E18" s="2">
        <v>173.71</v>
      </c>
      <c r="F18" s="3">
        <v>0.0057567209717345</v>
      </c>
      <c r="G18" s="14">
        <f>F18^$B18</f>
        <v>0.573813639077792</v>
      </c>
      <c r="H18" s="7" t="e">
        <f ca="1">BDH($C18,"PX_MID",cal_date_cfx,cal_date_cfx,"Dts=S","cols=2;rows=1")</f>
        <v>#NAME?</v>
      </c>
      <c r="I18" s="3">
        <v>168.36</v>
      </c>
      <c r="J18" s="3">
        <f>1/I18</f>
        <v>0.00593965312425754</v>
      </c>
      <c r="K18" s="4">
        <f>J18^$B18</f>
        <v>0.575750161729958</v>
      </c>
      <c r="L18">
        <f>($F18/J18)^$B18</f>
        <v>0.99663652260844</v>
      </c>
      <c r="M18" s="3" t="e">
        <f>BDP($A18&amp;"cny cmpn curncy","Last_price")</f>
        <v>#NAME?</v>
      </c>
      <c r="N18" s="14" t="e">
        <f>M18^$B18</f>
        <v>#NAME?</v>
      </c>
      <c r="P18" s="3" t="e">
        <f ca="1">BDH($A18&amp;"CNY Curncy","close",last_td+"16:29:30",last_td+"16:30:00","Dir=V","BarTp","Trade","Dts=H")</f>
        <v>#NAME?</v>
      </c>
      <c r="Q18" s="26" t="e">
        <f ca="1">P18</f>
        <v>#NAME?</v>
      </c>
      <c r="R18" s="23" t="e">
        <f ca="1">BDH($A18&amp;"usd Curncy","close",today_td+"07:29:00",today_td+"07:30:00","Dir=V","BarTp","Bid","Dts=H")</f>
        <v>#NAME?</v>
      </c>
      <c r="S18" s="23" t="e">
        <f ca="1">BDH($A18&amp;"usd Curncy","close",today_td+"07:29:00",today_td+"07:30:00","Dir=V","BarTp","ask","Dts=H")</f>
        <v>#NAME?</v>
      </c>
      <c r="T18" s="30" t="e">
        <f ca="1">IFERROR(AVERAGE(R18:S18),BDH($A18&amp;"usd Curncy","PX_Open",today_td,today_td,"Dir=V","Dts=H"))/100</f>
        <v>#NAME?</v>
      </c>
      <c r="U18" s="2" t="e">
        <f ca="1">Q18^$B18</f>
        <v>#NAME?</v>
      </c>
      <c r="V18" s="2" t="e">
        <f ca="1">$T18^$B18</f>
        <v>#NAME?</v>
      </c>
      <c r="W18" s="2" t="e">
        <f ca="1">T18*mid_pdict</f>
        <v>#NAME?</v>
      </c>
      <c r="Z18" s="59" t="e">
        <f ca="1">(mid_pdict-J4)*10000</f>
        <v>#NAME?</v>
      </c>
      <c r="AA18" s="59" t="e">
        <f ca="1">Z18*AB18</f>
        <v>#NAME?</v>
      </c>
      <c r="AB18">
        <v>0.810623556581986</v>
      </c>
    </row>
    <row r="19" spans="1:28">
      <c r="A19" s="11" t="s">
        <v>57</v>
      </c>
      <c r="B19" s="12">
        <v>0.0187</v>
      </c>
      <c r="C19" s="13" t="s">
        <v>58</v>
      </c>
      <c r="D19" s="7">
        <v>42734</v>
      </c>
      <c r="E19" s="2">
        <v>0.52938</v>
      </c>
      <c r="F19" s="3">
        <v>1.88900222902263</v>
      </c>
      <c r="G19" s="14">
        <f>F19^$B19</f>
        <v>1.01196512820015</v>
      </c>
      <c r="H19" s="7" t="e">
        <f ca="1">BDH($C19,"PX_MID",cal_date_cfx,cal_date_cfx,"Dts=S","cols=2;rows=1")</f>
        <v>#NAME?</v>
      </c>
      <c r="I19" s="3">
        <v>0.54948</v>
      </c>
      <c r="J19" s="3">
        <f>1/I19</f>
        <v>1.81990245322851</v>
      </c>
      <c r="K19" s="4">
        <f>J19^$B19</f>
        <v>1.01126016401021</v>
      </c>
      <c r="L19">
        <f>($F19/J19)^$B19</f>
        <v>1.0006971145656</v>
      </c>
      <c r="M19" s="3" t="e">
        <f>BDP($A19&amp;"cny cmpn curncy","Last_price")</f>
        <v>#NAME?</v>
      </c>
      <c r="N19" s="14" t="e">
        <f>M19^$B19</f>
        <v>#NAME?</v>
      </c>
      <c r="P19" s="3" t="e">
        <f ca="1">BDH($A19&amp;"CNY Curncy","close",last_td+"16:29:30",last_td+"16:30:00","Dir=V","BarTp","Trade","Dts=H")</f>
        <v>#NAME?</v>
      </c>
      <c r="Q19" s="26" t="e">
        <f ca="1">P19</f>
        <v>#NAME?</v>
      </c>
      <c r="R19" s="3" t="e">
        <f ca="1">BDH($A19&amp;"usd Curncy","close",today_td+"07:29:00",today_td+"07:30:00","Dir=V","BarTp","Bid","Dts=H")</f>
        <v>#NAME?</v>
      </c>
      <c r="S19" s="3" t="e">
        <f ca="1">BDH($A19&amp;"usd Curncy","close",today_td+"07:29:00",today_td+"07:30:00","Dir=V","BarTp","ask","Dts=H")</f>
        <v>#NAME?</v>
      </c>
      <c r="T19" s="26" t="e">
        <f ca="1">IFERROR(AVERAGE(R19:S19),BDH($A19&amp;"usd Curncy","PX_Open",today_td,today_td,"Dir=V","Dts=H"))</f>
        <v>#NAME?</v>
      </c>
      <c r="U19" s="2" t="e">
        <f ca="1">Q19^$B19</f>
        <v>#NAME?</v>
      </c>
      <c r="V19" s="2" t="e">
        <f ca="1">$T19^$B19</f>
        <v>#NAME?</v>
      </c>
      <c r="W19" s="2" t="e">
        <f ca="1">T19*mid_pdict</f>
        <v>#NAME?</v>
      </c>
      <c r="Z19">
        <v>71</v>
      </c>
      <c r="AA19">
        <v>98</v>
      </c>
      <c r="AB19">
        <f>AA19/Z19</f>
        <v>1.38028169014085</v>
      </c>
    </row>
    <row r="20" spans="1:28">
      <c r="A20" s="11" t="s">
        <v>59</v>
      </c>
      <c r="B20" s="12">
        <v>0.0199</v>
      </c>
      <c r="C20" s="13" t="s">
        <v>60</v>
      </c>
      <c r="D20" s="7">
        <v>42734</v>
      </c>
      <c r="E20" s="2">
        <v>0.54062</v>
      </c>
      <c r="F20" s="3">
        <v>1.84972808997077</v>
      </c>
      <c r="G20" s="14">
        <f>F20^$B20</f>
        <v>1.01231447549779</v>
      </c>
      <c r="H20" s="7" t="e">
        <f ca="1">BDH($C20,"PX_MID",cal_date_cfx,cal_date_cfx,"Dts=S","cols=2;rows=1")</f>
        <v>#NAME?</v>
      </c>
      <c r="I20" s="3">
        <v>0.56107</v>
      </c>
      <c r="J20" s="3">
        <f>1/I20</f>
        <v>1.78230880282318</v>
      </c>
      <c r="K20" s="4">
        <f>J20^$B20</f>
        <v>1.01156678496999</v>
      </c>
      <c r="L20">
        <f>($F20/J20)^$B20</f>
        <v>1.0007391410423</v>
      </c>
      <c r="M20" s="3" t="e">
        <f>BDP($A20&amp;"cny cmpn curncy","Last_price")</f>
        <v>#NAME?</v>
      </c>
      <c r="N20" s="14" t="e">
        <f>M20^$B20</f>
        <v>#NAME?</v>
      </c>
      <c r="P20" s="3" t="e">
        <f ca="1">BDH($A20&amp;"CNY Curncy","close",last_td+"16:29:30",last_td+"16:30:00","Dir=V","BarTp","Trade","Dts=H")</f>
        <v>#NAME?</v>
      </c>
      <c r="Q20" s="26" t="e">
        <f ca="1">P20</f>
        <v>#NAME?</v>
      </c>
      <c r="R20" s="3" t="e">
        <f ca="1">BDH($A20&amp;"usd Curncy","close",today_td+"07:29:00",today_td+"07:30:00","Dir=V","BarTp","Bid","Dts=H")</f>
        <v>#NAME?</v>
      </c>
      <c r="S20" s="3" t="e">
        <f ca="1">BDH($A20&amp;"usd Curncy","close",today_td+"07:29:00",today_td+"07:30:00","Dir=V","BarTp","ask","Dts=H")</f>
        <v>#NAME?</v>
      </c>
      <c r="T20" s="26" t="e">
        <f ca="1">IFERROR(AVERAGE(R20:S20),BDH($A20&amp;"usd Curncy","PX_Open",today_td,today_td,"Dir=V","Dts=H"))</f>
        <v>#NAME?</v>
      </c>
      <c r="U20" s="2" t="e">
        <f ca="1">Q20^$B20</f>
        <v>#NAME?</v>
      </c>
      <c r="V20" s="2" t="e">
        <f ca="1">$T20^$B20</f>
        <v>#NAME?</v>
      </c>
      <c r="W20" s="2" t="e">
        <f ca="1">T20*mid_pdict</f>
        <v>#NAME?</v>
      </c>
      <c r="Z20">
        <v>121</v>
      </c>
      <c r="AA20">
        <v>89</v>
      </c>
      <c r="AB20">
        <f>AA20/Z20</f>
        <v>0.735537190082645</v>
      </c>
    </row>
    <row r="21" spans="1:28">
      <c r="A21" s="11" t="s">
        <v>61</v>
      </c>
      <c r="B21" s="12">
        <v>0.0031</v>
      </c>
      <c r="C21" s="13" t="s">
        <v>62</v>
      </c>
      <c r="D21" s="7">
        <v>42734</v>
      </c>
      <c r="E21" s="2">
        <v>42.4768</v>
      </c>
      <c r="F21" s="3">
        <v>0.0235422630706645</v>
      </c>
      <c r="G21" s="14">
        <f>F21^$B21</f>
        <v>0.988445501971789</v>
      </c>
      <c r="H21" s="7" t="e">
        <f ca="1">BDH($C21,"PX_MID",cal_date_cfx,cal_date_cfx,"Dts=S","cols=2;rows=1")</f>
        <v>#NAME?</v>
      </c>
      <c r="I21" s="3">
        <v>41.6786</v>
      </c>
      <c r="J21" s="3">
        <f>1/I21</f>
        <v>0.0239931283680354</v>
      </c>
      <c r="K21" s="4">
        <f>J21^$B21</f>
        <v>0.988503631921556</v>
      </c>
      <c r="L21">
        <f>($F21/J21)^$B21</f>
        <v>0.999941193994751</v>
      </c>
      <c r="M21" s="23" t="e">
        <f>BDP($A21&amp;"cny cmpn curncy","Last_price")/10</f>
        <v>#NAME?</v>
      </c>
      <c r="N21" s="14" t="e">
        <f>M21^$B21</f>
        <v>#NAME?</v>
      </c>
      <c r="P21" s="23" t="e">
        <f ca="1">BDH($A21&amp;"CNY Curncy","close",last_td+"16:29:30",last_td+"16:30:00","Dir=V","BarTp","Trade","Dts=H")</f>
        <v>#NAME?</v>
      </c>
      <c r="Q21" s="30" t="e">
        <f ca="1">P21/10</f>
        <v>#NAME?</v>
      </c>
      <c r="R21" s="3" t="e">
        <f ca="1">BDH($A21&amp;"usd Curncy","close",today_td+"07:29:00",today_td+"07:30:00","Dir=V","BarTp","Bid","Dts=H")</f>
        <v>#NAME?</v>
      </c>
      <c r="S21" s="3" t="e">
        <f ca="1">BDH($A21&amp;"usd Curncy","close",today_td+"07:29:00",today_td+"07:30:00","Dir=V","BarTp","ask","Dts=H")</f>
        <v>#NAME?</v>
      </c>
      <c r="T21" s="26" t="e">
        <f ca="1">IFERROR(AVERAGE(R21:S21),BDH($A21&amp;"usd Curncy","PX_Open",today_td,today_td,"Dir=V","Dts=H"))</f>
        <v>#NAME?</v>
      </c>
      <c r="U21" s="2" t="e">
        <f ca="1">Q21^$B21</f>
        <v>#NAME?</v>
      </c>
      <c r="V21" s="2" t="e">
        <f ca="1">$T21^$B21</f>
        <v>#NAME?</v>
      </c>
      <c r="W21" s="2" t="e">
        <f ca="1">T21*mid_pdict</f>
        <v>#NAME?</v>
      </c>
      <c r="Z21">
        <v>73</v>
      </c>
      <c r="AA21">
        <f>Z21*AB21</f>
        <v>73</v>
      </c>
      <c r="AB21">
        <v>1</v>
      </c>
    </row>
    <row r="22" spans="1:28">
      <c r="A22" s="11" t="s">
        <v>63</v>
      </c>
      <c r="B22" s="12">
        <v>0.0066</v>
      </c>
      <c r="C22" s="13" t="s">
        <v>64</v>
      </c>
      <c r="D22" s="7">
        <v>42734</v>
      </c>
      <c r="E22" s="2">
        <v>0.60355</v>
      </c>
      <c r="F22" s="3">
        <v>1.65686355728606</v>
      </c>
      <c r="G22" s="14">
        <f>F22^$B22</f>
        <v>1.00333807318494</v>
      </c>
      <c r="H22" s="7" t="e">
        <f ca="1">BDH($C22,"PX_MID",cal_date_cfx,cal_date_cfx,"Dts=S","cols=2;rows=1")</f>
        <v>#NAME?</v>
      </c>
      <c r="I22" s="3">
        <v>0.55594</v>
      </c>
      <c r="J22" s="3">
        <f>1/I22</f>
        <v>1.79875526135914</v>
      </c>
      <c r="K22" s="4">
        <f>J22^$B22</f>
        <v>1.00388234321325</v>
      </c>
      <c r="L22">
        <f>($F22/J22)^$B22</f>
        <v>0.999457834842907</v>
      </c>
      <c r="M22" s="3" t="e">
        <f>BDP($A22&amp;"cny cmpn curncy","Last_price")</f>
        <v>#NAME?</v>
      </c>
      <c r="N22" s="14" t="e">
        <f>M22^$B22</f>
        <v>#NAME?</v>
      </c>
      <c r="P22" s="3" t="e">
        <f ca="1">BDH($A22&amp;"CNY Curncy","close",last_td+"16:29:30",last_td+"16:30:00","Dir=V","BarTp","Trade","Dts=H")</f>
        <v>#NAME?</v>
      </c>
      <c r="Q22" s="26" t="e">
        <f ca="1">P22</f>
        <v>#NAME?</v>
      </c>
      <c r="R22" s="3" t="e">
        <f ca="1">BDH($A22&amp;"usd Curncy","close",today_td+"07:29:00",today_td+"07:30:00","Dir=V","BarTp","Bid","Dts=H")</f>
        <v>#NAME?</v>
      </c>
      <c r="S22" s="3" t="e">
        <f ca="1">BDH($A22&amp;"usd Curncy","close",today_td+"07:29:00",today_td+"07:30:00","Dir=V","BarTp","ask","Dts=H")</f>
        <v>#NAME?</v>
      </c>
      <c r="T22" s="26" t="e">
        <f ca="1">IFERROR(AVERAGE(R22:S22),BDH($A22&amp;"usd Curncy","PX_Open",today_td,today_td,"Dir=V","Dts=H"))</f>
        <v>#NAME?</v>
      </c>
      <c r="U22" s="2" t="e">
        <f ca="1">Q22^$B22</f>
        <v>#NAME?</v>
      </c>
      <c r="V22" s="2" t="e">
        <f ca="1">$T22^$B22</f>
        <v>#NAME?</v>
      </c>
      <c r="W22" s="2" t="e">
        <f ca="1">T22*mid_pdict</f>
        <v>#NAME?</v>
      </c>
      <c r="Z22" s="59" t="e">
        <f ca="1">(mid_pdict-$Q$4)*10000</f>
        <v>#NAME?</v>
      </c>
      <c r="AA22" s="59" t="e">
        <f ca="1">Z22*AB22</f>
        <v>#NAME?</v>
      </c>
      <c r="AB22">
        <v>0.8</v>
      </c>
    </row>
    <row r="23" spans="1:28">
      <c r="A23" s="11" t="s">
        <v>65</v>
      </c>
      <c r="B23" s="12">
        <v>0.004</v>
      </c>
      <c r="C23" s="13" t="s">
        <v>66</v>
      </c>
      <c r="D23" s="7">
        <v>42734</v>
      </c>
      <c r="E23" s="2">
        <v>1.0171</v>
      </c>
      <c r="F23" s="3">
        <v>0.983187493855078</v>
      </c>
      <c r="G23" s="14">
        <f>F23^$B23</f>
        <v>0.999932180537246</v>
      </c>
      <c r="H23" s="7" t="e">
        <f ca="1">BDH($C23,"PX_MID",cal_date_cfx,cal_date_cfx,"Dts=S","cols=2;rows=1")</f>
        <v>#NAME?</v>
      </c>
      <c r="I23" s="3">
        <v>0.9551</v>
      </c>
      <c r="J23" s="3">
        <f>1/I23</f>
        <v>1.04701078421108</v>
      </c>
      <c r="K23" s="4">
        <f>J23^$B23</f>
        <v>1.0001837738121</v>
      </c>
      <c r="L23">
        <f>($F23/J23)^$B23</f>
        <v>0.999748452952902</v>
      </c>
      <c r="M23" s="3" t="e">
        <f>BDP($A23&amp;"cny cmpn curncy","Last_price")</f>
        <v>#NAME?</v>
      </c>
      <c r="N23" s="14" t="e">
        <f>M23^$B23</f>
        <v>#NAME?</v>
      </c>
      <c r="P23" s="3" t="e">
        <f ca="1">BDH($A23&amp;"CNY Curncy","close",last_td+"16:29:30",last_td+"16:30:00","Dir=V","BarTp","Trade","Dts=H")</f>
        <v>#NAME?</v>
      </c>
      <c r="Q23" s="26" t="e">
        <f ca="1">P23</f>
        <v>#NAME?</v>
      </c>
      <c r="R23" s="3" t="e">
        <f ca="1">BDH($A23&amp;"usd Curncy","close",today_td+"07:29:00",today_td+"07:30:00","Dir=V","BarTp","Bid","Dts=H")</f>
        <v>#NAME?</v>
      </c>
      <c r="S23" s="3" t="e">
        <f ca="1">BDH($A23&amp;"usd Curncy","close",today_td+"07:29:00",today_td+"07:30:00","Dir=V","BarTp","ask","Dts=H")</f>
        <v>#NAME?</v>
      </c>
      <c r="T23" s="26" t="e">
        <f ca="1">IFERROR(AVERAGE(R23:S23),BDH($A23&amp;"usd Curncy","PX_Open",today_td,today_td,"Dir=V","Dts=H"))</f>
        <v>#NAME?</v>
      </c>
      <c r="U23" s="2" t="e">
        <f ca="1">Q23^$B23</f>
        <v>#NAME?</v>
      </c>
      <c r="V23" s="2" t="e">
        <f ca="1">$T23^$B23</f>
        <v>#NAME?</v>
      </c>
      <c r="W23" s="2" t="e">
        <f ca="1">T23*mid_pdict</f>
        <v>#NAME?</v>
      </c>
      <c r="Z23" s="59" t="e">
        <f ca="1">(mid_pdict-Q4)*10000</f>
        <v>#NAME?</v>
      </c>
      <c r="AA23" s="59" t="e">
        <f ca="1">Z23*AB23</f>
        <v>#NAME?</v>
      </c>
      <c r="AB23">
        <v>0.22</v>
      </c>
    </row>
    <row r="24" spans="1:26">
      <c r="A24" s="11" t="s">
        <v>67</v>
      </c>
      <c r="B24" s="12">
        <v>0.0052</v>
      </c>
      <c r="C24" s="13" t="s">
        <v>68</v>
      </c>
      <c r="D24" s="7">
        <v>42734</v>
      </c>
      <c r="E24" s="2">
        <v>1.3116</v>
      </c>
      <c r="F24" s="3">
        <v>0.762427569380909</v>
      </c>
      <c r="G24" s="14">
        <f>F24^$B24</f>
        <v>0.998590505888076</v>
      </c>
      <c r="H24" s="7" t="e">
        <f ca="1">BDH($C24,"PX_MID",cal_date_cfx,cal_date_cfx,"Dts=S","cols=2;rows=1")</f>
        <v>#NAME?</v>
      </c>
      <c r="I24" s="3">
        <v>1.319</v>
      </c>
      <c r="J24" s="3">
        <f>1/I24</f>
        <v>0.758150113722517</v>
      </c>
      <c r="K24" s="4">
        <f>J24^$B24</f>
        <v>0.998561291790957</v>
      </c>
      <c r="L24">
        <f>($F24/J24)^$B24</f>
        <v>1.00002925618824</v>
      </c>
      <c r="M24" s="3" t="e">
        <f>BDP($A24&amp;"cny cmpn curncy","Last_price")</f>
        <v>#NAME?</v>
      </c>
      <c r="N24" s="14" t="e">
        <f>M24^$B24</f>
        <v>#NAME?</v>
      </c>
      <c r="P24" s="3" t="e">
        <f ca="1">BDH($A24&amp;"CNY Curncy","close",last_td+"16:29:30",last_td+"16:30:00","Dir=V","BarTp","Trade","Dts=H")</f>
        <v>#NAME?</v>
      </c>
      <c r="Q24" s="26" t="e">
        <f ca="1">P24</f>
        <v>#NAME?</v>
      </c>
      <c r="R24" s="3" t="e">
        <f ca="1">BDH($A24&amp;"usd Curncy","close",today_td+"07:29:00",today_td+"07:30:00","Dir=V","BarTp","Bid","Dts=H")</f>
        <v>#NAME?</v>
      </c>
      <c r="S24" s="3" t="e">
        <f ca="1">BDH($A24&amp;"usd Curncy","close",today_td+"07:29:00",today_td+"07:30:00","Dir=V","BarTp","ask","Dts=H")</f>
        <v>#NAME?</v>
      </c>
      <c r="T24" s="26" t="e">
        <f ca="1">IFERROR(AVERAGE(R24:S24),BDH($A24&amp;"usd Curncy","PX_Open",today_td,today_td,"Dir=V","Dts=H"))</f>
        <v>#NAME?</v>
      </c>
      <c r="U24" s="2" t="e">
        <f ca="1">Q24^$B24</f>
        <v>#NAME?</v>
      </c>
      <c r="V24" s="2" t="e">
        <f ca="1">$T24^$B24</f>
        <v>#NAME?</v>
      </c>
      <c r="W24" s="2" t="e">
        <f ca="1">T24*mid_pdict</f>
        <v>#NAME?</v>
      </c>
      <c r="Z24" s="59"/>
    </row>
    <row r="25" spans="1:23">
      <c r="A25" s="11" t="s">
        <v>69</v>
      </c>
      <c r="B25" s="12">
        <v>0.0027</v>
      </c>
      <c r="C25" s="13" t="s">
        <v>70</v>
      </c>
      <c r="D25" s="7">
        <v>42734</v>
      </c>
      <c r="E25" s="2">
        <v>1.2427</v>
      </c>
      <c r="F25" s="3">
        <v>0.804699444757383</v>
      </c>
      <c r="G25" s="14">
        <f>F25^$B25</f>
        <v>0.999413498693229</v>
      </c>
      <c r="H25" s="7" t="e">
        <f ca="1">BDH($C25,"PX_MID",cal_date_cfx,cal_date_cfx,"Dts=S","cols=2;rows=1")</f>
        <v>#NAME?</v>
      </c>
      <c r="I25" s="3">
        <v>1.2129</v>
      </c>
      <c r="J25" s="3">
        <f>1/I25</f>
        <v>0.824470277846484</v>
      </c>
      <c r="K25" s="4">
        <f>J25^$B25</f>
        <v>0.999478997465881</v>
      </c>
      <c r="L25">
        <f>($F25/J25)^$B25</f>
        <v>0.999934467084533</v>
      </c>
      <c r="M25" s="3" t="e">
        <f>BDP($A25&amp;"cny cmpn curncy","Last_price")</f>
        <v>#NAME?</v>
      </c>
      <c r="N25" s="14" t="e">
        <f>M25^$B25</f>
        <v>#NAME?</v>
      </c>
      <c r="P25" s="3" t="e">
        <f ca="1">BDH($A25&amp;"CNY Curncy","close",last_td+"16:29:30",last_td+"16:30:00","Dir=V","BarTp","Trade","Dts=H")</f>
        <v>#NAME?</v>
      </c>
      <c r="Q25" s="26" t="e">
        <f ca="1">P25</f>
        <v>#NAME?</v>
      </c>
      <c r="R25" s="3" t="e">
        <f ca="1">BDH($A25&amp;"usd Curncy","close",today_td+"07:29:00",today_td+"07:30:00","Dir=V","BarTp","Bid","Dts=H")</f>
        <v>#NAME?</v>
      </c>
      <c r="S25" s="3" t="e">
        <f ca="1">BDH($A25&amp;"usd Curncy","close",today_td+"07:29:00",today_td+"07:30:00","Dir=V","BarTp","ask","Dts=H")</f>
        <v>#NAME?</v>
      </c>
      <c r="T25" s="26" t="e">
        <f ca="1">IFERROR(AVERAGE(R25:S25),BDH($A25&amp;"usd Curncy","PX_Open",today_td,today_td,"Dir=V","Dts=H"))</f>
        <v>#NAME?</v>
      </c>
      <c r="U25" s="2" t="e">
        <f ca="1">Q25^$B25</f>
        <v>#NAME?</v>
      </c>
      <c r="V25" s="2" t="e">
        <f ca="1">$T25^$B25</f>
        <v>#NAME?</v>
      </c>
      <c r="W25" s="2" t="e">
        <f ca="1">T25*mid_pdict</f>
        <v>#NAME?</v>
      </c>
    </row>
    <row r="26" spans="1:23">
      <c r="A26" s="11" t="s">
        <v>71</v>
      </c>
      <c r="B26" s="12">
        <v>0.0083</v>
      </c>
      <c r="C26" s="13" t="s">
        <v>72</v>
      </c>
      <c r="D26" s="7">
        <v>42734</v>
      </c>
      <c r="E26" s="2">
        <v>0.50757</v>
      </c>
      <c r="F26" s="3">
        <v>1.97017160194653</v>
      </c>
      <c r="G26" s="14">
        <f>F26^$B26</f>
        <v>1.00564427057607</v>
      </c>
      <c r="H26" s="7" t="e">
        <f ca="1">BDH($C26,"PX_MID",cal_date_cfx,cal_date_cfx,"Dts=S","cols=2;rows=1")</f>
        <v>#NAME?</v>
      </c>
      <c r="I26" s="3">
        <v>0.73169</v>
      </c>
      <c r="J26" s="3">
        <f>1/I26</f>
        <v>1.36669901187661</v>
      </c>
      <c r="K26" s="4">
        <f>J26^$B26</f>
        <v>1.00259627081041</v>
      </c>
      <c r="L26">
        <f>($F26/J26)^$B26</f>
        <v>1.00304010682505</v>
      </c>
      <c r="M26" s="3" t="e">
        <f>BDP($A26&amp;"cny cmpn curncy","Last_price")</f>
        <v>#NAME?</v>
      </c>
      <c r="N26" s="14" t="e">
        <f>M26^$B26</f>
        <v>#NAME?</v>
      </c>
      <c r="P26" s="3" t="e">
        <f ca="1">BDH($A26&amp;"CNY Curncy","close",last_td+"16:29:30",last_td+"16:30:00","Dir=V","BarTp","Trade","Dts=H")</f>
        <v>#NAME?</v>
      </c>
      <c r="Q26" s="26" t="e">
        <f ca="1">P26</f>
        <v>#NAME?</v>
      </c>
      <c r="R26" s="3" t="e">
        <f ca="1">BDH($A26&amp;"usd Curncy","close",today_td+"07:29:00",today_td+"07:30:00","Dir=V","BarTp","Bid","Dts=H")</f>
        <v>#NAME?</v>
      </c>
      <c r="S26" s="3" t="e">
        <f ca="1">BDH($A26&amp;"usd Curncy","close",today_td+"07:29:00",today_td+"07:30:00","Dir=V","BarTp","ask","Dts=H")</f>
        <v>#NAME?</v>
      </c>
      <c r="T26" s="26" t="e">
        <f ca="1">IFERROR(AVERAGE(R26:S26),BDH($A26&amp;"usd Curncy","PX_Open",today_td,today_td,"Dir=V","Dts=H"))</f>
        <v>#NAME?</v>
      </c>
      <c r="U26" s="2" t="e">
        <f ca="1">Q26^$B26</f>
        <v>#NAME?</v>
      </c>
      <c r="V26" s="2" t="e">
        <f ca="1">$T26^$B26</f>
        <v>#NAME?</v>
      </c>
      <c r="W26" s="2" t="e">
        <f ca="1">T26*mid_pdict</f>
        <v>#NAME?</v>
      </c>
    </row>
    <row r="27" spans="1:23">
      <c r="A27" s="11" t="s">
        <v>73</v>
      </c>
      <c r="B27" s="12">
        <v>0.0169</v>
      </c>
      <c r="C27" s="13" t="s">
        <v>74</v>
      </c>
      <c r="D27" s="7">
        <v>42734</v>
      </c>
      <c r="E27" s="2">
        <v>2.9864</v>
      </c>
      <c r="F27" s="3">
        <v>0.334851326011251</v>
      </c>
      <c r="G27" s="14">
        <f>F27^$B27</f>
        <v>0.981680126786136</v>
      </c>
      <c r="H27" s="7" t="e">
        <f ca="1">BDH($C27,"PX_MID",cal_date_cfx,cal_date_cfx,"Dts=S","cols=2;rows=1")</f>
        <v>#NAME?</v>
      </c>
      <c r="I27" s="3">
        <v>2.8528</v>
      </c>
      <c r="J27" s="3">
        <f>1/I27</f>
        <v>0.350532809871004</v>
      </c>
      <c r="K27" s="4">
        <f>J27^$B27</f>
        <v>0.982439724371032</v>
      </c>
      <c r="L27">
        <f>($F27/J27)^$B27</f>
        <v>0.999226825253445</v>
      </c>
      <c r="M27" s="3" t="e">
        <f>BDP($A27&amp;"cny cmpn curncy","Last_price")</f>
        <v>#NAME?</v>
      </c>
      <c r="N27" s="14" t="e">
        <f>M27^$B27</f>
        <v>#NAME?</v>
      </c>
      <c r="P27" s="3" t="e">
        <f ca="1">BDH($A27&amp;"CNY Curncy","close",last_td+"16:29:30",last_td+"16:30:00","Dir=V","BarTp","Trade","Dts=H")</f>
        <v>#NAME?</v>
      </c>
      <c r="Q27" s="31" t="e">
        <f ca="1">P27</f>
        <v>#NAME?</v>
      </c>
      <c r="R27" s="3" t="e">
        <f ca="1">BDH($A27&amp;"usd Curncy","close",today_td+"07:29:00",today_td+"07:30:00","Dir=V","BarTp","Bid","Dts=H")</f>
        <v>#NAME?</v>
      </c>
      <c r="S27" s="3" t="e">
        <f ca="1">BDH($A27&amp;"usd Curncy","close",today_td+"07:29:00",today_td+"07:30:00","Dir=V","BarTp","ask","Dts=H")</f>
        <v>#NAME?</v>
      </c>
      <c r="T27" s="26" t="e">
        <f ca="1">IFERROR(AVERAGE(R27:S27),BDH($A27&amp;"usd Curncy","PX_Open",today_td,today_td,"Dir=V","Dts=H"))</f>
        <v>#NAME?</v>
      </c>
      <c r="U27" s="2" t="e">
        <f ca="1">Q27^$B27</f>
        <v>#NAME?</v>
      </c>
      <c r="V27" s="2" t="e">
        <f ca="1">$T27^$B27</f>
        <v>#NAME?</v>
      </c>
      <c r="W27" s="2" t="e">
        <f ca="1">T27*mid_pdict</f>
        <v>#NAME?</v>
      </c>
    </row>
    <row r="28" spans="1:22">
      <c r="A28" s="11"/>
      <c r="B28" s="15"/>
      <c r="C28" s="15"/>
      <c r="V28" s="7"/>
    </row>
    <row r="29" spans="1:22">
      <c r="A29" s="11"/>
      <c r="B29" s="16"/>
      <c r="C29" s="16"/>
      <c r="V29" s="7"/>
    </row>
    <row r="30" spans="1:3">
      <c r="A30" s="11"/>
      <c r="B30" s="16"/>
      <c r="C30" s="16"/>
    </row>
    <row r="31" spans="1:3">
      <c r="A31" s="11"/>
      <c r="B31" s="16"/>
      <c r="C31" s="16"/>
    </row>
    <row r="32" spans="3:19">
      <c r="C32" s="16"/>
      <c r="P32" s="7">
        <f ca="1">last_td</f>
        <v>44089</v>
      </c>
      <c r="R32" s="7">
        <f ca="1">TODAY()-0</f>
        <v>44090</v>
      </c>
      <c r="S32" s="7"/>
    </row>
    <row r="33" spans="1:22">
      <c r="A33" s="6" t="s">
        <v>2</v>
      </c>
      <c r="C33" s="16"/>
      <c r="F33" s="7">
        <v>42734.3854166667</v>
      </c>
      <c r="J33" s="7">
        <f ca="1">cal_date_cfx</f>
        <v>44089</v>
      </c>
      <c r="M33" t="s">
        <v>75</v>
      </c>
      <c r="P33" s="22" t="s">
        <v>5</v>
      </c>
      <c r="Q33" s="22"/>
      <c r="R33" s="22" t="s">
        <v>6</v>
      </c>
      <c r="S33" s="22"/>
      <c r="T33" s="22"/>
      <c r="U33" s="25" t="e">
        <f ca="1">($G$34/U34)*$F$34</f>
        <v>#NAME?</v>
      </c>
      <c r="V33" s="25" t="e">
        <f ca="1">($G$34/V34)*$F$34</f>
        <v>#NAME?</v>
      </c>
    </row>
    <row r="34" spans="1:22">
      <c r="A34" s="8" t="s">
        <v>8</v>
      </c>
      <c r="B34" s="9" t="s">
        <v>9</v>
      </c>
      <c r="F34">
        <v>96.24</v>
      </c>
      <c r="G34">
        <f>PRODUCT(G35:G74)</f>
        <v>0.722968830911037</v>
      </c>
      <c r="J34">
        <f>(G34/K34)*F34</f>
        <v>97.940854639561</v>
      </c>
      <c r="K34" s="4">
        <f>PRODUCT(K35:K74)</f>
        <v>0.710413652636982</v>
      </c>
      <c r="L34">
        <f>F34*PRODUCT(L35:L74)</f>
        <v>97.940854639561</v>
      </c>
      <c r="M34" t="e">
        <f>(G34/O34)*F34</f>
        <v>#NAME?</v>
      </c>
      <c r="O34" t="e">
        <f>PRODUCT(O35:O74)</f>
        <v>#NAME?</v>
      </c>
      <c r="P34" t="s">
        <v>10</v>
      </c>
      <c r="Q34" t="s">
        <v>11</v>
      </c>
      <c r="R34" t="s">
        <v>12</v>
      </c>
      <c r="S34" t="s">
        <v>13</v>
      </c>
      <c r="T34" t="s">
        <v>11</v>
      </c>
      <c r="U34" s="2" t="e">
        <f ca="1">PRODUCT(U35:U74)</f>
        <v>#NAME?</v>
      </c>
      <c r="V34" s="2" t="e">
        <f ca="1">PRODUCT(V35:V74)</f>
        <v>#NAME?</v>
      </c>
    </row>
    <row r="35" spans="1:25">
      <c r="A35" s="11" t="s">
        <v>15</v>
      </c>
      <c r="B35" s="11">
        <v>0.178</v>
      </c>
      <c r="C35" s="13" t="s">
        <v>16</v>
      </c>
      <c r="D35" s="7">
        <v>42734</v>
      </c>
      <c r="E35" s="2">
        <v>6.937</v>
      </c>
      <c r="F35" s="4">
        <v>6.937</v>
      </c>
      <c r="G35" s="14">
        <f>F35^$B35</f>
        <v>1.41165497041851</v>
      </c>
      <c r="H35" s="7" t="e">
        <f ca="1">BDH($C35,"PX_MID",cal_date_bis,cal_date_bis,"Dts=S","cols=2;rows=1")</f>
        <v>#NAME?</v>
      </c>
      <c r="I35" s="3">
        <v>6.6726</v>
      </c>
      <c r="J35" s="3">
        <f>I35</f>
        <v>6.6726</v>
      </c>
      <c r="K35" s="4">
        <f>J35^$B35</f>
        <v>1.40192417942582</v>
      </c>
      <c r="L35">
        <f>(F35/J35)^B35</f>
        <v>1.0069410251535</v>
      </c>
      <c r="M35" t="e">
        <f>BDP($A35&amp;"cny curncy","last_price")</f>
        <v>#NAME?</v>
      </c>
      <c r="N35" t="e">
        <f>M35</f>
        <v>#NAME?</v>
      </c>
      <c r="O35" s="14" t="e">
        <f>N35^$B35</f>
        <v>#NAME?</v>
      </c>
      <c r="P35" s="3" t="e">
        <f ca="1">BDH($A35&amp;"CNY Curncy","close",last_td+"16:29:30",last_td+"16:30:00","Dir=V","BarTp","Trade","Dts=H")</f>
        <v>#NAME?</v>
      </c>
      <c r="Q35" s="26" t="e">
        <f ca="1">P35</f>
        <v>#NAME?</v>
      </c>
      <c r="R35" s="3" t="e">
        <f ca="1">BDH($A35&amp;"usd Curncy","close",today_td+"07:59:00",today_td+"08:00:00","Dir=V","BarTp","Bid","Dts=H")</f>
        <v>#NAME?</v>
      </c>
      <c r="S35" s="3" t="e">
        <f ca="1">BDH($A35&amp;"usd Curncy","close",today_td+"07:59:00",today_td+"08:00:00","Dir=V","BarTp","ask","Dts=H")</f>
        <v>#NAME?</v>
      </c>
      <c r="T35" s="27" t="e">
        <f ca="1">P35+(W35-P35)</f>
        <v>#NAME?</v>
      </c>
      <c r="U35" s="3" t="e">
        <f ca="1">Q35^$B35</f>
        <v>#NAME?</v>
      </c>
      <c r="V35" s="2" t="e">
        <f ca="1">T35</f>
        <v>#NAME?</v>
      </c>
      <c r="W35" s="28" t="e">
        <f ca="1">$U$34/PRODUCT(V$36:V$74)</f>
        <v>#NAME?</v>
      </c>
      <c r="Y35" s="2"/>
    </row>
    <row r="36" spans="1:25">
      <c r="A36" s="11" t="s">
        <v>18</v>
      </c>
      <c r="B36" s="11">
        <v>0.187</v>
      </c>
      <c r="C36" s="13" t="s">
        <v>19</v>
      </c>
      <c r="D36" s="7">
        <v>42734</v>
      </c>
      <c r="E36" s="2">
        <v>7.3068</v>
      </c>
      <c r="F36" s="4">
        <v>7.3068</v>
      </c>
      <c r="G36" s="14">
        <f>F36^$B36</f>
        <v>1.45049751852486</v>
      </c>
      <c r="H36" s="7" t="e">
        <f ca="1">BDH($C36,"PX_MID",cal_date_bis,cal_date_bis,"Dts=S","cols=2;rows=1")</f>
        <v>#NAME?</v>
      </c>
      <c r="I36" s="3">
        <v>7.7973</v>
      </c>
      <c r="J36" s="3">
        <f>I36</f>
        <v>7.7973</v>
      </c>
      <c r="K36" s="4">
        <f>J36^$B36</f>
        <v>1.46822824187868</v>
      </c>
      <c r="L36">
        <f>(F36/J36)^B36</f>
        <v>0.987923728172442</v>
      </c>
      <c r="M36" t="e">
        <f>BDP($A36&amp;"cny curncy","last_price")</f>
        <v>#NAME?</v>
      </c>
      <c r="N36" t="e">
        <f>M36</f>
        <v>#NAME?</v>
      </c>
      <c r="O36" s="14" t="e">
        <f>N36^$B36</f>
        <v>#NAME?</v>
      </c>
      <c r="P36" s="3" t="e">
        <f ca="1">BDH($A36&amp;"CNY Curncy","close",last_td+"16:29:30",last_td+"16:30:00","Dir=V","BarTp","Trade","Dts=H")</f>
        <v>#NAME?</v>
      </c>
      <c r="Q36" s="26" t="e">
        <f ca="1">P36</f>
        <v>#NAME?</v>
      </c>
      <c r="R36" s="3" t="e">
        <f ca="1">BDH($A36&amp;"usd Curncy","close",today_td+"07:29:00",today_td+"07:30:00","Dir=V","BarTp","Bid","Dts=H")</f>
        <v>#NAME?</v>
      </c>
      <c r="S36" s="3" t="e">
        <f ca="1">BDH($A36&amp;"usd Curncy","close",today_td+"07:29:00",today_td+"07:30:00","Dir=V","BarTp","ask","Dts=H")</f>
        <v>#NAME?</v>
      </c>
      <c r="T36" s="26" t="e">
        <f ca="1">IFERROR(AVERAGE(R36:S36),BDH($A36&amp;"usd Curncy","PX_Open",today_td,today_td,"Dir=V","Dts=H"))</f>
        <v>#NAME?</v>
      </c>
      <c r="U36" s="3" t="e">
        <f ca="1">Q36^$B36</f>
        <v>#NAME?</v>
      </c>
      <c r="V36" s="2" t="e">
        <f ca="1">$T36^$B36</f>
        <v>#NAME?</v>
      </c>
      <c r="W36" s="2" t="e">
        <f ca="1">T36*$T$35</f>
        <v>#NAME?</v>
      </c>
      <c r="X36" t="e">
        <f ca="1">T36*$Q$35</f>
        <v>#NAME?</v>
      </c>
      <c r="Y36" s="2" t="e">
        <f ca="1">X36-Q36</f>
        <v>#NAME?</v>
      </c>
    </row>
    <row r="37" spans="1:25">
      <c r="A37" s="11" t="s">
        <v>21</v>
      </c>
      <c r="B37" s="11">
        <v>0.141</v>
      </c>
      <c r="C37" s="13" t="s">
        <v>22</v>
      </c>
      <c r="D37" s="7">
        <v>42734</v>
      </c>
      <c r="E37" s="2">
        <v>5.9591</v>
      </c>
      <c r="F37" s="4">
        <v>0.059591</v>
      </c>
      <c r="G37" s="14">
        <f>F37^$B37</f>
        <v>0.671893554567803</v>
      </c>
      <c r="H37" s="7" t="e">
        <f ca="1">BDH($C37,"PX_MID",cal_date_bis,cal_date_bis,"Dts=S","cols=2;rows=1")</f>
        <v>#NAME?</v>
      </c>
      <c r="I37" s="3">
        <v>5.9691</v>
      </c>
      <c r="J37">
        <f>I37/100</f>
        <v>0.059691</v>
      </c>
      <c r="K37" s="4">
        <f>J37^$B37</f>
        <v>0.67205241879355</v>
      </c>
      <c r="L37">
        <f>(F37/J37)^B37</f>
        <v>0.999763613341304</v>
      </c>
      <c r="M37" t="e">
        <f>BDP($A37&amp;"cny curncy","last_price")</f>
        <v>#NAME?</v>
      </c>
      <c r="N37" t="e">
        <f>M37</f>
        <v>#NAME?</v>
      </c>
      <c r="O37" s="14" t="e">
        <f>N37^$B37</f>
        <v>#NAME?</v>
      </c>
      <c r="P37" s="3" t="e">
        <f ca="1">BDH($A37&amp;"CNY Curncy","close",last_td+"16:29:30",last_td+"16:30:00","Dir=V","BarTp","Trade","Dts=H")</f>
        <v>#NAME?</v>
      </c>
      <c r="Q37" s="26" t="e">
        <f ca="1">P37</f>
        <v>#NAME?</v>
      </c>
      <c r="R37" s="3" t="e">
        <f ca="1">BDH($A37&amp;"usd Curncy","close",today_td+"07:29:00",today_td+"07:30:00","Dir=V","BarTp","Bid","Dts=H")</f>
        <v>#NAME?</v>
      </c>
      <c r="S37" s="3" t="e">
        <f ca="1">BDH($A37&amp;"usd Curncy","close",today_td+"07:29:00",today_td+"07:30:00","Dir=V","BarTp","ask","Dts=H")</f>
        <v>#NAME?</v>
      </c>
      <c r="T37" s="26" t="e">
        <f ca="1">IFERROR(AVERAGE(R37:S37),BDH($A37&amp;"usd Curncy","PX_Open",today_td,today_td,"Dir=V","Dts=H"))</f>
        <v>#NAME?</v>
      </c>
      <c r="U37" s="3" t="e">
        <f ca="1">Q37^$B37</f>
        <v>#NAME?</v>
      </c>
      <c r="V37" s="2" t="e">
        <f ca="1">$T37^$B37</f>
        <v>#NAME?</v>
      </c>
      <c r="W37" s="2" t="e">
        <f ca="1">T37*$T$35</f>
        <v>#NAME?</v>
      </c>
      <c r="X37" t="e">
        <f ca="1">T37*$Q$35</f>
        <v>#NAME?</v>
      </c>
      <c r="Y37" s="2" t="e">
        <f ca="1">X37-Q37</f>
        <v>#NAME?</v>
      </c>
    </row>
    <row r="38" spans="1:25">
      <c r="A38" s="11" t="s">
        <v>24</v>
      </c>
      <c r="B38" s="11">
        <v>0.008</v>
      </c>
      <c r="C38" s="13" t="s">
        <v>25</v>
      </c>
      <c r="D38" s="7">
        <v>42734</v>
      </c>
      <c r="E38" s="2">
        <v>0.89451</v>
      </c>
      <c r="F38" s="4">
        <v>0.89451</v>
      </c>
      <c r="G38" s="14">
        <f>F38^$B38</f>
        <v>0.999108563992037</v>
      </c>
      <c r="H38" s="7" t="e">
        <f ca="1">BDH($C38,"PX_MID",cal_date_bis,cal_date_bis,"Dts=S","cols=2;rows=1")</f>
        <v>#NAME?</v>
      </c>
      <c r="I38" s="3">
        <v>0.85018</v>
      </c>
      <c r="J38" s="3">
        <f>I38</f>
        <v>0.85018</v>
      </c>
      <c r="K38" s="4">
        <f>J38^$B38</f>
        <v>0.998702385133503</v>
      </c>
      <c r="L38">
        <f>(F38/J38)^B38</f>
        <v>1.00040670660707</v>
      </c>
      <c r="M38" t="e">
        <f>BDP($A38&amp;"cny curncy","last_price")</f>
        <v>#NAME?</v>
      </c>
      <c r="N38" t="e">
        <f>M38</f>
        <v>#NAME?</v>
      </c>
      <c r="O38" s="14" t="e">
        <f>N38^$B38</f>
        <v>#NAME?</v>
      </c>
      <c r="P38" s="3" t="e">
        <f ca="1">BDH($A38&amp;"CNY Curncy","close",last_td+"16:29:30",last_td+"16:30:00","Dir=V","BarTp","Trade","Dts=H")</f>
        <v>#NAME?</v>
      </c>
      <c r="Q38" s="26" t="e">
        <f ca="1">P38</f>
        <v>#NAME?</v>
      </c>
      <c r="R38" s="3" t="e">
        <f ca="1">BDH($A38&amp;"usd Curncy","close",today_td+"07:29:00",today_td+"07:30:00","Dir=V","BarTp","Bid","Dts=H")</f>
        <v>#NAME?</v>
      </c>
      <c r="S38" s="3" t="e">
        <f ca="1">BDH($A38&amp;"usd Curncy","close",today_td+"07:29:00",today_td+"07:30:00","Dir=V","BarTp","ask","Dts=H")</f>
        <v>#NAME?</v>
      </c>
      <c r="T38" s="26" t="e">
        <f ca="1">IFERROR(AVERAGE(R38:S38),BDH($A38&amp;"usd Curncy","PX_Open",today_td,today_td,"Dir=V","Dts=H"))</f>
        <v>#NAME?</v>
      </c>
      <c r="U38" s="3" t="e">
        <f ca="1">Q38^$B38</f>
        <v>#NAME?</v>
      </c>
      <c r="V38" s="2" t="e">
        <f ca="1">$T38^$B38</f>
        <v>#NAME?</v>
      </c>
      <c r="W38" s="2" t="e">
        <f ca="1">T38*$T$35</f>
        <v>#NAME?</v>
      </c>
      <c r="X38" t="e">
        <f ca="1">T38*$Q$35</f>
        <v>#NAME?</v>
      </c>
      <c r="Y38" s="2" t="e">
        <f ca="1">X38-Q38</f>
        <v>#NAME?</v>
      </c>
    </row>
    <row r="39" spans="1:25">
      <c r="A39" s="11" t="s">
        <v>27</v>
      </c>
      <c r="B39" s="11">
        <v>0.029</v>
      </c>
      <c r="C39" s="13" t="s">
        <v>28</v>
      </c>
      <c r="D39" s="7">
        <v>42734</v>
      </c>
      <c r="E39" s="2">
        <v>8.5094</v>
      </c>
      <c r="F39" s="4">
        <v>8.5094</v>
      </c>
      <c r="G39" s="14">
        <f>F39^$B39</f>
        <v>1.06406233167995</v>
      </c>
      <c r="H39" s="7" t="e">
        <f ca="1">BDH($C39,"PX_MID",cal_date_bis,cal_date_bis,"Dts=S","cols=2;rows=1")</f>
        <v>#NAME?</v>
      </c>
      <c r="I39" s="3">
        <v>8.8253</v>
      </c>
      <c r="J39" s="3">
        <f>I39</f>
        <v>8.8253</v>
      </c>
      <c r="K39" s="4">
        <f>J39^$B39</f>
        <v>1.0651877293321</v>
      </c>
      <c r="L39">
        <f>(F39/J39)^B39</f>
        <v>0.99894347482499</v>
      </c>
      <c r="M39" t="e">
        <f>BDP($A39&amp;"cny curncy","last_price")</f>
        <v>#NAME?</v>
      </c>
      <c r="N39" t="e">
        <f>M39</f>
        <v>#NAME?</v>
      </c>
      <c r="O39" s="14" t="e">
        <f>N39^$B39</f>
        <v>#NAME?</v>
      </c>
      <c r="P39" s="3" t="e">
        <f ca="1">BDH($A39&amp;"CNY Curncy","close",last_td+"16:29:30",last_td+"16:30:00","Dir=V","BarTp","Trade","Dts=H")</f>
        <v>#NAME?</v>
      </c>
      <c r="Q39" s="26" t="e">
        <f ca="1">P39</f>
        <v>#NAME?</v>
      </c>
      <c r="R39" s="3" t="e">
        <f ca="1">BDH($A39&amp;"usd Curncy","close",today_td+"07:29:00",today_td+"07:30:00","Dir=V","BarTp","Bid","Dts=H")</f>
        <v>#NAME?</v>
      </c>
      <c r="S39" s="3" t="e">
        <f ca="1">BDH($A39&amp;"usd Curncy","close",today_td+"07:29:00",today_td+"07:30:00","Dir=V","BarTp","ask","Dts=H")</f>
        <v>#NAME?</v>
      </c>
      <c r="T39" s="26" t="e">
        <f ca="1">IFERROR(AVERAGE(R39:S39),BDH($A39&amp;"usd Curncy","PX_Open",today_td,today_td,"Dir=V","Dts=H"))</f>
        <v>#NAME?</v>
      </c>
      <c r="U39" s="3" t="e">
        <f ca="1">Q39^$B39</f>
        <v>#NAME?</v>
      </c>
      <c r="V39" s="2" t="e">
        <f ca="1">$T39^$B39</f>
        <v>#NAME?</v>
      </c>
      <c r="W39" s="2" t="e">
        <f ca="1">T39*$T$35</f>
        <v>#NAME?</v>
      </c>
      <c r="X39" t="e">
        <f ca="1">T39*$Q$35</f>
        <v>#NAME?</v>
      </c>
      <c r="Y39" s="2" t="e">
        <f ca="1">X39-Q39</f>
        <v>#NAME?</v>
      </c>
    </row>
    <row r="40" spans="1:25">
      <c r="A40" s="11" t="s">
        <v>31</v>
      </c>
      <c r="B40" s="11">
        <v>0.015</v>
      </c>
      <c r="C40" s="13" t="s">
        <v>32</v>
      </c>
      <c r="D40" s="7">
        <v>42734</v>
      </c>
      <c r="E40" s="2">
        <v>5.0157</v>
      </c>
      <c r="F40" s="4">
        <v>5.0157</v>
      </c>
      <c r="G40" s="14">
        <f>F40^$B40</f>
        <v>1.02448351203163</v>
      </c>
      <c r="H40" s="7" t="e">
        <f ca="1">BDH($C40,"PX_MID",cal_date_bis,cal_date_bis,"Dts=S","cols=2;rows=1")</f>
        <v>#NAME?</v>
      </c>
      <c r="I40" s="3">
        <v>4.9227</v>
      </c>
      <c r="J40" s="3">
        <f>I40</f>
        <v>4.9227</v>
      </c>
      <c r="K40" s="4">
        <f>J40^$B40</f>
        <v>1.02419594147286</v>
      </c>
      <c r="L40">
        <f>(F40/J40)^B40</f>
        <v>1.00028077689739</v>
      </c>
      <c r="M40" t="e">
        <f>BDP($A40&amp;"cny curncy","last_price")</f>
        <v>#NAME?</v>
      </c>
      <c r="N40" t="e">
        <f>M40</f>
        <v>#NAME?</v>
      </c>
      <c r="O40" s="14" t="e">
        <f>N40^$B40</f>
        <v>#NAME?</v>
      </c>
      <c r="P40" s="3" t="e">
        <f ca="1">BDH($A40&amp;"CNY Curncy","close",last_td+"16:29:30",last_td+"16:30:00","Dir=V","BarTp","Trade","Dts=H")</f>
        <v>#NAME?</v>
      </c>
      <c r="Q40" s="26" t="e">
        <f ca="1">P40</f>
        <v>#NAME?</v>
      </c>
      <c r="R40" s="3" t="e">
        <f ca="1">BDH($A40&amp;"usd Curncy","close",today_td+"07:29:00",today_td+"07:30:00","Dir=V","BarTp","Bid","Dts=H")</f>
        <v>#NAME?</v>
      </c>
      <c r="S40" s="3" t="e">
        <f ca="1">BDH($A40&amp;"usd Curncy","close",today_td+"07:29:00",today_td+"07:30:00","Dir=V","BarTp","ask","Dts=H")</f>
        <v>#NAME?</v>
      </c>
      <c r="T40" s="26" t="e">
        <f ca="1">IFERROR(AVERAGE(R40:S40),BDH($A40&amp;"usd Curncy","PX_Open",today_td,today_td,"Dir=V","Dts=H"))</f>
        <v>#NAME?</v>
      </c>
      <c r="U40" s="3" t="e">
        <f ca="1">Q40^$B40</f>
        <v>#NAME?</v>
      </c>
      <c r="V40" s="2" t="e">
        <f ca="1">$T40^$B40</f>
        <v>#NAME?</v>
      </c>
      <c r="W40" s="2" t="e">
        <f ca="1">T40*$T$35</f>
        <v>#NAME?</v>
      </c>
      <c r="X40" t="e">
        <f ca="1">T40*$Q$35</f>
        <v>#NAME?</v>
      </c>
      <c r="Y40" s="2" t="e">
        <f ca="1">X40-Q40</f>
        <v>#NAME?</v>
      </c>
    </row>
    <row r="41" spans="1:25">
      <c r="A41" s="11" t="s">
        <v>34</v>
      </c>
      <c r="B41" s="11">
        <v>0.002</v>
      </c>
      <c r="C41" s="13" t="s">
        <v>35</v>
      </c>
      <c r="D41" s="7">
        <v>42734</v>
      </c>
      <c r="E41" s="2">
        <v>4.8308</v>
      </c>
      <c r="F41" s="4">
        <v>4.8308</v>
      </c>
      <c r="G41" s="14">
        <f>F41^$B41</f>
        <v>1.00315499071051</v>
      </c>
      <c r="H41" s="7" t="e">
        <f ca="1">BDH($C41,"PX_MID",cal_date_bis,cal_date_bis,"Dts=S","cols=2;rows=1")</f>
        <v>#NAME?</v>
      </c>
      <c r="I41" s="3">
        <v>4.5145</v>
      </c>
      <c r="J41">
        <f>I41</f>
        <v>4.5145</v>
      </c>
      <c r="K41" s="4">
        <f>J41^$B41</f>
        <v>1.00301913731999</v>
      </c>
      <c r="L41">
        <f>(F41/J41)^B41</f>
        <v>1.00013544446508</v>
      </c>
      <c r="M41" t="e">
        <f>BDP($A41&amp;"cny curncy","last_price")</f>
        <v>#NAME?</v>
      </c>
      <c r="N41" t="e">
        <f>M41</f>
        <v>#NAME?</v>
      </c>
      <c r="O41" s="14" t="e">
        <f>N41^$B41</f>
        <v>#NAME?</v>
      </c>
      <c r="P41" s="3" t="e">
        <f ca="1">BDH($A41&amp;"CNY Curncy","close",last_td+"16:29:30",last_td+"16:30:00","Dir=V","BarTp","Trade","Dts=H")</f>
        <v>#NAME?</v>
      </c>
      <c r="Q41" s="26" t="e">
        <f ca="1">P41</f>
        <v>#NAME?</v>
      </c>
      <c r="R41" s="3" t="e">
        <f ca="1">BDH($A41&amp;"usd Curncy","close",today_td+"07:29:00",today_td+"07:30:00","Dir=V","BarTp","Bid","Dts=H")</f>
        <v>#NAME?</v>
      </c>
      <c r="S41" s="3" t="e">
        <f ca="1">BDH($A41&amp;"usd Curncy","close",today_td+"07:29:00",today_td+"07:30:00","Dir=V","BarTp","ask","Dts=H")</f>
        <v>#NAME?</v>
      </c>
      <c r="T41" s="26" t="e">
        <f ca="1">IFERROR(AVERAGE(R41:S41),BDH($A41&amp;"usd Curncy","PX_Open",today_td,today_td,"Dir=V","Dts=H"))</f>
        <v>#NAME?</v>
      </c>
      <c r="U41" s="3" t="e">
        <f ca="1">Q41^$B41</f>
        <v>#NAME?</v>
      </c>
      <c r="V41" s="2" t="e">
        <f ca="1">$T41^$B41</f>
        <v>#NAME?</v>
      </c>
      <c r="W41" s="2" t="e">
        <f ca="1">T41*$T$35</f>
        <v>#NAME?</v>
      </c>
      <c r="X41" t="e">
        <f ca="1">T41*$Q$35</f>
        <v>#NAME?</v>
      </c>
      <c r="Y41" s="2" t="e">
        <f ca="1">X41-Q41</f>
        <v>#NAME?</v>
      </c>
    </row>
    <row r="42" spans="1:25">
      <c r="A42" s="11" t="s">
        <v>41</v>
      </c>
      <c r="B42" s="11">
        <v>0.027</v>
      </c>
      <c r="C42" s="13" t="s">
        <v>42</v>
      </c>
      <c r="D42" s="7">
        <v>42734</v>
      </c>
      <c r="E42" s="2">
        <v>4.7995</v>
      </c>
      <c r="F42" s="4">
        <v>4.7995</v>
      </c>
      <c r="G42" s="14">
        <f>F42^$B42</f>
        <v>1.0432593649297</v>
      </c>
      <c r="H42" s="7" t="e">
        <f ca="1">BDH($C42,"PX_MID",cal_date_bis,cal_date_bis,"Dts=S","cols=2;rows=1")</f>
        <v>#NAME?</v>
      </c>
      <c r="I42" s="3">
        <v>4.8993</v>
      </c>
      <c r="J42">
        <f>I42</f>
        <v>4.8993</v>
      </c>
      <c r="K42" s="4">
        <f>J42^$B42</f>
        <v>1.04383924019884</v>
      </c>
      <c r="L42">
        <f>(F42/J42)^B42</f>
        <v>0.999444478376731</v>
      </c>
      <c r="M42" t="e">
        <f>BDP($A42&amp;"cny curncy","last_price")</f>
        <v>#NAME?</v>
      </c>
      <c r="N42" t="e">
        <f>M42</f>
        <v>#NAME?</v>
      </c>
      <c r="O42" s="14" t="e">
        <f>N42^$B42</f>
        <v>#NAME?</v>
      </c>
      <c r="P42" s="3" t="e">
        <f ca="1">BDH($A42&amp;"CNY Curncy","close",last_td+"16:29:30",last_td+"16:30:00","Dir=V","BarTp","Trade","Dts=H")</f>
        <v>#NAME?</v>
      </c>
      <c r="Q42" s="26" t="e">
        <f ca="1">P42</f>
        <v>#NAME?</v>
      </c>
      <c r="R42" s="3" t="e">
        <f ca="1">BDH($A42&amp;"usd Curncy","close",today_td+"07:29:00",today_td+"07:30:00","Dir=V","BarTp","Bid","Dts=H")</f>
        <v>#NAME?</v>
      </c>
      <c r="S42" s="3" t="e">
        <f ca="1">BDH($A42&amp;"usd Curncy","close",today_td+"07:29:00",today_td+"07:30:00","Dir=V","BarTp","ask","Dts=H")</f>
        <v>#NAME?</v>
      </c>
      <c r="T42" s="27" t="e">
        <f ca="1">IFERROR(AVERAGE(R42:S42),BDH($A42&amp;"usd Curncy","PX_Open",today_td,today_td,"Dir=V","Dts=H"))</f>
        <v>#NAME?</v>
      </c>
      <c r="U42" s="3" t="e">
        <f ca="1">Q42^$B42</f>
        <v>#NAME?</v>
      </c>
      <c r="V42" s="2" t="e">
        <f ca="1">$T42^$B42</f>
        <v>#NAME?</v>
      </c>
      <c r="W42" s="29" t="e">
        <f ca="1">T42*$T$35</f>
        <v>#NAME?</v>
      </c>
      <c r="X42" t="e">
        <f ca="1">T42*$Q$35</f>
        <v>#NAME?</v>
      </c>
      <c r="Y42" s="2" t="e">
        <f ca="1">X42-Q42</f>
        <v>#NAME?</v>
      </c>
    </row>
    <row r="43" spans="1:25">
      <c r="A43" s="11" t="s">
        <v>43</v>
      </c>
      <c r="B43" s="11">
        <v>0.014</v>
      </c>
      <c r="C43" s="13" t="s">
        <v>44</v>
      </c>
      <c r="D43" s="7">
        <v>42734</v>
      </c>
      <c r="E43" s="2">
        <v>6.7989</v>
      </c>
      <c r="F43" s="4">
        <v>6.7989</v>
      </c>
      <c r="G43" s="14">
        <f>F43^$B43</f>
        <v>1.02719794326817</v>
      </c>
      <c r="H43" s="7" t="e">
        <f ca="1">BDH($C43,"PX_MID",cal_date_bis,cal_date_bis,"Dts=S","cols=2;rows=1")</f>
        <v>#NAME?</v>
      </c>
      <c r="I43" s="3">
        <v>6.7133</v>
      </c>
      <c r="J43">
        <f>I43</f>
        <v>6.7133</v>
      </c>
      <c r="K43" s="4">
        <f>J43^$B43</f>
        <v>1.02701575216537</v>
      </c>
      <c r="L43">
        <f>(F43/J43)^B43</f>
        <v>1.0001773985476</v>
      </c>
      <c r="M43" t="e">
        <f>BDP($A43&amp;"cny curncy","last_price")</f>
        <v>#NAME?</v>
      </c>
      <c r="N43" t="e">
        <f>M43</f>
        <v>#NAME?</v>
      </c>
      <c r="O43" s="14" t="e">
        <f>N43^$B43</f>
        <v>#NAME?</v>
      </c>
      <c r="P43" s="3" t="e">
        <f ca="1">BDH($A43&amp;"CNY Curncy","close",last_td+"16:29:30",last_td+"16:30:00","Dir=V","BarTp","Trade","Dts=H")</f>
        <v>#NAME?</v>
      </c>
      <c r="Q43" s="26" t="e">
        <f ca="1">P43</f>
        <v>#NAME?</v>
      </c>
      <c r="R43" s="3" t="e">
        <f ca="1">BDH($A43&amp;"usd Curncy","close",today_td+"07:29:00",today_td+"07:30:00","Dir=V","BarTp","Bid","Dts=H")</f>
        <v>#NAME?</v>
      </c>
      <c r="S43" s="3" t="e">
        <f ca="1">BDH($A43&amp;"usd Curncy","close",today_td+"07:29:00",today_td+"07:30:00","Dir=V","BarTp","ask","Dts=H")</f>
        <v>#NAME?</v>
      </c>
      <c r="T43" s="26" t="e">
        <f ca="1">IFERROR(AVERAGE(R43:S43),BDH($A43&amp;"usd Curncy","PX_Open",today_td,today_td,"Dir=V","Dts=H"))</f>
        <v>#NAME?</v>
      </c>
      <c r="U43" s="3" t="e">
        <f ca="1">Q43^$B43</f>
        <v>#NAME?</v>
      </c>
      <c r="V43" s="2" t="e">
        <f ca="1">$T43^$B43</f>
        <v>#NAME?</v>
      </c>
      <c r="W43" s="2" t="e">
        <f ca="1">T43*$T$35</f>
        <v>#NAME?</v>
      </c>
      <c r="X43" t="e">
        <f ca="1">T43*$Q$35</f>
        <v>#NAME?</v>
      </c>
      <c r="Y43" s="2" t="e">
        <f ca="1">X43-Q43</f>
        <v>#NAME?</v>
      </c>
    </row>
    <row r="44" spans="1:25">
      <c r="A44" s="11" t="s">
        <v>45</v>
      </c>
      <c r="B44" s="11">
        <v>0.021</v>
      </c>
      <c r="C44" s="13" t="s">
        <v>46</v>
      </c>
      <c r="D44" s="7">
        <v>42734</v>
      </c>
      <c r="E44" s="2">
        <v>5.1406</v>
      </c>
      <c r="F44" s="4">
        <v>5.1406</v>
      </c>
      <c r="G44" s="14">
        <f>F44^$B44</f>
        <v>1.03497840926644</v>
      </c>
      <c r="H44" s="7" t="e">
        <f ca="1">BDH($C44,"PX_MID",cal_date_bis,cal_date_bis,"Dts=S","cols=2;rows=1")</f>
        <v>#NAME?</v>
      </c>
      <c r="I44" s="3">
        <v>5.0596</v>
      </c>
      <c r="J44">
        <f>I44</f>
        <v>5.0596</v>
      </c>
      <c r="K44" s="4">
        <f>J44^$B44</f>
        <v>1.03463327059892</v>
      </c>
      <c r="L44">
        <f>(F44/J44)^B44</f>
        <v>1.00033358551027</v>
      </c>
      <c r="M44" t="e">
        <f>BDP($A44&amp;"cny curncy","last_price")</f>
        <v>#NAME?</v>
      </c>
      <c r="N44" t="e">
        <f>M44</f>
        <v>#NAME?</v>
      </c>
      <c r="O44" s="14" t="e">
        <f>N44^$B44</f>
        <v>#NAME?</v>
      </c>
      <c r="P44" s="3" t="e">
        <f ca="1">BDH($A44&amp;"CNY Curncy","close",last_td+"16:29:30",last_td+"16:30:00","Dir=V","BarTp","Trade","Dts=H")</f>
        <v>#NAME?</v>
      </c>
      <c r="Q44" s="26" t="e">
        <f ca="1">P44</f>
        <v>#NAME?</v>
      </c>
      <c r="R44" s="3" t="e">
        <f ca="1">BDH($A44&amp;"usd Curncy","close",today_td+"07:29:00",today_td+"07:30:00","Dir=V","BarTp","Bid","Dts=H")</f>
        <v>#NAME?</v>
      </c>
      <c r="S44" s="3" t="e">
        <f ca="1">BDH($A44&amp;"usd Curncy","close",today_td+"07:29:00",today_td+"07:30:00","Dir=V","BarTp","ask","Dts=H")</f>
        <v>#NAME?</v>
      </c>
      <c r="T44" s="26" t="e">
        <f ca="1">IFERROR(AVERAGE(R44:S44),BDH($A44&amp;"usd Curncy","PX_Open",today_td,today_td,"Dir=V","Dts=H"))</f>
        <v>#NAME?</v>
      </c>
      <c r="U44" s="3" t="e">
        <f ca="1">Q44^$B44</f>
        <v>#NAME?</v>
      </c>
      <c r="V44" s="2" t="e">
        <f ca="1">$T44^$B44</f>
        <v>#NAME?</v>
      </c>
      <c r="W44" s="2" t="e">
        <f ca="1">T44*$T$35</f>
        <v>#NAME?</v>
      </c>
      <c r="X44" t="e">
        <f ca="1">T44*$Q$35</f>
        <v>#NAME?</v>
      </c>
      <c r="Y44" s="2" t="e">
        <f ca="1">X44-Q44</f>
        <v>#NAME?</v>
      </c>
    </row>
    <row r="45" spans="1:25">
      <c r="A45" s="11" t="s">
        <v>47</v>
      </c>
      <c r="B45" s="11">
        <v>0.022</v>
      </c>
      <c r="C45" s="13" t="s">
        <v>48</v>
      </c>
      <c r="D45" s="7">
        <v>42734</v>
      </c>
      <c r="E45" s="2">
        <v>0.64406</v>
      </c>
      <c r="F45" s="4">
        <v>1.55265037418874</v>
      </c>
      <c r="G45" s="14">
        <f>F45^$B45</f>
        <v>1.009726189475</v>
      </c>
      <c r="H45" s="7" t="e">
        <f ca="1">BDH($C45,"PX_MID",cal_date_bis,cal_date_bis,"Dts=S","cols=2;rows=1")</f>
        <v>#NAME?</v>
      </c>
      <c r="I45" s="3">
        <v>0.604</v>
      </c>
      <c r="J45">
        <f>1/I45</f>
        <v>1.65562913907285</v>
      </c>
      <c r="K45" s="4">
        <f>J45^$B45</f>
        <v>1.01115372791229</v>
      </c>
      <c r="L45">
        <f>(F45/J45)^B45</f>
        <v>0.998588208303171</v>
      </c>
      <c r="M45" t="e">
        <f>BDP($A45&amp;"cny curncy","last_price")</f>
        <v>#NAME?</v>
      </c>
      <c r="N45" t="e">
        <f>M45</f>
        <v>#NAME?</v>
      </c>
      <c r="O45" s="14" t="e">
        <f>N45^$B45</f>
        <v>#NAME?</v>
      </c>
      <c r="P45" s="3" t="e">
        <f ca="1">BDH($A45&amp;"CNY Curncy","close",last_td+"16:29:30",last_td+"16:30:00","Dir=V","BarTp","Trade","Dts=H")</f>
        <v>#NAME?</v>
      </c>
      <c r="Q45" s="26" t="e">
        <f ca="1">P45</f>
        <v>#NAME?</v>
      </c>
      <c r="R45" s="3" t="e">
        <f ca="1">BDH($A45&amp;"usd Curncy","close",today_td+"07:29:00",today_td+"07:30:00","Dir=V","BarTp","Bid","Dts=H")</f>
        <v>#NAME?</v>
      </c>
      <c r="S45" s="3" t="e">
        <f ca="1">BDH($A45&amp;"usd Curncy","close",today_td+"07:29:00",today_td+"07:30:00","Dir=V","BarTp","ask","Dts=H")</f>
        <v>#NAME?</v>
      </c>
      <c r="T45" s="26" t="e">
        <f ca="1">IFERROR(AVERAGE(R45:S45),BDH($A45&amp;"usd Curncy","PX_Open",today_td,today_td,"Dir=V","Dts=H"))</f>
        <v>#NAME?</v>
      </c>
      <c r="U45" s="3" t="e">
        <f ca="1">Q45^$B45</f>
        <v>#NAME?</v>
      </c>
      <c r="V45" s="2" t="e">
        <f ca="1">$T45^$B45</f>
        <v>#NAME?</v>
      </c>
      <c r="W45" s="2" t="e">
        <f ca="1">T45*$T$35</f>
        <v>#NAME?</v>
      </c>
      <c r="X45" t="e">
        <f ca="1">T45*$Q$35</f>
        <v>#NAME?</v>
      </c>
      <c r="Y45" s="2" t="e">
        <f ca="1">X45-Q45</f>
        <v>#NAME?</v>
      </c>
    </row>
    <row r="46" spans="1:25">
      <c r="A46" s="11" t="s">
        <v>49</v>
      </c>
      <c r="B46" s="11">
        <v>0.018</v>
      </c>
      <c r="C46" s="13" t="s">
        <v>50</v>
      </c>
      <c r="D46" s="7">
        <v>42734</v>
      </c>
      <c r="E46" s="2">
        <v>8.6906</v>
      </c>
      <c r="F46" s="4">
        <v>0.115066853842082</v>
      </c>
      <c r="G46" s="14">
        <f>F46^$B46</f>
        <v>0.961827310185762</v>
      </c>
      <c r="H46" s="7" t="e">
        <f ca="1">BDH($C46,"PX_MID",cal_date_bis,cal_date_bis,"Dts=S","cols=2;rows=1")</f>
        <v>#NAME?</v>
      </c>
      <c r="I46" s="3">
        <v>9.3315</v>
      </c>
      <c r="J46">
        <f>1/I46</f>
        <v>0.107163907196056</v>
      </c>
      <c r="K46" s="4">
        <f>J46^$B46</f>
        <v>0.960596220839769</v>
      </c>
      <c r="L46">
        <f>(F46/J46)^B46</f>
        <v>1.00128158878755</v>
      </c>
      <c r="M46" t="e">
        <f>BDP($A46&amp;"cny curncy","last_price")</f>
        <v>#NAME?</v>
      </c>
      <c r="N46" t="e">
        <f>M46</f>
        <v>#NAME?</v>
      </c>
      <c r="O46" s="14" t="e">
        <f>N46^$B46</f>
        <v>#NAME?</v>
      </c>
      <c r="P46" s="3" t="e">
        <f ca="1">BDH($A46&amp;"CNY Curncy","close",last_td+"16:29:30",last_td+"16:30:00","Dir=V","BarTp","Trade","Dts=H")</f>
        <v>#NAME?</v>
      </c>
      <c r="Q46" s="26" t="e">
        <f ca="1">P46</f>
        <v>#NAME?</v>
      </c>
      <c r="R46" s="3" t="e">
        <f ca="1">BDH($A46&amp;"usd Curncy","close",today_td+"07:29:00",today_td+"07:30:00","Dir=V","BarTp","Bid","Dts=H")</f>
        <v>#NAME?</v>
      </c>
      <c r="S46" s="3" t="e">
        <f ca="1">BDH($A46&amp;"usd Curncy","close",today_td+"07:29:00",today_td+"07:30:00","Dir=V","BarTp","ask","Dts=H")</f>
        <v>#NAME?</v>
      </c>
      <c r="T46" s="26" t="e">
        <f ca="1">IFERROR(AVERAGE(R46:S46),BDH($A46&amp;"usd Curncy","PX_Open",today_td,today_td,"Dir=V","Dts=H"))</f>
        <v>#NAME?</v>
      </c>
      <c r="U46" s="3" t="e">
        <f ca="1">Q46^$B46</f>
        <v>#NAME?</v>
      </c>
      <c r="V46" s="2" t="e">
        <f ca="1">$T46^$B46</f>
        <v>#NAME?</v>
      </c>
      <c r="W46" s="2" t="e">
        <f ca="1">T46*$T$35</f>
        <v>#NAME?</v>
      </c>
      <c r="X46" t="e">
        <f ca="1">T46*$Q$35</f>
        <v>#NAME?</v>
      </c>
      <c r="Y46" s="2" t="e">
        <f ca="1">X46-Q46</f>
        <v>#NAME?</v>
      </c>
    </row>
    <row r="47" spans="1:25">
      <c r="A47" s="11" t="s">
        <v>51</v>
      </c>
      <c r="B47" s="11">
        <v>0.021</v>
      </c>
      <c r="C47" s="13" t="s">
        <v>52</v>
      </c>
      <c r="D47" s="7">
        <v>42734</v>
      </c>
      <c r="E47" s="2">
        <v>5.1628</v>
      </c>
      <c r="F47" s="4">
        <v>0.193693344696676</v>
      </c>
      <c r="G47" s="14">
        <f>F47^$B47</f>
        <v>0.966116298274537</v>
      </c>
      <c r="H47" s="7" t="e">
        <f ca="1">BDH($C47,"PX_MID",cal_date_bis,cal_date_bis,"Dts=S","cols=2;rows=1")</f>
        <v>#NAME?</v>
      </c>
      <c r="I47" s="3">
        <v>4.9843</v>
      </c>
      <c r="J47">
        <f>1/I47</f>
        <v>0.200629978131332</v>
      </c>
      <c r="K47" s="4">
        <f>J47^$B47</f>
        <v>0.966830433152907</v>
      </c>
      <c r="L47">
        <f>(F47/J47)^B47</f>
        <v>0.999261364915831</v>
      </c>
      <c r="M47" t="e">
        <f>BDP($A47&amp;"cny curncy","last_price")</f>
        <v>#NAME?</v>
      </c>
      <c r="N47" t="e">
        <f>M47</f>
        <v>#NAME?</v>
      </c>
      <c r="O47" s="14" t="e">
        <f>N47^$B47</f>
        <v>#NAME?</v>
      </c>
      <c r="P47" s="3" t="e">
        <f ca="1">BDH($A47&amp;"CNY Curncy","close",last_td+"16:29:30",last_td+"16:30:00","Dir=V","BarTp","Trade","Dts=H")</f>
        <v>#NAME?</v>
      </c>
      <c r="Q47" s="26" t="e">
        <f ca="1">P47</f>
        <v>#NAME?</v>
      </c>
      <c r="R47" s="3" t="e">
        <f ca="1">BDH($A47&amp;"usd Curncy","close",today_td+"07:29:00",today_td+"07:30:00","Dir=V","BarTp","Bid","Dts=H")</f>
        <v>#NAME?</v>
      </c>
      <c r="S47" s="3" t="e">
        <f ca="1">BDH($A47&amp;"usd Curncy","close",today_td+"07:29:00",today_td+"07:30:00","Dir=V","BarTp","ask","Dts=H")</f>
        <v>#NAME?</v>
      </c>
      <c r="T47" s="27" t="e">
        <f ca="1">IFERROR(AVERAGE(R47:S47),BDH($A47&amp;"usd Curncy","PX_Open",today_td,today_td,"Dir=V","Dts=H"))</f>
        <v>#NAME?</v>
      </c>
      <c r="U47" s="3" t="e">
        <f ca="1">Q47^$B47</f>
        <v>#NAME?</v>
      </c>
      <c r="V47" s="2" t="e">
        <f ca="1">$T47^$B47</f>
        <v>#NAME?</v>
      </c>
      <c r="W47" s="29" t="e">
        <f ca="1">T47*$T$35</f>
        <v>#NAME?</v>
      </c>
      <c r="X47" t="e">
        <f ca="1">T47*$Q$35</f>
        <v>#NAME?</v>
      </c>
      <c r="Y47" s="2" t="e">
        <f ca="1">X47-Q47</f>
        <v>#NAME?</v>
      </c>
    </row>
    <row r="48" spans="1:25">
      <c r="A48" s="11" t="s">
        <v>57</v>
      </c>
      <c r="B48" s="11">
        <v>0.007</v>
      </c>
      <c r="C48" s="13" t="s">
        <v>58</v>
      </c>
      <c r="D48" s="7">
        <v>42734</v>
      </c>
      <c r="E48" s="2">
        <v>0.52938</v>
      </c>
      <c r="F48" s="4">
        <v>1.88900222902263</v>
      </c>
      <c r="G48" s="14">
        <f>F48^$B48</f>
        <v>1.00446226777796</v>
      </c>
      <c r="H48" s="7" t="e">
        <f ca="1">BDH($C48,"PX_MID",cal_date_bis,cal_date_bis,"Dts=S","cols=2;rows=1")</f>
        <v>#NAME?</v>
      </c>
      <c r="I48" s="3">
        <v>0.54948</v>
      </c>
      <c r="J48">
        <f>1/I48</f>
        <v>1.81990245322851</v>
      </c>
      <c r="K48" s="4">
        <f>J48^$B48</f>
        <v>1.00420027685718</v>
      </c>
      <c r="L48">
        <f>(F48/J48)^B48</f>
        <v>1.00026089508917</v>
      </c>
      <c r="M48" t="e">
        <f>BDP($A48&amp;"cny curncy","last_price")</f>
        <v>#NAME?</v>
      </c>
      <c r="N48" t="e">
        <f>M48</f>
        <v>#NAME?</v>
      </c>
      <c r="O48" s="14" t="e">
        <f>N48^$B48</f>
        <v>#NAME?</v>
      </c>
      <c r="P48" s="3" t="e">
        <f ca="1">BDH($A48&amp;"CNY Curncy","close",last_td+"16:29:30",last_td+"16:30:00","Dir=V","BarTp","Trade","Dts=H")</f>
        <v>#NAME?</v>
      </c>
      <c r="Q48" s="26" t="e">
        <f ca="1">P48</f>
        <v>#NAME?</v>
      </c>
      <c r="R48" s="3" t="e">
        <f ca="1">BDH($A48&amp;"usd Curncy","close",today_td+"07:29:00",today_td+"07:30:00","Dir=V","BarTp","Bid","Dts=H")</f>
        <v>#NAME?</v>
      </c>
      <c r="S48" s="3" t="e">
        <f ca="1">BDH($A48&amp;"usd Curncy","close",today_td+"07:29:00",today_td+"07:30:00","Dir=V","BarTp","ask","Dts=H")</f>
        <v>#NAME?</v>
      </c>
      <c r="T48" s="26" t="e">
        <f ca="1">IFERROR(AVERAGE(R48:S48),BDH($A48&amp;"usd Curncy","PX_Open",today_td,today_td,"Dir=V","Dts=H"))</f>
        <v>#NAME?</v>
      </c>
      <c r="U48" s="3" t="e">
        <f ca="1">Q48^$B48</f>
        <v>#NAME?</v>
      </c>
      <c r="V48" s="2" t="e">
        <f ca="1">$T48^$B48</f>
        <v>#NAME?</v>
      </c>
      <c r="W48" s="2" t="e">
        <f ca="1">T48*$T$35</f>
        <v>#NAME?</v>
      </c>
      <c r="X48" t="e">
        <f ca="1">T48*$Q$35</f>
        <v>#NAME?</v>
      </c>
      <c r="Y48" s="2" t="e">
        <f ca="1">X48-Q48</f>
        <v>#NAME?</v>
      </c>
    </row>
    <row r="49" spans="1:25">
      <c r="A49" s="11" t="s">
        <v>65</v>
      </c>
      <c r="B49" s="11">
        <v>0.004</v>
      </c>
      <c r="C49" s="13" t="s">
        <v>66</v>
      </c>
      <c r="D49" s="7">
        <v>42734</v>
      </c>
      <c r="E49" s="2">
        <v>1.0171</v>
      </c>
      <c r="F49" s="4">
        <v>0.983187493855078</v>
      </c>
      <c r="G49" s="14">
        <f>F49^$B49</f>
        <v>0.999932180537246</v>
      </c>
      <c r="H49" s="7" t="e">
        <f ca="1">BDH($C49,"PX_MID",cal_date_bis,cal_date_bis,"Dts=S","cols=2;rows=1")</f>
        <v>#NAME?</v>
      </c>
      <c r="I49" s="3">
        <v>0.9551</v>
      </c>
      <c r="J49">
        <f>1/I49</f>
        <v>1.04701078421108</v>
      </c>
      <c r="K49" s="4">
        <f>J49^$B49</f>
        <v>1.0001837738121</v>
      </c>
      <c r="L49">
        <f>(F49/J49)^B49</f>
        <v>0.999748452952902</v>
      </c>
      <c r="M49" t="e">
        <f>BDP($A49&amp;"cny curncy","last_price")</f>
        <v>#NAME?</v>
      </c>
      <c r="N49" t="e">
        <f>M49</f>
        <v>#NAME?</v>
      </c>
      <c r="O49" s="14" t="e">
        <f>N49^$B49</f>
        <v>#NAME?</v>
      </c>
      <c r="P49" s="3" t="e">
        <f ca="1">BDH($A49&amp;"CNY Curncy","close",last_td+"16:29:30",last_td+"16:30:00","Dir=V","BarTp","Trade","Dts=H")</f>
        <v>#NAME?</v>
      </c>
      <c r="Q49" s="26" t="e">
        <f ca="1">P49</f>
        <v>#NAME?</v>
      </c>
      <c r="R49" s="23" t="e">
        <f ca="1">BDH($A49&amp;"usd Curncy","close",today_td+"07:29:00",today_td+"07:30:00","Dir=V","BarTp","Bid","Dts=H")</f>
        <v>#NAME?</v>
      </c>
      <c r="S49" s="23" t="e">
        <f ca="1">BDH($A49&amp;"usd Curncy","close",today_td+"07:29:00",today_td+"07:30:00","Dir=V","BarTp","ask","Dts=H")</f>
        <v>#NAME?</v>
      </c>
      <c r="T49" s="30" t="e">
        <f ca="1">IFERROR(AVERAGE(R49:S49),BDH($A49&amp;"usd Curncy","PX_Open",today_td,today_td,"Dir=V","Dts=H"))</f>
        <v>#NAME?</v>
      </c>
      <c r="U49" s="3" t="e">
        <f ca="1">Q49^$B49</f>
        <v>#NAME?</v>
      </c>
      <c r="V49" s="2" t="e">
        <f ca="1">$T49^$B49</f>
        <v>#NAME?</v>
      </c>
      <c r="W49" s="2" t="e">
        <f ca="1">T49*$T$35</f>
        <v>#NAME?</v>
      </c>
      <c r="X49" t="e">
        <f ca="1">T49*$Q$35</f>
        <v>#NAME?</v>
      </c>
      <c r="Y49" s="2" t="e">
        <f ca="1">X49-Q49</f>
        <v>#NAME?</v>
      </c>
    </row>
    <row r="50" spans="1:25">
      <c r="A50" s="11" t="s">
        <v>61</v>
      </c>
      <c r="B50" s="11">
        <v>0.004</v>
      </c>
      <c r="C50" s="13" t="s">
        <v>62</v>
      </c>
      <c r="D50" s="7">
        <v>42734</v>
      </c>
      <c r="E50" s="2">
        <v>42.4768</v>
      </c>
      <c r="F50" s="4">
        <v>0.0235422630706645</v>
      </c>
      <c r="G50" s="14">
        <f>F50^$B50</f>
        <v>0.985116045382717</v>
      </c>
      <c r="H50" s="7" t="e">
        <f ca="1">BDH($C50,"PX_MID",cal_date_bis,cal_date_bis,"Dts=S","cols=2;rows=1")</f>
        <v>#NAME?</v>
      </c>
      <c r="I50" s="3">
        <v>41.6786</v>
      </c>
      <c r="J50">
        <f>1/I50</f>
        <v>0.0239931283680354</v>
      </c>
      <c r="K50" s="4">
        <f>J50^$B50</f>
        <v>0.985190799757917</v>
      </c>
      <c r="L50">
        <f>(F50/J50)^B50</f>
        <v>0.999924121931287</v>
      </c>
      <c r="M50" t="e">
        <f>BDP($A50&amp;"cny curncy","last_price")</f>
        <v>#NAME?</v>
      </c>
      <c r="N50" t="e">
        <f>M50</f>
        <v>#NAME?</v>
      </c>
      <c r="O50" s="14" t="e">
        <f>N50^$B50</f>
        <v>#NAME?</v>
      </c>
      <c r="P50" s="3" t="e">
        <f ca="1">BDH($A50&amp;"CNY Curncy","close",last_td+"16:29:30",last_td+"16:30:00","Dir=V","BarTp","Trade","Dts=H")</f>
        <v>#NAME?</v>
      </c>
      <c r="Q50" s="26" t="e">
        <f ca="1">P50/10</f>
        <v>#NAME?</v>
      </c>
      <c r="R50" s="3" t="e">
        <f ca="1">BDH($A50&amp;"usd Curncy","close",today_td+"07:29:00",today_td+"07:30:00","Dir=V","BarTp","Bid","Dts=H")</f>
        <v>#NAME?</v>
      </c>
      <c r="S50" s="3" t="e">
        <f ca="1">BDH($A50&amp;"usd Curncy","close",today_td+"07:29:00",today_td+"07:30:00","Dir=V","BarTp","ask","Dts=H")</f>
        <v>#NAME?</v>
      </c>
      <c r="T50" s="26" t="e">
        <f ca="1">IFERROR(AVERAGE(R50:S50),BDH($A50&amp;"usd Curncy","PX_Open",today_td,today_td,"Dir=V","Dts=H"))</f>
        <v>#NAME?</v>
      </c>
      <c r="U50" s="3" t="e">
        <f ca="1">Q50^$B50</f>
        <v>#NAME?</v>
      </c>
      <c r="V50" s="2" t="e">
        <f ca="1">$T50^$B50</f>
        <v>#NAME?</v>
      </c>
      <c r="W50" s="2" t="e">
        <f ca="1">T50*$T$35</f>
        <v>#NAME?</v>
      </c>
      <c r="X50" t="e">
        <f ca="1">T50*$Q$35</f>
        <v>#NAME?</v>
      </c>
      <c r="Y50" s="2" t="e">
        <f ca="1">X50-Q50</f>
        <v>#NAME?</v>
      </c>
    </row>
    <row r="51" spans="1:25">
      <c r="A51" s="11" t="s">
        <v>55</v>
      </c>
      <c r="B51" s="11">
        <v>0.085</v>
      </c>
      <c r="C51" s="13" t="s">
        <v>56</v>
      </c>
      <c r="D51" s="7">
        <v>42734</v>
      </c>
      <c r="E51" s="2">
        <v>173.71</v>
      </c>
      <c r="F51" s="4">
        <v>0.0057567209717345</v>
      </c>
      <c r="G51" s="14">
        <f>F51^$B51</f>
        <v>0.645081950266956</v>
      </c>
      <c r="H51" s="7" t="e">
        <f ca="1">BDH($C51,"PX_MID",cal_date_bis,cal_date_bis,"Dts=S","cols=2;rows=1")</f>
        <v>#NAME?</v>
      </c>
      <c r="I51" s="3">
        <v>168.36</v>
      </c>
      <c r="J51">
        <f>1/I51</f>
        <v>0.00593965312425754</v>
      </c>
      <c r="K51" s="4">
        <f>J51^$B51</f>
        <v>0.646799524632887</v>
      </c>
      <c r="L51">
        <f>(F51/J51)^B51</f>
        <v>0.997344502739228</v>
      </c>
      <c r="M51" t="e">
        <f>BDP($A51&amp;"cny curncy","last_price")</f>
        <v>#NAME?</v>
      </c>
      <c r="N51" t="e">
        <f>M51</f>
        <v>#NAME?</v>
      </c>
      <c r="O51" s="14" t="e">
        <f>N51^$B51</f>
        <v>#NAME?</v>
      </c>
      <c r="P51" s="3" t="e">
        <f ca="1">BDH($A51&amp;"CNY Curncy","close",last_td+"16:29:30",last_td+"16:30:00","Dir=V","BarTp","Trade","Dts=H")</f>
        <v>#NAME?</v>
      </c>
      <c r="Q51" s="26" t="e">
        <f ca="1">P51</f>
        <v>#NAME?</v>
      </c>
      <c r="R51" s="3" t="e">
        <f ca="1">BDH($A51&amp;"usd Curncy","close",today_td+"07:29:00",today_td+"07:30:00","Dir=V","BarTp","Bid","Dts=H")</f>
        <v>#NAME?</v>
      </c>
      <c r="S51" s="3" t="e">
        <f ca="1">BDH($A51&amp;"usd Curncy","close",today_td+"07:29:00",today_td+"07:30:00","Dir=V","BarTp","ask","Dts=H")</f>
        <v>#NAME?</v>
      </c>
      <c r="T51" s="32" t="e">
        <f ca="1">IFERROR(AVERAGE(R51:S51),BDH($A51&amp;"usd Curncy","PX_Open",today_td,today_td,"Dir=V","Dts=H"))/100</f>
        <v>#NAME?</v>
      </c>
      <c r="U51" s="3" t="e">
        <f ca="1">Q51^$B51</f>
        <v>#NAME?</v>
      </c>
      <c r="V51" s="2" t="e">
        <f ca="1">$T51^$B51</f>
        <v>#NAME?</v>
      </c>
      <c r="W51" s="2" t="e">
        <f ca="1">T51*$T$35</f>
        <v>#NAME?</v>
      </c>
      <c r="X51" t="e">
        <f ca="1">T51*$Q$35</f>
        <v>#NAME?</v>
      </c>
      <c r="Y51" s="2" t="e">
        <f ca="1">X51-Q51</f>
        <v>#NAME?</v>
      </c>
    </row>
    <row r="52" spans="1:25">
      <c r="A52" s="11" t="s">
        <v>73</v>
      </c>
      <c r="B52" s="11">
        <v>0.023</v>
      </c>
      <c r="C52" s="13" t="s">
        <v>74</v>
      </c>
      <c r="D52" s="7">
        <v>42734</v>
      </c>
      <c r="E52" s="2">
        <v>2.9864</v>
      </c>
      <c r="F52" s="4">
        <v>0.334851326011251</v>
      </c>
      <c r="G52" s="14">
        <f>F52^$B52</f>
        <v>0.975150384935985</v>
      </c>
      <c r="H52" s="7" t="e">
        <f ca="1">BDH($C52,"PX_MID",cal_date_bis,cal_date_bis,"Dts=S","cols=2;rows=1")</f>
        <v>#NAME?</v>
      </c>
      <c r="I52" s="3">
        <v>2.8528</v>
      </c>
      <c r="J52">
        <f>1/I52</f>
        <v>0.350532809871004</v>
      </c>
      <c r="K52" s="4">
        <f>J52^$B52</f>
        <v>0.976177423939592</v>
      </c>
      <c r="L52">
        <f>(F52/J52)^B52</f>
        <v>0.998947897197354</v>
      </c>
      <c r="M52" t="e">
        <f>BDP($A52&amp;"cny curncy","last_price")</f>
        <v>#NAME?</v>
      </c>
      <c r="N52" t="e">
        <f>M52</f>
        <v>#NAME?</v>
      </c>
      <c r="O52" s="14" t="e">
        <f>N52^$B52</f>
        <v>#NAME?</v>
      </c>
      <c r="P52" s="23" t="e">
        <f ca="1">BDH($A52&amp;"CNY Curncy","close",last_td+"16:29:30",last_td+"16:30:00","Dir=V","BarTp","Trade","Dts=H")</f>
        <v>#NAME?</v>
      </c>
      <c r="Q52" s="30" t="e">
        <f ca="1">P52</f>
        <v>#NAME?</v>
      </c>
      <c r="R52" s="3" t="e">
        <f ca="1">BDH($A52&amp;"usd Curncy","close",today_td+"07:29:00",today_td+"07:30:00","Dir=V","BarTp","Bid","Dts=H")</f>
        <v>#NAME?</v>
      </c>
      <c r="S52" s="3" t="e">
        <f ca="1">BDH($A52&amp;"usd Curncy","close",today_td+"07:29:00",today_td+"07:30:00","Dir=V","BarTp","ask","Dts=H")</f>
        <v>#NAME?</v>
      </c>
      <c r="T52" s="26" t="e">
        <f ca="1">IFERROR(AVERAGE(R52:S52),BDH($A52&amp;"usd Curncy","PX_Open",today_td,today_td,"Dir=V","Dts=H"))</f>
        <v>#NAME?</v>
      </c>
      <c r="U52" s="3" t="e">
        <f ca="1">Q52^$B52</f>
        <v>#NAME?</v>
      </c>
      <c r="V52" s="2" t="e">
        <f ca="1">$T52^$B52</f>
        <v>#NAME?</v>
      </c>
      <c r="W52" s="2" t="e">
        <f ca="1">T52*$T$35</f>
        <v>#NAME?</v>
      </c>
      <c r="X52" t="e">
        <f ca="1">T52*$Q$35</f>
        <v>#NAME?</v>
      </c>
      <c r="Y52" s="2" t="e">
        <f ca="1">X52-Q52</f>
        <v>#NAME?</v>
      </c>
    </row>
    <row r="53" spans="1:25">
      <c r="A53" s="11" t="s">
        <v>69</v>
      </c>
      <c r="B53" s="11">
        <v>0.004</v>
      </c>
      <c r="C53" s="13" t="s">
        <v>70</v>
      </c>
      <c r="D53" s="7">
        <v>42734</v>
      </c>
      <c r="E53" s="2">
        <v>1.2427</v>
      </c>
      <c r="F53" s="4">
        <v>0.804699444757383</v>
      </c>
      <c r="G53" s="14">
        <f>F53^$B53</f>
        <v>0.999131231870425</v>
      </c>
      <c r="H53" s="7" t="e">
        <f ca="1">BDH($C53,"PX_MID",cal_date_bis,cal_date_bis,"Dts=S","cols=2;rows=1")</f>
        <v>#NAME?</v>
      </c>
      <c r="I53" s="3">
        <v>1.2129</v>
      </c>
      <c r="J53">
        <f>1/I53</f>
        <v>0.824470277846484</v>
      </c>
      <c r="K53" s="4">
        <f>J53^$B53</f>
        <v>0.999228241213793</v>
      </c>
      <c r="L53">
        <f>(F53/J53)^B53</f>
        <v>0.999902915730994</v>
      </c>
      <c r="M53" t="e">
        <f>BDP($A53&amp;"cny curncy","last_price")</f>
        <v>#NAME?</v>
      </c>
      <c r="N53" t="e">
        <f>M53</f>
        <v>#NAME?</v>
      </c>
      <c r="O53" s="14" t="e">
        <f>N53^$B53</f>
        <v>#NAME?</v>
      </c>
      <c r="P53" s="3" t="e">
        <f ca="1">BDH($A53&amp;"CNY Curncy","close",last_td+"16:29:30",last_td+"16:30:00","Dir=V","BarTp","Trade","Dts=H")</f>
        <v>#NAME?</v>
      </c>
      <c r="Q53" s="26" t="e">
        <f ca="1">P53</f>
        <v>#NAME?</v>
      </c>
      <c r="R53" s="3" t="e">
        <f ca="1">BDH($A53&amp;"usd Curncy","close",today_td+"07:29:00",today_td+"07:30:00","Dir=V","BarTp","Bid","Dts=H")</f>
        <v>#NAME?</v>
      </c>
      <c r="S53" s="3" t="e">
        <f ca="1">BDH($A53&amp;"usd Curncy","close",today_td+"07:29:00",today_td+"07:30:00","Dir=V","BarTp","ask","Dts=H")</f>
        <v>#NAME?</v>
      </c>
      <c r="T53" s="26" t="e">
        <f ca="1">IFERROR(AVERAGE(R53:S53),BDH($A53&amp;"usd Curncy","PX_Open",today_td,today_td,"Dir=V","Dts=H"))</f>
        <v>#NAME?</v>
      </c>
      <c r="U53" s="3" t="e">
        <f ca="1">Q53^$B53</f>
        <v>#NAME?</v>
      </c>
      <c r="V53" s="2" t="e">
        <f ca="1">$T53^$B53</f>
        <v>#NAME?</v>
      </c>
      <c r="W53" s="2" t="e">
        <f ca="1">T53*$T$35</f>
        <v>#NAME?</v>
      </c>
      <c r="X53" t="e">
        <f ca="1">T53*$Q$35</f>
        <v>#NAME?</v>
      </c>
      <c r="Y53" s="2" t="e">
        <f ca="1">X53-Q53</f>
        <v>#NAME?</v>
      </c>
    </row>
    <row r="54" spans="1:25">
      <c r="A54" s="11" t="s">
        <v>63</v>
      </c>
      <c r="B54" s="11">
        <v>0.009</v>
      </c>
      <c r="C54" s="13" t="s">
        <v>64</v>
      </c>
      <c r="D54" s="7">
        <v>42734</v>
      </c>
      <c r="E54" s="2">
        <v>0.60355</v>
      </c>
      <c r="F54" s="4">
        <v>1.65686355728606</v>
      </c>
      <c r="G54" s="14">
        <f>F54^$B54</f>
        <v>1.00455467868693</v>
      </c>
      <c r="H54" s="7" t="e">
        <f ca="1">BDH($C54,"PX_MID",cal_date_bis,cal_date_bis,"Dts=S","cols=2;rows=1")</f>
        <v>#NAME?</v>
      </c>
      <c r="I54" s="3">
        <v>0.55594</v>
      </c>
      <c r="J54">
        <f>1/I54</f>
        <v>1.79875526135914</v>
      </c>
      <c r="K54" s="4">
        <f>J54^$B54</f>
        <v>1.00529783831456</v>
      </c>
      <c r="L54">
        <f>(F54/J54)^B54</f>
        <v>0.999260756763518</v>
      </c>
      <c r="M54" t="e">
        <f>BDP($A54&amp;"cny curncy","last_price")</f>
        <v>#NAME?</v>
      </c>
      <c r="N54" t="e">
        <f>M54</f>
        <v>#NAME?</v>
      </c>
      <c r="O54" s="14" t="e">
        <f>N54^$B54</f>
        <v>#NAME?</v>
      </c>
      <c r="P54" s="3" t="e">
        <f ca="1">BDH($A54&amp;"CNY Curncy","close",last_td+"16:29:30",last_td+"16:30:00","Dir=V","BarTp","Trade","Dts=H")</f>
        <v>#NAME?</v>
      </c>
      <c r="Q54" s="26" t="e">
        <f ca="1">P54</f>
        <v>#NAME?</v>
      </c>
      <c r="R54" s="3" t="e">
        <f ca="1">BDH($A54&amp;"usd Curncy","close",today_td+"07:29:00",today_td+"07:30:00","Dir=V","BarTp","Bid","Dts=H")</f>
        <v>#NAME?</v>
      </c>
      <c r="S54" s="3" t="e">
        <f ca="1">BDH($A54&amp;"usd Curncy","close",today_td+"07:29:00",today_td+"07:30:00","Dir=V","BarTp","ask","Dts=H")</f>
        <v>#NAME?</v>
      </c>
      <c r="T54" s="26" t="e">
        <f ca="1">IFERROR(AVERAGE(R54:S54),BDH($A54&amp;"usd Curncy","PX_Open",today_td,today_td,"Dir=V","Dts=H"))</f>
        <v>#NAME?</v>
      </c>
      <c r="U54" s="3" t="e">
        <f ca="1">Q54^$B54</f>
        <v>#NAME?</v>
      </c>
      <c r="V54" s="2" t="e">
        <f ca="1">$T54^$B54</f>
        <v>#NAME?</v>
      </c>
      <c r="W54" s="2" t="e">
        <f ca="1">T54*$T$35</f>
        <v>#NAME?</v>
      </c>
      <c r="X54" t="e">
        <f ca="1">T54*$Q$35</f>
        <v>#NAME?</v>
      </c>
      <c r="Y54" s="2" t="e">
        <f ca="1">X54-Q54</f>
        <v>#NAME?</v>
      </c>
    </row>
    <row r="55" spans="1:25">
      <c r="A55" s="11" t="s">
        <v>59</v>
      </c>
      <c r="B55" s="11">
        <v>0.01</v>
      </c>
      <c r="C55" s="13" t="s">
        <v>60</v>
      </c>
      <c r="D55" s="7">
        <v>42734</v>
      </c>
      <c r="E55" s="2">
        <v>0.54062</v>
      </c>
      <c r="F55" s="4">
        <v>1.84972808997077</v>
      </c>
      <c r="G55" s="14">
        <f>F55^$B55</f>
        <v>1.00616933896105</v>
      </c>
      <c r="H55" s="7" t="e">
        <f ca="1">BDH($C55,"PX_MID",cal_date_bis,cal_date_bis,"Dts=S","cols=2;rows=1")</f>
        <v>#NAME?</v>
      </c>
      <c r="I55" s="3">
        <v>0.56107</v>
      </c>
      <c r="J55">
        <f>1/I55</f>
        <v>1.78230880282318</v>
      </c>
      <c r="K55" s="4">
        <f>J55^$B55</f>
        <v>1.00579582723098</v>
      </c>
      <c r="L55">
        <f>(F55/J55)^B55</f>
        <v>1.00037135939517</v>
      </c>
      <c r="M55" t="e">
        <f>BDP($A55&amp;"cny curncy","last_price")</f>
        <v>#NAME?</v>
      </c>
      <c r="N55" t="e">
        <f>M55</f>
        <v>#NAME?</v>
      </c>
      <c r="O55" s="14" t="e">
        <f>N55^$B55</f>
        <v>#NAME?</v>
      </c>
      <c r="P55" s="3" t="e">
        <f ca="1">BDH($A55&amp;"CNY Curncy","close",last_td+"16:29:30",last_td+"16:30:00","Dir=V","BarTp","Trade","Dts=H")</f>
        <v>#NAME?</v>
      </c>
      <c r="Q55" s="26" t="e">
        <f ca="1">P55</f>
        <v>#NAME?</v>
      </c>
      <c r="R55" s="3" t="e">
        <f ca="1">BDH($A55&amp;"usd Curncy","close",today_td+"07:29:00",today_td+"07:30:00","Dir=V","BarTp","Bid","Dts=H")</f>
        <v>#NAME?</v>
      </c>
      <c r="S55" s="3" t="e">
        <f ca="1">BDH($A55&amp;"usd Curncy","close",today_td+"07:29:00",today_td+"07:30:00","Dir=V","BarTp","ask","Dts=H")</f>
        <v>#NAME?</v>
      </c>
      <c r="T55" s="26" t="e">
        <f ca="1">IFERROR(AVERAGE(R55:S55),BDH($A55&amp;"usd Curncy","PX_Open",today_td,today_td,"Dir=V","Dts=H"))</f>
        <v>#NAME?</v>
      </c>
      <c r="U55" s="3" t="e">
        <f ca="1">Q55^$B55</f>
        <v>#NAME?</v>
      </c>
      <c r="V55" s="2" t="e">
        <f ca="1">$T55^$B55</f>
        <v>#NAME?</v>
      </c>
      <c r="W55" s="2" t="e">
        <f ca="1">T55*$T$35</f>
        <v>#NAME?</v>
      </c>
      <c r="X55" t="e">
        <f ca="1">T55*$Q$35</f>
        <v>#NAME?</v>
      </c>
      <c r="Y55" s="2" t="e">
        <f ca="1">X55-Q55</f>
        <v>#NAME?</v>
      </c>
    </row>
    <row r="56" spans="1:25">
      <c r="A56" s="11" t="s">
        <v>67</v>
      </c>
      <c r="B56" s="11">
        <v>0.008</v>
      </c>
      <c r="C56" s="13" t="s">
        <v>68</v>
      </c>
      <c r="D56" s="7">
        <v>42734</v>
      </c>
      <c r="E56" s="2">
        <v>1.3116</v>
      </c>
      <c r="F56" s="4">
        <v>0.762427569380909</v>
      </c>
      <c r="G56" s="14">
        <f>F56^$B56</f>
        <v>0.997832370581224</v>
      </c>
      <c r="H56" s="7" t="e">
        <f ca="1">BDH($C56,"PX_MID",cal_date_bis,cal_date_bis,"Dts=S","cols=2;rows=1")</f>
        <v>#NAME?</v>
      </c>
      <c r="I56" s="3">
        <v>1.319</v>
      </c>
      <c r="J56">
        <f>1/I56</f>
        <v>0.758150113722517</v>
      </c>
      <c r="K56" s="4">
        <f>J56^$B56</f>
        <v>0.997787460292471</v>
      </c>
      <c r="L56">
        <f>(F56/J56)^B56</f>
        <v>1.00004500987489</v>
      </c>
      <c r="M56" t="e">
        <f>BDP($A56&amp;"cny curncy","last_price")</f>
        <v>#NAME?</v>
      </c>
      <c r="N56" t="e">
        <f>M56</f>
        <v>#NAME?</v>
      </c>
      <c r="O56" s="14" t="e">
        <f>N56^$B56</f>
        <v>#NAME?</v>
      </c>
      <c r="P56" s="3" t="e">
        <f ca="1">BDH($A56&amp;"CNY Curncy","close",last_td+"16:29:30",last_td+"16:30:00","Dir=V","BarTp","Trade","Dts=H")</f>
        <v>#NAME?</v>
      </c>
      <c r="Q56" s="26" t="e">
        <f ca="1">P56</f>
        <v>#NAME?</v>
      </c>
      <c r="R56" s="3" t="e">
        <f ca="1">BDH($A56&amp;"usd Curncy","close",today_td+"07:29:00",today_td+"07:30:00","Dir=V","BarTp","Bid","Dts=H")</f>
        <v>#NAME?</v>
      </c>
      <c r="S56" s="3" t="e">
        <f ca="1">BDH($A56&amp;"usd Curncy","close",today_td+"07:29:00",today_td+"07:30:00","Dir=V","BarTp","ask","Dts=H")</f>
        <v>#NAME?</v>
      </c>
      <c r="T56" s="26" t="e">
        <f ca="1">IFERROR(AVERAGE(R56:S56),BDH($A56&amp;"usd Curncy","PX_Open",today_td,today_td,"Dir=V","Dts=H"))</f>
        <v>#NAME?</v>
      </c>
      <c r="U56" s="3" t="e">
        <f ca="1">Q56^$B56</f>
        <v>#NAME?</v>
      </c>
      <c r="V56" s="2" t="e">
        <f ca="1">$T56^$B56</f>
        <v>#NAME?</v>
      </c>
      <c r="W56" s="2" t="e">
        <f ca="1">T56*$T$35</f>
        <v>#NAME?</v>
      </c>
      <c r="X56" t="e">
        <f ca="1">T56*$Q$35</f>
        <v>#NAME?</v>
      </c>
      <c r="Y56" s="2" t="e">
        <f ca="1">X56-Q56</f>
        <v>#NAME?</v>
      </c>
    </row>
    <row r="57" spans="1:25">
      <c r="A57" s="11" t="s">
        <v>71</v>
      </c>
      <c r="B57" s="11">
        <v>0.008</v>
      </c>
      <c r="C57" s="13" t="s">
        <v>72</v>
      </c>
      <c r="D57" s="7">
        <v>42734</v>
      </c>
      <c r="E57" s="2">
        <v>0.50757</v>
      </c>
      <c r="F57" s="4">
        <v>1.97017160194653</v>
      </c>
      <c r="G57" s="14">
        <f>F57^$B57</f>
        <v>1.00543970694171</v>
      </c>
      <c r="H57" s="7" t="e">
        <f ca="1">BDH($C57,"PX_MID",cal_date_bis,cal_date_bis,"Dts=S","cols=2;rows=1")</f>
        <v>#NAME?</v>
      </c>
      <c r="I57" s="3">
        <v>0.73169</v>
      </c>
      <c r="J57">
        <f>1/I57</f>
        <v>1.36669901187661</v>
      </c>
      <c r="K57" s="4">
        <f>J57^$B57</f>
        <v>1.00250231238653</v>
      </c>
      <c r="L57">
        <f>(F57/J57)^B57</f>
        <v>1.00293006262318</v>
      </c>
      <c r="M57" t="e">
        <f>BDP($A57&amp;"cny curncy","last_price")</f>
        <v>#NAME?</v>
      </c>
      <c r="N57" t="e">
        <f>M57</f>
        <v>#NAME?</v>
      </c>
      <c r="O57" s="14" t="e">
        <f>N57^$B57</f>
        <v>#NAME?</v>
      </c>
      <c r="P57" s="3" t="e">
        <f ca="1">BDH($A57&amp;"CNY Curncy","close",last_td+"16:29:30",last_td+"16:30:00","Dir=V","BarTp","Trade","Dts=H")</f>
        <v>#NAME?</v>
      </c>
      <c r="Q57" s="26" t="e">
        <f ca="1">P57</f>
        <v>#NAME?</v>
      </c>
      <c r="R57" s="3" t="e">
        <f ca="1">BDH($A57&amp;"usd Curncy","close",today_td+"07:29:00",today_td+"07:30:00","Dir=V","BarTp","Bid","Dts=H")</f>
        <v>#NAME?</v>
      </c>
      <c r="S57" s="3" t="e">
        <f ca="1">BDH($A57&amp;"usd Curncy","close",today_td+"07:29:00",today_td+"07:30:00","Dir=V","BarTp","ask","Dts=H")</f>
        <v>#NAME?</v>
      </c>
      <c r="T57" s="26" t="e">
        <f ca="1">IFERROR(AVERAGE(R57:S57),BDH($A57&amp;"usd Curncy","PX_Open",today_td,today_td,"Dir=V","Dts=H"))</f>
        <v>#NAME?</v>
      </c>
      <c r="U57" s="3" t="e">
        <f ca="1">Q57^$B57</f>
        <v>#NAME?</v>
      </c>
      <c r="V57" s="2" t="e">
        <f ca="1">$T57^$B57</f>
        <v>#NAME?</v>
      </c>
      <c r="W57" s="2" t="e">
        <f ca="1">T57*$T$35</f>
        <v>#NAME?</v>
      </c>
      <c r="X57" t="e">
        <f ca="1">T57*$Q$35</f>
        <v>#NAME?</v>
      </c>
      <c r="Y57" s="2" t="e">
        <f ca="1">X57-Q57</f>
        <v>#NAME?</v>
      </c>
    </row>
    <row r="58" spans="1:25">
      <c r="A58" s="11" t="s">
        <v>53</v>
      </c>
      <c r="B58" s="11">
        <v>0.006</v>
      </c>
      <c r="C58" s="13" t="s">
        <v>54</v>
      </c>
      <c r="D58" s="7">
        <v>42734</v>
      </c>
      <c r="E58" s="2">
        <v>1.9675</v>
      </c>
      <c r="F58" s="4">
        <v>0.508259212198221</v>
      </c>
      <c r="G58" s="14">
        <f>F58^$B58</f>
        <v>0.995947650808694</v>
      </c>
      <c r="H58" s="7" t="e">
        <f ca="1">BDH($C58,"PX_MID",cal_date_bis,cal_date_bis,"Dts=S","cols=2;rows=1")</f>
        <v>#NAME?</v>
      </c>
      <c r="I58" s="3">
        <v>2.0288</v>
      </c>
      <c r="J58">
        <f>1/I58</f>
        <v>0.492902208201893</v>
      </c>
      <c r="K58" s="4">
        <f>J58^$B58</f>
        <v>0.995764328954378</v>
      </c>
      <c r="L58">
        <f>(F58/J58)^B58</f>
        <v>1.00018410164834</v>
      </c>
      <c r="M58" t="e">
        <f>BDP($A58&amp;"cny curncy","last_price")</f>
        <v>#NAME?</v>
      </c>
      <c r="N58" t="e">
        <f>M58</f>
        <v>#NAME?</v>
      </c>
      <c r="O58" s="14" t="e">
        <f>N58^$B58</f>
        <v>#NAME?</v>
      </c>
      <c r="P58" s="3" t="e">
        <f ca="1">BDH($A58&amp;"CNY Curncy","close",last_td+"16:29:30",last_td+"16:30:00","Dir=V","BarTp","Trade","Dts=H")</f>
        <v>#NAME?</v>
      </c>
      <c r="Q58" s="26" t="e">
        <f ca="1">P58</f>
        <v>#NAME?</v>
      </c>
      <c r="R58" s="3" t="e">
        <f ca="1">BDH($A58&amp;"usd Curncy","close",today_td+"07:29:00",today_td+"07:30:00","Dir=V","BarTp","Bid","Dts=H")</f>
        <v>#NAME?</v>
      </c>
      <c r="S58" s="3" t="e">
        <f ca="1">BDH($A58&amp;"usd Curncy","close",today_td+"07:29:00",today_td+"07:30:00","Dir=V","BarTp","ask","Dts=H")</f>
        <v>#NAME?</v>
      </c>
      <c r="T58" s="26" t="e">
        <f ca="1">IFERROR(AVERAGE(R58:S58),BDH($A58&amp;"usd Curncy","PX_Open",today_td,today_td,"Dir=V","Dts=H"))</f>
        <v>#NAME?</v>
      </c>
      <c r="U58" s="3" t="e">
        <f ca="1">Q58^$B58</f>
        <v>#NAME?</v>
      </c>
      <c r="V58" s="2" t="e">
        <f ca="1">$T58^$B58</f>
        <v>#NAME?</v>
      </c>
      <c r="W58" s="2" t="e">
        <f ca="1">T58*$T$35</f>
        <v>#NAME?</v>
      </c>
      <c r="X58" t="e">
        <f ca="1">T58*$Q$35</f>
        <v>#NAME?</v>
      </c>
      <c r="Y58" s="2" t="e">
        <f ca="1">X58-Q58</f>
        <v>#NAME?</v>
      </c>
    </row>
    <row r="59" s="1" customFormat="1" spans="1:25">
      <c r="A59" s="17" t="s">
        <v>76</v>
      </c>
      <c r="B59" s="17">
        <v>0.001</v>
      </c>
      <c r="C59" s="18" t="s">
        <v>77</v>
      </c>
      <c r="D59" s="7">
        <v>42734</v>
      </c>
      <c r="E59" s="19">
        <v>110.39731</v>
      </c>
      <c r="F59" s="20">
        <v>0.062836676002341</v>
      </c>
      <c r="G59" s="14">
        <f>F59^$B59</f>
        <v>0.997236608850788</v>
      </c>
      <c r="H59" s="7" t="e">
        <f ca="1">BDH($C59,"PX_mid",cal_date_bis,cal_date_bis,"Dts=S","cols=2;rows=1")</f>
        <v>#NAME?</v>
      </c>
      <c r="I59" s="20">
        <v>117.72876</v>
      </c>
      <c r="J59" s="20">
        <f>$I$35/I59</f>
        <v>0.0566777395769734</v>
      </c>
      <c r="K59" s="4">
        <f>J59^$B59</f>
        <v>0.997133741838633</v>
      </c>
      <c r="L59">
        <f>(F59/J59)^B59</f>
        <v>1.00010316270309</v>
      </c>
      <c r="M59" t="e">
        <f>BDP("usd"&amp;$A59&amp;" curncy","last_price")</f>
        <v>#NAME?</v>
      </c>
      <c r="N59" s="1" t="e">
        <f>$M$35/M59</f>
        <v>#NAME?</v>
      </c>
      <c r="O59" s="14" t="e">
        <f>N59^$B59</f>
        <v>#NAME?</v>
      </c>
      <c r="P59" s="24" t="e">
        <f ca="1">IFERROR(BDH($A59&amp;"usd Curncy","close",last_td+"16:29:00",last_td+"16:30:00","Dir=V","BarTp","trade","Dts=H")*1,BDP($A59&amp;"usd curncy","px_last"))</f>
        <v>#NAME?</v>
      </c>
      <c r="Q59" s="33" t="e">
        <f ca="1">P59*$P$35</f>
        <v>#NAME?</v>
      </c>
      <c r="R59" s="1" t="e">
        <f ca="1">BDH($A59&amp;"usd Curncy","close",today_td+"07:29:00",today_td+"07:30:00","Dir=V","BarTp","Bid","Dts=H")</f>
        <v>#NAME?</v>
      </c>
      <c r="S59" s="1" t="e">
        <f ca="1">BDH($A59&amp;"usd Curncy","close",today_td+"07:29:00",today_td+"07:30:00","Dir=V","BarTp","ask","Dts=H")</f>
        <v>#NAME?</v>
      </c>
      <c r="T59" s="1" t="e">
        <f ca="1">IFERROR(AVERAGE(R59:S59),BDH($A59&amp;"usd Curncy","PX_Open",today_td,today_td,"Dir=V","Dts=H"))</f>
        <v>#NAME?</v>
      </c>
      <c r="U59" s="33" t="e">
        <f ca="1">Q59^$B59</f>
        <v>#NAME?</v>
      </c>
      <c r="V59" s="1" t="e">
        <f ca="1">$T59^$B59</f>
        <v>#NAME?</v>
      </c>
      <c r="W59" s="19" t="e">
        <f ca="1">T59*$T$35</f>
        <v>#NAME?</v>
      </c>
      <c r="X59" t="e">
        <f ca="1">T59*$Q$35</f>
        <v>#NAME?</v>
      </c>
      <c r="Y59" s="2" t="e">
        <f ca="1">X59-Q59</f>
        <v>#NAME?</v>
      </c>
    </row>
    <row r="60" s="1" customFormat="1" spans="1:25">
      <c r="A60" s="17" t="s">
        <v>78</v>
      </c>
      <c r="B60" s="17">
        <v>0.001</v>
      </c>
      <c r="C60" s="18" t="s">
        <v>79</v>
      </c>
      <c r="D60" s="7">
        <v>42734</v>
      </c>
      <c r="E60" s="19">
        <v>7.18185</v>
      </c>
      <c r="F60" s="20">
        <v>0.965907113069752</v>
      </c>
      <c r="G60" s="14">
        <f>F60^$B60</f>
        <v>0.999965312995973</v>
      </c>
      <c r="H60" s="7" t="e">
        <f ca="1">BDH($C60,"PX_mid",cal_date_bis,cal_date_bis,"Dts=S","cols=2;rows=1")</f>
        <v>#NAME?</v>
      </c>
      <c r="I60" s="20">
        <v>6.33835</v>
      </c>
      <c r="J60" s="20">
        <f>$I$35/I60</f>
        <v>1.05273454447924</v>
      </c>
      <c r="K60" s="4">
        <f>J60^$B60</f>
        <v>1.0000513924274</v>
      </c>
      <c r="L60">
        <f>(F60/J60)^B60</f>
        <v>0.999913924992172</v>
      </c>
      <c r="M60" t="e">
        <f>BDP("usd"&amp;$A60&amp;" curncy","last_price")</f>
        <v>#NAME?</v>
      </c>
      <c r="N60" s="1" t="e">
        <f>$M$35/M60</f>
        <v>#NAME?</v>
      </c>
      <c r="O60" s="14" t="e">
        <f>N60^$B60</f>
        <v>#NAME?</v>
      </c>
      <c r="P60" s="24" t="e">
        <f ca="1">IFERROR(BDH($A60&amp;"usd Curncy","close",last_td+"16:29:00",last_td+"16:30:00","Dir=V","BarTp","trade","Dts=H")*1,BDP($A60&amp;"usd curncy","px_last"))</f>
        <v>#NAME?</v>
      </c>
      <c r="Q60" s="33" t="e">
        <f ca="1">P60*$P$35</f>
        <v>#NAME?</v>
      </c>
      <c r="R60" s="1" t="e">
        <f ca="1">BDH($A60&amp;"usd Curncy","close",today_td+"07:29:00",today_td+"07:30:00","Dir=V","BarTp","Bid","Dts=H")</f>
        <v>#NAME?</v>
      </c>
      <c r="S60" s="1" t="e">
        <f ca="1">BDH($A60&amp;"usd Curncy","close",today_td+"07:29:00",today_td+"07:30:00","Dir=V","BarTp","ask","Dts=H")</f>
        <v>#NAME?</v>
      </c>
      <c r="T60" s="1" t="e">
        <f ca="1">IFERROR(AVERAGE(R60:S60),BDH($A60&amp;"usd Curncy","PX_Open",today_td,today_td,"Dir=V","Dts=H"))</f>
        <v>#NAME?</v>
      </c>
      <c r="U60" s="33" t="e">
        <f ca="1">Q60^$B60</f>
        <v>#NAME?</v>
      </c>
      <c r="V60" s="1" t="e">
        <f ca="1">$T60^$B60</f>
        <v>#NAME?</v>
      </c>
      <c r="W60" s="19" t="e">
        <f ca="1">T60*$T$35</f>
        <v>#NAME?</v>
      </c>
      <c r="X60" t="e">
        <f ca="1">T60*$Q$35</f>
        <v>#NAME?</v>
      </c>
      <c r="Y60" s="2" t="e">
        <f ca="1">X60-Q60</f>
        <v>#NAME?</v>
      </c>
    </row>
    <row r="61" s="1" customFormat="1" spans="1:25">
      <c r="A61" s="17" t="s">
        <v>80</v>
      </c>
      <c r="B61" s="17">
        <v>0.013</v>
      </c>
      <c r="C61" s="18" t="s">
        <v>81</v>
      </c>
      <c r="D61" s="7">
        <v>42734</v>
      </c>
      <c r="E61" s="19">
        <v>13492</v>
      </c>
      <c r="F61" s="20">
        <v>0.000514156537207234</v>
      </c>
      <c r="G61" s="14">
        <f>F61^$B61</f>
        <v>0.906242112505696</v>
      </c>
      <c r="H61" s="7" t="e">
        <f ca="1">BDH($C61,"PX_mid",cal_date_bis,cal_date_bis,"Dts=S","cols=2;rows=1")</f>
        <v>#NAME?</v>
      </c>
      <c r="I61" s="20">
        <v>14329.1</v>
      </c>
      <c r="J61" s="20">
        <f>$I$35/I61</f>
        <v>0.000465667766991646</v>
      </c>
      <c r="K61" s="4">
        <f>J61^$B61</f>
        <v>0.905075878076697</v>
      </c>
      <c r="L61">
        <f>(F61/J61)^B61</f>
        <v>1.0012885487916</v>
      </c>
      <c r="M61" t="e">
        <f>BDP("usd"&amp;$A61&amp;" curncy","last_price")</f>
        <v>#NAME?</v>
      </c>
      <c r="N61" s="1" t="e">
        <f>$M$35/M61</f>
        <v>#NAME?</v>
      </c>
      <c r="O61" s="14" t="e">
        <f>N61^$B61</f>
        <v>#NAME?</v>
      </c>
      <c r="P61" s="24" t="e">
        <f ca="1">IFERROR(BDH($A61&amp;"usd Curncy","close",last_td+"16:29:00",last_td+"16:30:00","Dir=V","BarTp","trade","Dts=H")*1,BDP($A61&amp;"usd curncy","px_last"))</f>
        <v>#NAME?</v>
      </c>
      <c r="Q61" s="33" t="e">
        <f ca="1">P61*$P$35/1000</f>
        <v>#NAME?</v>
      </c>
      <c r="R61" s="1" t="e">
        <f ca="1">BDH($A61&amp;"usd Curncy","close",today_td+"07:29:00",today_td+"07:30:00","Dir=V","BarTp","Bid","Dts=H")</f>
        <v>#NAME?</v>
      </c>
      <c r="S61" s="1" t="e">
        <f ca="1">BDH($A61&amp;"usd Curncy","close",today_td+"07:29:00",today_td+"07:30:00","Dir=V","BarTp","ask","Dts=H")</f>
        <v>#NAME?</v>
      </c>
      <c r="T61" s="34" t="e">
        <f ca="1">IFERROR(AVERAGE(R61:S61),BDH($A61&amp;"usd Curncy","PX_Open",today_td,today_td,"Dir=V","Dts=H"))/1000</f>
        <v>#NAME?</v>
      </c>
      <c r="U61" s="33" t="e">
        <f ca="1">Q61^$B61</f>
        <v>#NAME?</v>
      </c>
      <c r="V61" s="1" t="e">
        <f ca="1">$T61^$B61</f>
        <v>#NAME?</v>
      </c>
      <c r="W61" s="19" t="e">
        <f ca="1">T61*$T$35</f>
        <v>#NAME?</v>
      </c>
      <c r="X61" t="e">
        <f ca="1">T61*$Q$35</f>
        <v>#NAME?</v>
      </c>
      <c r="Y61" s="2" t="e">
        <f ca="1">X61-Q61</f>
        <v>#NAME?</v>
      </c>
    </row>
    <row r="62" s="1" customFormat="1" spans="1:25">
      <c r="A62" s="17" t="s">
        <v>82</v>
      </c>
      <c r="B62" s="17">
        <v>0.004</v>
      </c>
      <c r="C62" s="18" t="s">
        <v>83</v>
      </c>
      <c r="D62" s="7">
        <v>42734</v>
      </c>
      <c r="E62" s="19">
        <v>3.84518</v>
      </c>
      <c r="F62" s="20">
        <v>1.8040767922438</v>
      </c>
      <c r="G62" s="14">
        <f>F62^$B62</f>
        <v>1.00236298340901</v>
      </c>
      <c r="H62" s="7" t="e">
        <f ca="1">BDH($C62,"PX_mid",cal_date_bis,cal_date_bis,"Dts=S","cols=2;rows=1")</f>
        <v>#NAME?</v>
      </c>
      <c r="I62" s="20">
        <v>3.63771</v>
      </c>
      <c r="J62" s="20">
        <f>$I$35/I62</f>
        <v>1.83428585566194</v>
      </c>
      <c r="K62" s="4">
        <f>J62^$B62</f>
        <v>1.0024295675326</v>
      </c>
      <c r="L62">
        <f>(F62/J62)^B62</f>
        <v>0.999933577254953</v>
      </c>
      <c r="M62" t="e">
        <f>BDP("usd"&amp;$A62&amp;" curncy","last_price")</f>
        <v>#NAME?</v>
      </c>
      <c r="N62" s="1" t="e">
        <f>$M$35/M62</f>
        <v>#NAME?</v>
      </c>
      <c r="O62" s="14" t="e">
        <f>N62^$B62</f>
        <v>#NAME?</v>
      </c>
      <c r="P62" s="24" t="e">
        <f ca="1">IFERROR(BDH($A62&amp;"usd Curncy","close",last_td+"16:29:00",last_td+"16:30:00","Dir=V","BarTp","trade","Dts=H")*1,BDP($A62&amp;"usd curncy","px_last"))</f>
        <v>#NAME?</v>
      </c>
      <c r="Q62" s="33" t="e">
        <f ca="1">P62*$P$35</f>
        <v>#NAME?</v>
      </c>
      <c r="R62" s="1" t="e">
        <f ca="1">BDH($A62&amp;"usd Curncy","close",today_td+"07:29:00",today_td+"07:30:00","Dir=V","BarTp","Bid","Dts=H")</f>
        <v>#NAME?</v>
      </c>
      <c r="S62" s="1" t="e">
        <f ca="1">BDH($A62&amp;"usd Curncy","close",today_td+"07:29:00",today_td+"07:30:00","Dir=V","BarTp","ask","Dts=H")</f>
        <v>#NAME?</v>
      </c>
      <c r="T62" s="1" t="e">
        <f ca="1">IFERROR(AVERAGE(R62:S62),BDH($A62&amp;"usd Curncy","PX_Open",today_td,today_td,"Dir=V","Dts=H"))</f>
        <v>#NAME?</v>
      </c>
      <c r="U62" s="33" t="e">
        <f ca="1">Q62^$B62</f>
        <v>#NAME?</v>
      </c>
      <c r="V62" s="1" t="e">
        <f ca="1">$T62^$B62</f>
        <v>#NAME?</v>
      </c>
      <c r="W62" s="19" t="e">
        <f ca="1">T62*$T$35</f>
        <v>#NAME?</v>
      </c>
      <c r="X62" t="e">
        <f ca="1">T62*$Q$35</f>
        <v>#NAME?</v>
      </c>
      <c r="Y62" s="2" t="e">
        <f ca="1">X62-Q62</f>
        <v>#NAME?</v>
      </c>
    </row>
    <row r="63" s="1" customFormat="1" spans="1:25">
      <c r="A63" s="17" t="s">
        <v>84</v>
      </c>
      <c r="B63" s="17">
        <v>0.022</v>
      </c>
      <c r="C63" s="18" t="s">
        <v>85</v>
      </c>
      <c r="D63" s="7">
        <v>42734</v>
      </c>
      <c r="E63" s="19">
        <v>67.96601</v>
      </c>
      <c r="F63" s="20">
        <v>0.102065723734555</v>
      </c>
      <c r="G63" s="14">
        <f>F63^$B63</f>
        <v>0.951032499395696</v>
      </c>
      <c r="H63" s="7" t="e">
        <f ca="1">BDH($C63,"PX_mid",cal_date_bis,cal_date_bis,"Dts=S","cols=2;rows=1")</f>
        <v>#NAME?</v>
      </c>
      <c r="I63" s="20">
        <v>68.3245</v>
      </c>
      <c r="J63" s="20">
        <f>$I$35/I63</f>
        <v>0.0976604292750038</v>
      </c>
      <c r="K63" s="4">
        <f>J63^$B63</f>
        <v>0.950109826578744</v>
      </c>
      <c r="L63">
        <f>(F63/J63)^B63</f>
        <v>1.0009711222757</v>
      </c>
      <c r="M63" t="e">
        <f>BDP("usd"&amp;$A63&amp;" curncy","last_price")</f>
        <v>#NAME?</v>
      </c>
      <c r="N63" s="1" t="e">
        <f>$M$35/M63</f>
        <v>#NAME?</v>
      </c>
      <c r="O63" s="14" t="e">
        <f>N63^$B63</f>
        <v>#NAME?</v>
      </c>
      <c r="P63" s="24" t="e">
        <f ca="1">IFERROR(BDH($A63&amp;"usd Curncy","close",last_td+"16:29:00",last_td+"16:30:00","Dir=V","BarTp","trade","Dts=H")*1,BDP($A63&amp;"usd curncy","px_last"))</f>
        <v>#NAME?</v>
      </c>
      <c r="Q63" s="33" t="e">
        <f ca="1">P63*$P$35</f>
        <v>#NAME?</v>
      </c>
      <c r="R63" s="1" t="e">
        <f ca="1">BDH($A63&amp;"usd Curncy","close",today_td+"07:29:00",today_td+"07:30:00","Dir=V","BarTp","Bid","Dts=H")</f>
        <v>#NAME?</v>
      </c>
      <c r="S63" s="1" t="e">
        <f ca="1">BDH($A63&amp;"usd Curncy","close",today_td+"07:29:00",today_td+"07:30:00","Dir=V","BarTp","ask","Dts=H")</f>
        <v>#NAME?</v>
      </c>
      <c r="T63" s="1" t="e">
        <f ca="1">IFERROR(AVERAGE(R63:S63),BDH($A63&amp;"usd Curncy","PX_Open",today_td,today_td,"Dir=V","Dts=H"))</f>
        <v>#NAME?</v>
      </c>
      <c r="U63" s="33" t="e">
        <f ca="1">Q63^$B63</f>
        <v>#NAME?</v>
      </c>
      <c r="V63" s="1" t="e">
        <f ca="1">$T63^$B63</f>
        <v>#NAME?</v>
      </c>
      <c r="W63" s="19" t="e">
        <f ca="1">T63*$T$35</f>
        <v>#NAME?</v>
      </c>
      <c r="X63" t="e">
        <f ca="1">T63*$Q$35</f>
        <v>#NAME?</v>
      </c>
      <c r="Y63" s="2" t="e">
        <f ca="1">X63-Q63</f>
        <v>#NAME?</v>
      </c>
    </row>
    <row r="64" s="1" customFormat="1" spans="1:25">
      <c r="A64" s="17" t="s">
        <v>86</v>
      </c>
      <c r="B64" s="17">
        <v>0.003</v>
      </c>
      <c r="C64" s="18" t="s">
        <v>87</v>
      </c>
      <c r="D64" s="7">
        <v>42734</v>
      </c>
      <c r="E64" s="19">
        <v>3.356</v>
      </c>
      <c r="F64" s="20">
        <v>2.06704410011919</v>
      </c>
      <c r="G64" s="14">
        <f>F64^$B64</f>
        <v>1.00218073319478</v>
      </c>
      <c r="H64" s="7" t="e">
        <f ca="1">BDH($C64,"PX_mid",cal_date_bis,cal_date_bis,"Dts=S","cols=2;rows=1")</f>
        <v>#NAME?</v>
      </c>
      <c r="I64" s="20">
        <v>3.2725</v>
      </c>
      <c r="J64" s="20">
        <f>$I$35/I64</f>
        <v>2.03899159663866</v>
      </c>
      <c r="K64" s="4">
        <f>J64^$B64</f>
        <v>1.00213965190599</v>
      </c>
      <c r="L64">
        <f>(F64/J64)^B64</f>
        <v>1.0000409935768</v>
      </c>
      <c r="M64" t="e">
        <f>BDP("usd"&amp;$A64&amp;" curncy","last_price")</f>
        <v>#NAME?</v>
      </c>
      <c r="N64" s="1" t="e">
        <f>$M$35/M64</f>
        <v>#NAME?</v>
      </c>
      <c r="O64" s="14" t="e">
        <f>N64^$B64</f>
        <v>#NAME?</v>
      </c>
      <c r="P64" s="24" t="e">
        <f ca="1">IFERROR(BDH($A64&amp;"usd Curncy","close",last_td+"16:29:00",last_td+"16:30:00","Dir=V","BarTp","trade","Dts=H")*1,BDP($A64&amp;"usd curncy","px_last"))</f>
        <v>#NAME?</v>
      </c>
      <c r="Q64" s="33" t="e">
        <f ca="1">P64*$P$35</f>
        <v>#NAME?</v>
      </c>
      <c r="R64" s="1" t="e">
        <f ca="1">BDH($A64&amp;"usd Curncy","close",today_td+"07:29:00",today_td+"07:30:00","Dir=V","BarTp","Bid","Dts=H")</f>
        <v>#NAME?</v>
      </c>
      <c r="S64" s="1" t="e">
        <f ca="1">BDH($A64&amp;"usd Curncy","close",today_td+"07:29:00",today_td+"07:30:00","Dir=V","BarTp","ask","Dts=H")</f>
        <v>#NAME?</v>
      </c>
      <c r="T64" s="1">
        <v>0.304368</v>
      </c>
      <c r="U64" s="33" t="e">
        <f ca="1">Q64^$B64</f>
        <v>#NAME?</v>
      </c>
      <c r="V64" s="1">
        <f>$T64^$B64</f>
        <v>0.996437806369189</v>
      </c>
      <c r="W64" s="19" t="e">
        <f ca="1">T64*$T$35</f>
        <v>#NAME?</v>
      </c>
      <c r="X64" t="e">
        <f ca="1">T64*$Q$35</f>
        <v>#NAME?</v>
      </c>
      <c r="Y64" s="2" t="e">
        <f ca="1">X64-Q64</f>
        <v>#NAME?</v>
      </c>
    </row>
    <row r="65" s="1" customFormat="1" spans="1:25">
      <c r="A65" s="17" t="s">
        <v>88</v>
      </c>
      <c r="B65" s="17">
        <v>0.007</v>
      </c>
      <c r="C65" s="18" t="s">
        <v>89</v>
      </c>
      <c r="D65" s="7">
        <v>42734</v>
      </c>
      <c r="E65" s="19">
        <v>49.605</v>
      </c>
      <c r="F65" s="20">
        <v>0.139844773712327</v>
      </c>
      <c r="G65" s="14">
        <f>F65^$B65</f>
        <v>0.986323824765966</v>
      </c>
      <c r="H65" s="7" t="e">
        <f ca="1">BDH($C65,"PX_mid",cal_date_bis,cal_date_bis,"Dts=S","cols=2;rows=1")</f>
        <v>#NAME?</v>
      </c>
      <c r="I65" s="20">
        <v>53.4595</v>
      </c>
      <c r="J65" s="20">
        <f>$I$35/I65</f>
        <v>0.124815982192127</v>
      </c>
      <c r="K65" s="4">
        <f>J65^$B65</f>
        <v>0.985539173425633</v>
      </c>
      <c r="L65">
        <f>(F65/J65)^B65</f>
        <v>1.00079616453764</v>
      </c>
      <c r="M65" t="e">
        <f>BDP("usd"&amp;$A65&amp;" curncy","last_price")</f>
        <v>#NAME?</v>
      </c>
      <c r="N65" s="1" t="e">
        <f>$M$35/M65</f>
        <v>#NAME?</v>
      </c>
      <c r="O65" s="14" t="e">
        <f>N65^$B65</f>
        <v>#NAME?</v>
      </c>
      <c r="P65" s="24" t="e">
        <f ca="1">IFERROR(BDH($A65&amp;"usd Curncy","close",last_td+"16:29:00",last_td+"16:30:00","Dir=V","BarTp","trade","Dts=H")*1,BDP($A65&amp;"usd curncy","px_last"))</f>
        <v>#NAME?</v>
      </c>
      <c r="Q65" s="33" t="e">
        <f ca="1">P65*$P$35</f>
        <v>#NAME?</v>
      </c>
      <c r="R65" s="1" t="e">
        <f ca="1">BDH($A65&amp;"usd Curncy","close",today_td+"07:29:00",today_td+"07:30:00","Dir=V","BarTp","Bid","Dts=H")</f>
        <v>#NAME?</v>
      </c>
      <c r="S65" s="1" t="e">
        <f ca="1">BDH($A65&amp;"usd Curncy","close",today_td+"07:29:00",today_td+"07:30:00","Dir=V","BarTp","ask","Dts=H")</f>
        <v>#NAME?</v>
      </c>
      <c r="T65" s="1">
        <v>0.018741</v>
      </c>
      <c r="U65" s="33" t="e">
        <f ca="1">Q65^$B65</f>
        <v>#NAME?</v>
      </c>
      <c r="V65" s="1">
        <f>$T65^$B65</f>
        <v>0.97254465044199</v>
      </c>
      <c r="W65" s="19" t="e">
        <f ca="1">T65*$T$35</f>
        <v>#NAME?</v>
      </c>
      <c r="X65" t="e">
        <f ca="1">T65*$Q$35</f>
        <v>#NAME?</v>
      </c>
      <c r="Y65" s="2" t="e">
        <f ca="1">X65-Q65</f>
        <v>#NAME?</v>
      </c>
    </row>
    <row r="66" s="1" customFormat="1" spans="1:25">
      <c r="A66" s="17" t="s">
        <v>90</v>
      </c>
      <c r="B66" s="17">
        <v>0.002</v>
      </c>
      <c r="C66" s="18" t="s">
        <v>91</v>
      </c>
      <c r="D66" s="7">
        <v>42734</v>
      </c>
      <c r="E66" s="19">
        <v>4.31525</v>
      </c>
      <c r="F66" s="20">
        <v>1.60755460286194</v>
      </c>
      <c r="G66" s="14">
        <f>F66^$B66</f>
        <v>1.00094987913795</v>
      </c>
      <c r="H66" s="7" t="e">
        <f ca="1">BDH($C66,"PX_mid",cal_date_bis,cal_date_bis,"Dts=S","cols=2;rows=1")</f>
        <v>#NAME?</v>
      </c>
      <c r="I66" s="20">
        <v>3.99118</v>
      </c>
      <c r="J66" s="20">
        <f>$I$35/I66</f>
        <v>1.67183639926037</v>
      </c>
      <c r="K66" s="4">
        <f>J66^$B66</f>
        <v>1.00102837373912</v>
      </c>
      <c r="L66">
        <f>(F66/J66)^B66</f>
        <v>0.999921586037687</v>
      </c>
      <c r="M66" t="e">
        <f>BDP("usd"&amp;$A66&amp;" curncy","last_price")</f>
        <v>#NAME?</v>
      </c>
      <c r="N66" s="1" t="e">
        <f>$M$35/M66</f>
        <v>#NAME?</v>
      </c>
      <c r="O66" s="14" t="e">
        <f>N66^$B66</f>
        <v>#NAME?</v>
      </c>
      <c r="P66" s="24" t="e">
        <f ca="1">IFERROR(BDH($A66&amp;"usd Curncy","close",last_td+"16:29:00",last_td+"16:30:00","Dir=V","BarTp","trade","Dts=H")*1,BDP($A66&amp;"usd curncy","px_last"))</f>
        <v>#NAME?</v>
      </c>
      <c r="Q66" s="33" t="e">
        <f ca="1">P66*$P$35</f>
        <v>#NAME?</v>
      </c>
      <c r="R66" s="1" t="e">
        <f ca="1">BDH($A66&amp;"usd Curncy","close",today_td+"07:29:00",today_td+"07:30:00","Dir=V","BarTp","Bid","Dts=H")</f>
        <v>#NAME?</v>
      </c>
      <c r="S66" s="1" t="e">
        <f ca="1">BDH($A66&amp;"usd Curncy","close",today_td+"07:29:00",today_td+"07:30:00","Dir=V","BarTp","ask","Dts=H")</f>
        <v>#NAME?</v>
      </c>
      <c r="T66" s="1" t="e">
        <f ca="1">IFERROR(AVERAGE(R66:S66),BDH($A66&amp;"usd Curncy","PX_Open",today_td,today_td,"Dir=V","Dts=H"))</f>
        <v>#NAME?</v>
      </c>
      <c r="U66" s="33" t="e">
        <f ca="1">Q66^$B66</f>
        <v>#NAME?</v>
      </c>
      <c r="V66" s="1" t="e">
        <f ca="1">$T66^$B66</f>
        <v>#NAME?</v>
      </c>
      <c r="W66" s="19" t="e">
        <f ca="1">T66*$T$35</f>
        <v>#NAME?</v>
      </c>
      <c r="X66" t="e">
        <f ca="1">T66*$Q$35</f>
        <v>#NAME?</v>
      </c>
      <c r="Y66" s="2" t="e">
        <f ca="1">X66-Q66</f>
        <v>#NAME?</v>
      </c>
    </row>
    <row r="67" s="1" customFormat="1" spans="1:25">
      <c r="A67" s="17" t="s">
        <v>92</v>
      </c>
      <c r="B67" s="17">
        <v>0.056</v>
      </c>
      <c r="C67" s="18" t="s">
        <v>93</v>
      </c>
      <c r="D67" s="7">
        <v>42734</v>
      </c>
      <c r="E67" s="19">
        <v>32.3801</v>
      </c>
      <c r="F67" s="20">
        <v>0.214236521814324</v>
      </c>
      <c r="G67" s="14">
        <f>F67^$B67</f>
        <v>0.917339377842032</v>
      </c>
      <c r="H67" s="7" t="e">
        <f ca="1">BDH($C67,"PX_mid",cal_date_bis,cal_date_bis,"Dts=S","cols=2;rows=1")</f>
        <v>#NAME?</v>
      </c>
      <c r="I67" s="20">
        <v>30.51</v>
      </c>
      <c r="J67" s="20">
        <f>$I$35/I67</f>
        <v>0.218702064896755</v>
      </c>
      <c r="K67" s="4">
        <f>J67^$B67</f>
        <v>0.918399759816385</v>
      </c>
      <c r="L67">
        <f>(F67/J67)^B67</f>
        <v>0.998845402600535</v>
      </c>
      <c r="M67" t="e">
        <f>BDP("usd"&amp;$A67&amp;" curncy","last_price")</f>
        <v>#NAME?</v>
      </c>
      <c r="N67" s="1" t="e">
        <f>$M$35/M67</f>
        <v>#NAME?</v>
      </c>
      <c r="O67" s="14" t="e">
        <f>N67^$B67</f>
        <v>#NAME?</v>
      </c>
      <c r="P67" s="24" t="e">
        <f ca="1">IFERROR(BDH($A67&amp;"usd Curncy","close",last_td+"16:29:00",last_td+"16:30:00","Dir=V","BarTp","trade","Dts=H")*1,BDP($A67&amp;"usd curncy","px_last"))</f>
        <v>#NAME?</v>
      </c>
      <c r="Q67" s="33" t="e">
        <f ca="1">P67*$P$35</f>
        <v>#NAME?</v>
      </c>
      <c r="R67" s="1" t="e">
        <f ca="1">BDH($A67&amp;"usd Curncy","close",today_td+"07:29:00",today_td+"07:30:00","Dir=V","BarTp","Bid","Dts=H")</f>
        <v>#NAME?</v>
      </c>
      <c r="S67" s="1" t="e">
        <f ca="1">BDH($A67&amp;"usd Curncy","close",today_td+"07:29:00",today_td+"07:30:00","Dir=V","BarTp","ask","Dts=H")</f>
        <v>#NAME?</v>
      </c>
      <c r="T67" s="1" t="e">
        <f ca="1">IFERROR(AVERAGE(R67:S67),BDH($A67&amp;"usd Curncy","PX_Open",today_td,today_td,"Dir=V","Dts=H"))</f>
        <v>#NAME?</v>
      </c>
      <c r="U67" s="33" t="e">
        <f ca="1">Q67^$B67</f>
        <v>#NAME?</v>
      </c>
      <c r="V67" s="1" t="e">
        <f ca="1">$T67^$B67</f>
        <v>#NAME?</v>
      </c>
      <c r="W67" s="19" t="e">
        <f ca="1">T67*$T$35</f>
        <v>#NAME?</v>
      </c>
      <c r="X67" t="e">
        <f ca="1">T67*$Q$35</f>
        <v>#NAME?</v>
      </c>
      <c r="Y67" s="2" t="e">
        <f ca="1">X67-Q67</f>
        <v>#NAME?</v>
      </c>
    </row>
    <row r="68" s="1" customFormat="1" spans="1:25">
      <c r="A68" s="17" t="s">
        <v>94</v>
      </c>
      <c r="B68" s="17">
        <v>0.002</v>
      </c>
      <c r="C68" s="18" t="s">
        <v>95</v>
      </c>
      <c r="D68" s="7">
        <v>42734</v>
      </c>
      <c r="E68" s="19">
        <v>9.9875</v>
      </c>
      <c r="F68" s="20">
        <v>0.694568210262829</v>
      </c>
      <c r="G68" s="14">
        <f>F68^$B68</f>
        <v>0.999271335791418</v>
      </c>
      <c r="H68" s="7" t="e">
        <f ca="1">BDH($C68,"PX_mid",cal_date_bis,cal_date_bis,"Dts=S","cols=2;rows=1")</f>
        <v>#NAME?</v>
      </c>
      <c r="I68" s="20">
        <v>119850.01429</v>
      </c>
      <c r="J68" s="20">
        <f>$I$35/I68</f>
        <v>5.56745866033388e-5</v>
      </c>
      <c r="K68" s="4">
        <f>J68^$B68</f>
        <v>0.980598701907051</v>
      </c>
      <c r="L68">
        <f>(F68/J68)^B68</f>
        <v>1.01904207485494</v>
      </c>
      <c r="M68" t="e">
        <f>BDP("usd"&amp;$A68&amp;" curncy","last_price")</f>
        <v>#NAME?</v>
      </c>
      <c r="N68" s="1" t="e">
        <f>$M$35/M68</f>
        <v>#NAME?</v>
      </c>
      <c r="O68" s="14" t="e">
        <f>N68^$B68</f>
        <v>#NAME?</v>
      </c>
      <c r="P68" s="24" t="e">
        <f ca="1">IFERROR(BDH($A68&amp;"usd Curncy","close",last_td+"16:29:00",last_td+"16:30:00","Dir=V","BarTp","trade","Dts=H")*1,BDP($A68&amp;"usd curncy","px_last"))</f>
        <v>#NAME?</v>
      </c>
      <c r="Q68" s="33" t="e">
        <f ca="1">P68*$P$35</f>
        <v>#NAME?</v>
      </c>
      <c r="R68" s="1" t="e">
        <f ca="1">BDH($A68&amp;"usd Curncy","close",today_td+"07:29:00",today_td+"07:30:00","Dir=V","BarTp","Bid","Dts=H")</f>
        <v>#NAME?</v>
      </c>
      <c r="S68" s="1" t="e">
        <f ca="1">BDH($A68&amp;"usd Curncy","close",today_td+"07:29:00",today_td+"07:30:00","Dir=V","BarTp","ask","Dts=H")</f>
        <v>#NAME?</v>
      </c>
      <c r="T68" s="1" t="e">
        <f ca="1">IFERROR(AVERAGE(R68:S68),BDH($A68&amp;"usd Curncy","PX_Open",today_td,today_td,"Dir=V","Dts=H"))</f>
        <v>#NAME?</v>
      </c>
      <c r="U68" s="33" t="e">
        <f ca="1">Q68^$B68</f>
        <v>#NAME?</v>
      </c>
      <c r="V68" s="1" t="e">
        <f ca="1">$T68^$B68</f>
        <v>#NAME?</v>
      </c>
      <c r="W68" s="19" t="e">
        <f ca="1">T68*$T$35</f>
        <v>#NAME?</v>
      </c>
      <c r="X68" t="e">
        <f ca="1">T68*$Q$35</f>
        <v>#NAME?</v>
      </c>
      <c r="Y68" s="2" t="e">
        <f ca="1">X68-Q68</f>
        <v>#NAME?</v>
      </c>
    </row>
    <row r="69" s="1" customFormat="1" spans="1:25">
      <c r="A69" s="17" t="s">
        <v>96</v>
      </c>
      <c r="B69" s="17">
        <v>0.004</v>
      </c>
      <c r="C69" s="18" t="s">
        <v>97</v>
      </c>
      <c r="D69" s="7">
        <v>42734</v>
      </c>
      <c r="E69" s="19">
        <v>15.8697</v>
      </c>
      <c r="F69" s="20">
        <v>0.437122314851572</v>
      </c>
      <c r="G69" s="14">
        <f>F69^$B69</f>
        <v>0.996695303663591</v>
      </c>
      <c r="H69" s="7" t="e">
        <f ca="1">BDH($C69,"PX_mid",cal_date_bis,cal_date_bis,"Dts=S","cols=2;rows=1")</f>
        <v>#NAME?</v>
      </c>
      <c r="I69" s="20">
        <v>27.20145</v>
      </c>
      <c r="J69" s="20">
        <f>$I$35/I69</f>
        <v>0.245303099650938</v>
      </c>
      <c r="K69" s="4">
        <f>J69^$B69</f>
        <v>0.99439472573538</v>
      </c>
      <c r="L69">
        <f>(F69/J69)^B69</f>
        <v>1.002313545988</v>
      </c>
      <c r="M69" t="e">
        <f>BDP("usd"&amp;$A69&amp;" curncy","last_price")</f>
        <v>#NAME?</v>
      </c>
      <c r="N69" s="1" t="e">
        <f>$M$35/M69</f>
        <v>#NAME?</v>
      </c>
      <c r="O69" s="14" t="e">
        <f>N69^$B69</f>
        <v>#NAME?</v>
      </c>
      <c r="P69" s="24" t="e">
        <f ca="1">IFERROR(BDH($A69&amp;"usd Curncy","close",last_td+"16:29:00",last_td+"16:30:00","Dir=V","BarTp","trade","Dts=H")*1,BDP($A69&amp;"usd curncy","px_last"))</f>
        <v>#NAME?</v>
      </c>
      <c r="Q69" s="33" t="e">
        <f ca="1">P69*$P$35</f>
        <v>#NAME?</v>
      </c>
      <c r="R69" s="1" t="e">
        <f ca="1">BDH($A69&amp;"usd Curncy","close",today_td+"07:29:00",today_td+"07:30:00","Dir=V","BarTp","Bid","Dts=H")</f>
        <v>#NAME?</v>
      </c>
      <c r="S69" s="1" t="e">
        <f ca="1">BDH($A69&amp;"usd Curncy","close",today_td+"07:29:00",today_td+"07:30:00","Dir=V","BarTp","ask","Dts=H")</f>
        <v>#NAME?</v>
      </c>
      <c r="T69" s="1">
        <v>0.0358</v>
      </c>
      <c r="U69" s="33" t="e">
        <f ca="1">Q69^$B69</f>
        <v>#NAME?</v>
      </c>
      <c r="V69" s="1">
        <f>$T69^$B69</f>
        <v>0.986769078893939</v>
      </c>
      <c r="W69" s="19" t="e">
        <f ca="1">T69*$T$35</f>
        <v>#NAME?</v>
      </c>
      <c r="X69" t="e">
        <f ca="1">T69*$Q$35</f>
        <v>#NAME?</v>
      </c>
      <c r="Y69" s="2" t="e">
        <f ca="1">X69-Q69</f>
        <v>#NAME?</v>
      </c>
    </row>
    <row r="70" s="1" customFormat="1" spans="1:25">
      <c r="A70" s="17" t="s">
        <v>98</v>
      </c>
      <c r="B70" s="17">
        <v>0.001</v>
      </c>
      <c r="C70" s="18" t="s">
        <v>99</v>
      </c>
      <c r="D70" s="7">
        <v>42734</v>
      </c>
      <c r="E70" s="19">
        <v>1.8584</v>
      </c>
      <c r="F70" s="20">
        <v>3.73278088678433</v>
      </c>
      <c r="G70" s="14">
        <f>F70^$B70</f>
        <v>1.00131802132958</v>
      </c>
      <c r="H70" s="7" t="e">
        <f ca="1">BDH($C70,"PX_mid",cal_date_bis,cal_date_bis,"Dts=S","cols=2;rows=1")</f>
        <v>#NAME?</v>
      </c>
      <c r="I70" s="20">
        <v>1.6759</v>
      </c>
      <c r="J70" s="20">
        <f>$I$35/I70</f>
        <v>3.9815024762814</v>
      </c>
      <c r="K70" s="4">
        <f>J70^$B70</f>
        <v>1.00138261418556</v>
      </c>
      <c r="L70">
        <f>(F70/J70)^B70</f>
        <v>0.999935496327718</v>
      </c>
      <c r="M70" t="e">
        <f>BDP("usd"&amp;$A70&amp;" curncy","last_price")</f>
        <v>#NAME?</v>
      </c>
      <c r="N70" s="1" t="e">
        <f>$M$35/M70</f>
        <v>#NAME?</v>
      </c>
      <c r="O70" s="14" t="e">
        <f>N70^$B70</f>
        <v>#NAME?</v>
      </c>
      <c r="P70" s="24" t="e">
        <f ca="1">IFERROR(BDH($A70&amp;"usd Curncy","close",last_td+"16:29:00",last_td+"16:30:00","Dir=V","BarTp","trade","Dts=H")*1,BDP($A70&amp;"usd curncy","px_last"))</f>
        <v>#NAME?</v>
      </c>
      <c r="Q70" s="33" t="e">
        <f ca="1">P70*$P$35</f>
        <v>#NAME?</v>
      </c>
      <c r="R70" s="1" t="e">
        <f ca="1">BDH($A70&amp;"usd Curncy","close",today_td+"07:29:00",today_td+"07:30:00","Dir=V","BarTp","Bid","Dts=H")</f>
        <v>#NAME?</v>
      </c>
      <c r="S70" s="1" t="e">
        <f ca="1">BDH($A70&amp;"usd Curncy","close",today_td+"07:29:00",today_td+"07:30:00","Dir=V","BarTp","ask","Dts=H")</f>
        <v>#NAME?</v>
      </c>
      <c r="T70" s="1" t="e">
        <f ca="1">IFERROR(AVERAGE(R70:S70),BDH($A70&amp;"usd Curncy","PX_Open",today_td,today_td,"Dir=V","Dts=H"))</f>
        <v>#NAME?</v>
      </c>
      <c r="U70" s="33" t="e">
        <f ca="1">Q70^$B70</f>
        <v>#NAME?</v>
      </c>
      <c r="V70" s="1" t="e">
        <f ca="1">$T70^$B70</f>
        <v>#NAME?</v>
      </c>
      <c r="W70" s="19" t="e">
        <f ca="1">T70*$T$35</f>
        <v>#NAME?</v>
      </c>
      <c r="X70" t="e">
        <f ca="1">T70*$Q$35</f>
        <v>#NAME?</v>
      </c>
      <c r="Y70" s="2" t="e">
        <f ca="1">X70-Q70</f>
        <v>#NAME?</v>
      </c>
    </row>
    <row r="71" s="1" customFormat="1" spans="1:25">
      <c r="A71" s="17" t="s">
        <v>100</v>
      </c>
      <c r="B71" s="17">
        <v>0.014</v>
      </c>
      <c r="C71" s="18" t="s">
        <v>101</v>
      </c>
      <c r="D71" s="7">
        <v>42734</v>
      </c>
      <c r="E71" s="19">
        <v>3.255</v>
      </c>
      <c r="F71" s="20">
        <v>2.13118279569892</v>
      </c>
      <c r="G71" s="14">
        <f>F71^$B71</f>
        <v>1.010649789372</v>
      </c>
      <c r="H71" s="7" t="e">
        <f ca="1">BDH($C71,"PX_mid",cal_date_bis,cal_date_bis,"Dts=S","cols=2;rows=1")</f>
        <v>#NAME?</v>
      </c>
      <c r="I71" s="20">
        <v>3.8822</v>
      </c>
      <c r="J71" s="20">
        <f>$I$35/I71</f>
        <v>1.71876770903096</v>
      </c>
      <c r="K71" s="4">
        <f>J71^$B71</f>
        <v>1.00761132619812</v>
      </c>
      <c r="L71">
        <f>(F71/J71)^B71</f>
        <v>1.00301551113498</v>
      </c>
      <c r="M71" t="e">
        <f>BDP("usd"&amp;$A71&amp;" curncy","last_price")</f>
        <v>#NAME?</v>
      </c>
      <c r="N71" s="1" t="e">
        <f>$M$35/M71</f>
        <v>#NAME?</v>
      </c>
      <c r="O71" s="14" t="e">
        <f>N71^$B71</f>
        <v>#NAME?</v>
      </c>
      <c r="P71" s="24" t="e">
        <f ca="1">IFERROR(BDH($A71&amp;"usd Curncy","close",last_td+"16:29:00",last_td+"16:30:00","Dir=V","BarTp","trade","Dts=H")*1,BDP($A71&amp;"usd curncy","px_last"))</f>
        <v>#NAME?</v>
      </c>
      <c r="Q71" s="33" t="e">
        <f ca="1">P71*$P$35</f>
        <v>#NAME?</v>
      </c>
      <c r="R71" s="1" t="e">
        <f ca="1">BDH($A71&amp;"usd Curncy","close",today_td+"07:29:00",today_td+"07:30:00","Dir=V","BarTp","Bid","Dts=H")</f>
        <v>#NAME?</v>
      </c>
      <c r="S71" s="1" t="e">
        <f ca="1">BDH($A71&amp;"usd Curncy","close",today_td+"07:29:00",today_td+"07:30:00","Dir=V","BarTp","ask","Dts=H")</f>
        <v>#NAME?</v>
      </c>
      <c r="T71" s="1" t="e">
        <f ca="1">IFERROR(AVERAGE(R71:S71),BDH($A71&amp;"usd Curncy","PX_Open",today_td,today_td,"Dir=V","Dts=H"))</f>
        <v>#NAME?</v>
      </c>
      <c r="U71" s="33" t="e">
        <f ca="1">Q71^$B71</f>
        <v>#NAME?</v>
      </c>
      <c r="V71" s="1" t="e">
        <f ca="1">$T71^$B71</f>
        <v>#NAME?</v>
      </c>
      <c r="W71" s="19" t="e">
        <f ca="1">T71*$T$35</f>
        <v>#NAME?</v>
      </c>
      <c r="X71" t="e">
        <f ca="1">T71*$Q$35</f>
        <v>#NAME?</v>
      </c>
      <c r="Y71" s="2" t="e">
        <f ca="1">X71-Q71</f>
        <v>#NAME?</v>
      </c>
    </row>
    <row r="72" s="1" customFormat="1" spans="1:25">
      <c r="A72" s="17" t="s">
        <v>102</v>
      </c>
      <c r="B72" s="17">
        <v>0.009</v>
      </c>
      <c r="C72" s="18" t="s">
        <v>103</v>
      </c>
      <c r="D72" s="7">
        <v>42734</v>
      </c>
      <c r="E72" s="19">
        <v>670.675</v>
      </c>
      <c r="F72" s="20">
        <v>0.0103433108435531</v>
      </c>
      <c r="G72" s="14">
        <f>F72^$B72</f>
        <v>0.959692136237835</v>
      </c>
      <c r="H72" s="7" t="e">
        <f ca="1">BDH($C72,"PX_mid",cal_date_bis,cal_date_bis,"Dts=S","cols=2;rows=1")</f>
        <v>#NAME?</v>
      </c>
      <c r="I72" s="20">
        <v>649.015</v>
      </c>
      <c r="J72" s="20">
        <f>$I$35/I72</f>
        <v>0.0102811183100545</v>
      </c>
      <c r="K72" s="4">
        <f>J72^$B72</f>
        <v>0.959640046726518</v>
      </c>
      <c r="L72">
        <f>(F72/J72)^B72</f>
        <v>1.00005428026008</v>
      </c>
      <c r="M72" t="e">
        <f>BDP("usd"&amp;$A72&amp;" curncy","last_price")</f>
        <v>#NAME?</v>
      </c>
      <c r="N72" s="1" t="e">
        <f>$M$35/M72</f>
        <v>#NAME?</v>
      </c>
      <c r="O72" s="14" t="e">
        <f>N72^$B72</f>
        <v>#NAME?</v>
      </c>
      <c r="P72" s="24" t="e">
        <f ca="1">IFERROR(BDH($A72&amp;"usd Curncy","close",last_td+"16:29:00",last_td+"16:30:00","Dir=V","BarTp","trade","Dts=H")*1,BDP($A72&amp;"usd curncy","px_last"))</f>
        <v>#NAME?</v>
      </c>
      <c r="Q72" s="33" t="e">
        <f ca="1">P72*$P$35/100</f>
        <v>#NAME?</v>
      </c>
      <c r="R72" s="1" t="e">
        <f ca="1">BDH($A72&amp;"usd Curncy","close",today_td+"07:29:00",today_td+"07:30:00","Dir=V","BarTp","Bid","Dts=H")</f>
        <v>#NAME?</v>
      </c>
      <c r="S72" s="1" t="e">
        <f ca="1">BDH($A72&amp;"usd Curncy","close",today_td+"07:29:00",today_td+"07:30:00","Dir=V","BarTp","ask","Dts=H")</f>
        <v>#NAME?</v>
      </c>
      <c r="T72" s="34" t="e">
        <f ca="1">IFERROR(AVERAGE(R72:S72),BDH($A72&amp;"usd Curncy","PX_Open",today_td,today_td,"Dir=V","Dts=H"))/100</f>
        <v>#NAME?</v>
      </c>
      <c r="U72" s="33" t="e">
        <f ca="1">Q72^$B72</f>
        <v>#NAME?</v>
      </c>
      <c r="V72" s="1" t="e">
        <f ca="1">$T72^$B72</f>
        <v>#NAME?</v>
      </c>
      <c r="W72" s="19" t="e">
        <f ca="1">T72*$T$35</f>
        <v>#NAME?</v>
      </c>
      <c r="X72" t="e">
        <f ca="1">T72*$Q$35</f>
        <v>#NAME?</v>
      </c>
      <c r="Y72" s="2" t="e">
        <f ca="1">X72-Q72</f>
        <v>#NAME?</v>
      </c>
    </row>
    <row r="73" s="1" customFormat="1" spans="1:25">
      <c r="A73" s="17" t="s">
        <v>104</v>
      </c>
      <c r="B73" s="17">
        <v>0.003</v>
      </c>
      <c r="C73" s="18" t="s">
        <v>105</v>
      </c>
      <c r="D73" s="7">
        <v>42734</v>
      </c>
      <c r="E73" s="19">
        <v>3000.71</v>
      </c>
      <c r="F73" s="20">
        <v>0.00231178621059683</v>
      </c>
      <c r="G73" s="14">
        <f>F73^$B73</f>
        <v>0.981955581434556</v>
      </c>
      <c r="H73" s="7" t="e">
        <f ca="1">BDH($C73,"PX_mid",cal_date_bis,cal_date_bis,"Dts=S","cols=2;rows=1")</f>
        <v>#NAME?</v>
      </c>
      <c r="I73" s="20">
        <v>2875.775</v>
      </c>
      <c r="J73" s="20">
        <f>$I$35/I73</f>
        <v>0.00232027888134503</v>
      </c>
      <c r="K73" s="4">
        <f>J73^$B73</f>
        <v>0.981966383718839</v>
      </c>
      <c r="L73">
        <f>(F73/J73)^B73</f>
        <v>0.999988999333926</v>
      </c>
      <c r="M73" t="e">
        <f>BDP("usd"&amp;$A73&amp;" curncy","last_price")</f>
        <v>#NAME?</v>
      </c>
      <c r="N73" s="1" t="e">
        <f>$M$35/M73</f>
        <v>#NAME?</v>
      </c>
      <c r="O73" s="14" t="e">
        <f>N73^$B73</f>
        <v>#NAME?</v>
      </c>
      <c r="P73" s="24" t="e">
        <f ca="1">IFERROR(BDH($A73&amp;"usd Curncy","close",last_td+"16:29:00",last_td+"16:30:00","Dir=V","BarTp","trade","Dts=H")*1,BDP($A73&amp;"usd curncy","px_last"))</f>
        <v>#NAME?</v>
      </c>
      <c r="Q73" s="33" t="e">
        <f ca="1">P73*$P$35/100</f>
        <v>#NAME?</v>
      </c>
      <c r="R73" s="1" t="e">
        <f ca="1">BDH($A73&amp;"usd Curncy","close",today_td+"07:29:00",today_td+"07:30:00","Dir=V","BarTp","Bid","Dts=H")</f>
        <v>#NAME?</v>
      </c>
      <c r="S73" s="1" t="e">
        <f ca="1">BDH($A73&amp;"usd Curncy","close",today_td+"07:29:00",today_td+"07:30:00","Dir=V","BarTp","ask","Dts=H")</f>
        <v>#NAME?</v>
      </c>
      <c r="T73" s="34" t="e">
        <f ca="1">IFERROR(AVERAGE(R73:S73),BDH($A73&amp;"usd Curncy","PX_Open",today_td,today_td,"Dir=V","Dts=H"))/100</f>
        <v>#NAME?</v>
      </c>
      <c r="U73" s="33" t="e">
        <f ca="1">Q73^$B73</f>
        <v>#NAME?</v>
      </c>
      <c r="V73" s="1" t="e">
        <f ca="1">$T73^$B73</f>
        <v>#NAME?</v>
      </c>
      <c r="W73" s="19" t="e">
        <f ca="1">T73*$T$35</f>
        <v>#NAME?</v>
      </c>
      <c r="X73" t="e">
        <f ca="1">T73*$Q$35</f>
        <v>#NAME?</v>
      </c>
      <c r="Y73" s="2" t="e">
        <f ca="1">X73-Q73</f>
        <v>#NAME?</v>
      </c>
    </row>
    <row r="74" s="1" customFormat="1" spans="1:25">
      <c r="A74" s="17" t="s">
        <v>106</v>
      </c>
      <c r="B74" s="17">
        <v>0.007</v>
      </c>
      <c r="C74" s="18" t="s">
        <v>107</v>
      </c>
      <c r="D74" s="7">
        <v>42734</v>
      </c>
      <c r="E74" s="19">
        <v>25.693</v>
      </c>
      <c r="F74" s="20">
        <v>0.269995718678239</v>
      </c>
      <c r="G74" s="14">
        <f>F74^$B74</f>
        <v>0.990876430415123</v>
      </c>
      <c r="H74" s="7" t="e">
        <f ca="1">BDH($C74,"PX_mid",cal_date_bis,cal_date_bis,"Dts=S","cols=2;rows=1")</f>
        <v>#NAME?</v>
      </c>
      <c r="I74" s="20">
        <v>22.205</v>
      </c>
      <c r="J74" s="20">
        <f>$I$35/I74</f>
        <v>0.300499887412745</v>
      </c>
      <c r="K74" s="4">
        <f>J74^$B74</f>
        <v>0.991619161390924</v>
      </c>
      <c r="L74">
        <f>(F74/J74)^B74</f>
        <v>0.999250991706575</v>
      </c>
      <c r="M74" t="e">
        <f>BDP("usd"&amp;$A74&amp;" curncy","last_price")</f>
        <v>#NAME?</v>
      </c>
      <c r="N74" s="1" t="e">
        <f>$M$35/M74</f>
        <v>#NAME?</v>
      </c>
      <c r="O74" s="14" t="e">
        <f>N74^$B74</f>
        <v>#NAME?</v>
      </c>
      <c r="P74" s="24" t="e">
        <f ca="1">IFERROR(BDH($A74&amp;"usd Curncy","close",last_td+"16:29:00",last_td+"16:30:00","Dir=V","BarTp","trade","Dts=H")*1,BDP($A74&amp;"usd curncy","px_last"))</f>
        <v>#NAME?</v>
      </c>
      <c r="Q74" s="33" t="e">
        <f ca="1">P74*$P$35</f>
        <v>#NAME?</v>
      </c>
      <c r="R74" s="1" t="e">
        <f ca="1">BDH($A74&amp;"usd Curncy","close",today_td+"07:29:00",today_td+"07:30:00","Dir=V","BarTp","Bid","Dts=H")</f>
        <v>#NAME?</v>
      </c>
      <c r="S74" s="1" t="e">
        <f ca="1">BDH($A74&amp;"usd Curncy","close",today_td+"07:29:00",today_td+"07:30:00","Dir=V","BarTp","ask","Dts=H")</f>
        <v>#NAME?</v>
      </c>
      <c r="T74" s="1" t="e">
        <f ca="1">IFERROR(AVERAGE(R74:S74),BDH($A74&amp;"usd Curncy","PX_Open",today_td,today_td,"Dir=V","Dts=H"))</f>
        <v>#NAME?</v>
      </c>
      <c r="U74" s="33" t="e">
        <f ca="1">Q74^$B74</f>
        <v>#NAME?</v>
      </c>
      <c r="V74" s="1" t="e">
        <f ca="1">$T74^$B74</f>
        <v>#NAME?</v>
      </c>
      <c r="W74" s="19" t="e">
        <f ca="1">T74*$T$35</f>
        <v>#NAME?</v>
      </c>
      <c r="X74" t="e">
        <f ca="1">T74*$Q$35</f>
        <v>#NAME?</v>
      </c>
      <c r="Y74" s="2" t="e">
        <f ca="1">X74-Q74</f>
        <v>#NAME?</v>
      </c>
    </row>
    <row r="75" spans="25:25">
      <c r="Y75" s="2"/>
    </row>
    <row r="76" spans="18:25">
      <c r="R76" s="2"/>
      <c r="Y76" s="2"/>
    </row>
    <row r="77" spans="18:25">
      <c r="R77" s="2"/>
      <c r="Y77" s="2"/>
    </row>
    <row r="78" customFormat="1" spans="5:23">
      <c r="E78" s="2"/>
      <c r="I78" s="3"/>
      <c r="K78" s="4"/>
      <c r="R78" s="2"/>
      <c r="W78" s="5"/>
    </row>
    <row r="79" spans="16:19">
      <c r="P79" s="7">
        <f ca="1">last_td</f>
        <v>44089</v>
      </c>
      <c r="R79" s="7">
        <f ca="1">TODAY()-0</f>
        <v>44090</v>
      </c>
      <c r="S79" s="7"/>
    </row>
    <row r="80" spans="1:22">
      <c r="A80" s="6" t="s">
        <v>3</v>
      </c>
      <c r="F80" s="7">
        <v>42734</v>
      </c>
      <c r="J80" s="7">
        <f ca="1">cal_date_cfx</f>
        <v>44089</v>
      </c>
      <c r="M80" t="s">
        <v>75</v>
      </c>
      <c r="P80" s="22" t="s">
        <v>5</v>
      </c>
      <c r="Q80" s="22"/>
      <c r="R80" s="22" t="s">
        <v>6</v>
      </c>
      <c r="S80" s="22"/>
      <c r="T80" s="22"/>
      <c r="U80" s="25" t="e">
        <f ca="1">($G$81/U81)*$F$81</f>
        <v>#NAME?</v>
      </c>
      <c r="V80" s="25" t="e">
        <f ca="1">($G$81/V81)*$F$81</f>
        <v>#NAME?</v>
      </c>
    </row>
    <row r="81" spans="1:22">
      <c r="A81" s="8" t="s">
        <v>8</v>
      </c>
      <c r="B81" s="9" t="s">
        <v>9</v>
      </c>
      <c r="F81">
        <v>95.5</v>
      </c>
      <c r="G81">
        <f>PRODUCT(G82:G85)</f>
        <v>4.61199944449068</v>
      </c>
      <c r="J81">
        <f>(G81/K81)*F81</f>
        <v>94.7561947237818</v>
      </c>
      <c r="K81" s="4">
        <f>PRODUCT(K82:K85)</f>
        <v>4.64820213847525</v>
      </c>
      <c r="L81">
        <f>F81*PRODUCT(L82:L105)</f>
        <v>94.7561947237818</v>
      </c>
      <c r="M81" t="e">
        <f>(G81/N81)*F81</f>
        <v>#NAME?</v>
      </c>
      <c r="N81" t="e">
        <f>PRODUCT(N82:N85)</f>
        <v>#NAME?</v>
      </c>
      <c r="P81" t="s">
        <v>10</v>
      </c>
      <c r="Q81" t="s">
        <v>11</v>
      </c>
      <c r="R81" t="s">
        <v>12</v>
      </c>
      <c r="S81" t="s">
        <v>13</v>
      </c>
      <c r="T81" t="s">
        <v>11</v>
      </c>
      <c r="U81" s="2" t="e">
        <f ca="1">PRODUCT(U82:U85)</f>
        <v>#NAME?</v>
      </c>
      <c r="V81" s="2" t="e">
        <f ca="1">PRODUCT(V82:V85)</f>
        <v>#NAME?</v>
      </c>
    </row>
    <row r="82" spans="1:23">
      <c r="A82" s="11" t="s">
        <v>15</v>
      </c>
      <c r="B82" s="16">
        <v>0.4685</v>
      </c>
      <c r="C82" s="13" t="s">
        <v>16</v>
      </c>
      <c r="D82" s="7">
        <v>42734</v>
      </c>
      <c r="E82" s="2">
        <v>6.937</v>
      </c>
      <c r="F82" s="4">
        <v>6.937</v>
      </c>
      <c r="G82" s="14">
        <f>F82^$B82</f>
        <v>2.47792945917326</v>
      </c>
      <c r="H82" s="7" t="e">
        <f ca="1">BDH($C82,"PX_MID",cal_date_sdr,cal_date_sdr,"Dts=S","cols=2;rows=1")</f>
        <v>#NAME?</v>
      </c>
      <c r="I82" s="3">
        <v>6.6726</v>
      </c>
      <c r="J82" s="3">
        <f>I82</f>
        <v>6.6726</v>
      </c>
      <c r="K82" s="4">
        <f>J82^$B82</f>
        <v>2.43322488936712</v>
      </c>
      <c r="L82">
        <f>(F82/J82)^B82</f>
        <v>1.01837255980797</v>
      </c>
      <c r="M82" t="e">
        <f>BDP($A82&amp;"cny curncy","last_price")</f>
        <v>#NAME?</v>
      </c>
      <c r="N82" s="14" t="e">
        <f>M82^$B82</f>
        <v>#NAME?</v>
      </c>
      <c r="P82" s="3" t="e">
        <f ca="1">BDH($A82&amp;"CNY Curncy","close",last_td+"16:29:30",last_td+"16:30:00","Dir=V","BarTp","Trade","Dts=H")</f>
        <v>#NAME?</v>
      </c>
      <c r="Q82" s="31" t="e">
        <f ca="1">P82</f>
        <v>#NAME?</v>
      </c>
      <c r="R82" s="3" t="e">
        <f ca="1">BDH($A82&amp;"usd Curncy","close",today_td+"07:59:00",today_td+"08:00:00","Dir=V","BarTp","Bid","Dts=H")</f>
        <v>#NAME?</v>
      </c>
      <c r="S82" s="3" t="e">
        <f ca="1">BDH($A82&amp;"usd Curncy","close",today_td+"07:59:00",today_td+"08:00:00","Dir=V","BarTp","ask","Dts=H")</f>
        <v>#NAME?</v>
      </c>
      <c r="T82" s="27" t="e">
        <f ca="1">P82+(W82-P82)*1</f>
        <v>#NAME?</v>
      </c>
      <c r="U82" s="2" t="e">
        <f ca="1">Q82^$B82</f>
        <v>#NAME?</v>
      </c>
      <c r="V82" s="2" t="e">
        <f ca="1">T82</f>
        <v>#NAME?</v>
      </c>
      <c r="W82" s="28" t="e">
        <f ca="1">$U$81/PRODUCT(V$83:V$85)</f>
        <v>#NAME?</v>
      </c>
    </row>
    <row r="83" spans="1:23">
      <c r="A83" s="11" t="s">
        <v>18</v>
      </c>
      <c r="B83" s="16">
        <v>0.3472</v>
      </c>
      <c r="C83" s="13" t="s">
        <v>19</v>
      </c>
      <c r="D83" s="7">
        <v>42734</v>
      </c>
      <c r="E83" s="2">
        <v>7.3068</v>
      </c>
      <c r="F83" s="4">
        <v>7.3068</v>
      </c>
      <c r="G83" s="14">
        <f>F83^$B83</f>
        <v>1.99473905505801</v>
      </c>
      <c r="H83" s="7" t="e">
        <f ca="1">BDH($C83,"PX_MID",cal_date_sdr,cal_date_sdr,"Dts=S","cols=2;rows=1")</f>
        <v>#NAME?</v>
      </c>
      <c r="I83" s="3">
        <v>7.7973</v>
      </c>
      <c r="J83" s="3">
        <f>I83</f>
        <v>7.7973</v>
      </c>
      <c r="K83" s="4">
        <f>J83^$B83</f>
        <v>2.04024837912507</v>
      </c>
      <c r="L83">
        <f>(F83/J83)^B83</f>
        <v>0.977694223638311</v>
      </c>
      <c r="M83" t="e">
        <f>BDP($A83&amp;"cny curncy","last_price")</f>
        <v>#NAME?</v>
      </c>
      <c r="N83" s="14" t="e">
        <f>M83^$B83</f>
        <v>#NAME?</v>
      </c>
      <c r="P83" s="3" t="e">
        <f ca="1">BDH($A83&amp;"CNY Curncy","close",last_td+"16:29:30",last_td+"16:30:00","Dir=V","BarTp","Trade","Dts=H")</f>
        <v>#NAME?</v>
      </c>
      <c r="Q83" s="31" t="e">
        <f ca="1">P83</f>
        <v>#NAME?</v>
      </c>
      <c r="R83" s="3" t="e">
        <f ca="1">BDH($A83&amp;"usd Curncy","close",today_td+"07:29:00",today_td+"07:30:00","Dir=V","BarTp","Bid","Dts=H")</f>
        <v>#NAME?</v>
      </c>
      <c r="S83" s="3" t="e">
        <f ca="1">BDH($A83&amp;"usd Curncy","close",today_td+"07:29:00",today_td+"07:30:00","Dir=V","BarTp","ask","Dts=H")</f>
        <v>#NAME?</v>
      </c>
      <c r="T83" s="26" t="e">
        <f ca="1">AVERAGE(R83:S83)</f>
        <v>#NAME?</v>
      </c>
      <c r="U83" s="2" t="e">
        <f ca="1">Q83^$B83</f>
        <v>#NAME?</v>
      </c>
      <c r="V83" s="2" t="e">
        <f ca="1">$T83^$B83</f>
        <v>#NAME?</v>
      </c>
      <c r="W83" s="2" t="e">
        <f ca="1">T83*$T$82</f>
        <v>#NAME?</v>
      </c>
    </row>
    <row r="84" spans="1:23">
      <c r="A84" s="11" t="s">
        <v>21</v>
      </c>
      <c r="B84" s="16">
        <v>0.0935</v>
      </c>
      <c r="C84" s="13" t="s">
        <v>22</v>
      </c>
      <c r="D84" s="7">
        <v>42734</v>
      </c>
      <c r="E84" s="2">
        <v>5.9591</v>
      </c>
      <c r="F84" s="4">
        <v>0.059591</v>
      </c>
      <c r="G84" s="14">
        <f>F84^$B84</f>
        <v>0.768209003715901</v>
      </c>
      <c r="H84" s="7" t="e">
        <f ca="1">BDH($C84,"PX_MID",cal_date_sdr,cal_date_sdr,"Dts=S","cols=2;rows=1")</f>
        <v>#NAME?</v>
      </c>
      <c r="I84" s="3">
        <v>5.9691</v>
      </c>
      <c r="J84" s="3">
        <f>I84/100</f>
        <v>0.059691</v>
      </c>
      <c r="K84" s="4">
        <f>J84^$B84</f>
        <v>0.768329446346343</v>
      </c>
      <c r="L84">
        <f>(F84/J84)^B84</f>
        <v>0.999843240902695</v>
      </c>
      <c r="M84" t="e">
        <f>BDP($A84&amp;"cny curncy","last_price")</f>
        <v>#NAME?</v>
      </c>
      <c r="N84" s="14" t="e">
        <f>M84^$B84</f>
        <v>#NAME?</v>
      </c>
      <c r="P84" s="3" t="e">
        <f ca="1">BDH($A84&amp;"CNY Curncy","close",last_td+"16:29:30",last_td+"16:30:00","Dir=V","BarTp","Trade","Dts=H")</f>
        <v>#NAME?</v>
      </c>
      <c r="Q84" s="31" t="e">
        <f ca="1">P84</f>
        <v>#NAME?</v>
      </c>
      <c r="R84" s="3" t="e">
        <f ca="1">BDH($A84&amp;"usd Curncy","close",today_td+"07:29:00",today_td+"07:30:00","Dir=V","BarTp","Bid","Dts=H")</f>
        <v>#NAME?</v>
      </c>
      <c r="S84" s="3" t="e">
        <f ca="1">BDH($A84&amp;"usd Curncy","close",today_td+"07:29:00",today_td+"07:30:00","Dir=V","BarTp","ask","Dts=H")</f>
        <v>#NAME?</v>
      </c>
      <c r="T84" s="26" t="e">
        <f ca="1">AVERAGE(R84:S84)</f>
        <v>#NAME?</v>
      </c>
      <c r="U84" s="2" t="e">
        <f ca="1">Q84^$B84</f>
        <v>#NAME?</v>
      </c>
      <c r="V84" s="2" t="e">
        <f ca="1">$T84^$B84</f>
        <v>#NAME?</v>
      </c>
      <c r="W84" s="2" t="e">
        <f ca="1">T84*$T$82</f>
        <v>#NAME?</v>
      </c>
    </row>
    <row r="85" spans="1:23">
      <c r="A85" s="11" t="s">
        <v>27</v>
      </c>
      <c r="B85" s="16">
        <v>0.0908</v>
      </c>
      <c r="C85" s="13" t="s">
        <v>28</v>
      </c>
      <c r="D85" s="7">
        <v>42734</v>
      </c>
      <c r="E85" s="2">
        <v>8.5094</v>
      </c>
      <c r="F85" s="4">
        <v>8.5094</v>
      </c>
      <c r="G85" s="14">
        <f>F85^$B85</f>
        <v>1.21460432616946</v>
      </c>
      <c r="H85" s="7" t="e">
        <f ca="1">BDH($C85,"PX_MID",cal_date_sdr,cal_date_sdr,"Dts=S","cols=2;rows=1")</f>
        <v>#NAME?</v>
      </c>
      <c r="I85" s="3">
        <v>8.8253</v>
      </c>
      <c r="J85" s="3">
        <f>I85</f>
        <v>8.8253</v>
      </c>
      <c r="K85" s="4">
        <f>J85^$B85</f>
        <v>1.21863104171618</v>
      </c>
      <c r="L85">
        <f>(F85/J85)^B85</f>
        <v>0.996695705747782</v>
      </c>
      <c r="M85" t="e">
        <f>BDP($A85&amp;"cny curncy","last_price")</f>
        <v>#NAME?</v>
      </c>
      <c r="N85" s="14" t="e">
        <f>M85^$B85</f>
        <v>#NAME?</v>
      </c>
      <c r="P85" s="3" t="e">
        <f ca="1">BDH($A85&amp;"CNY Curncy","close",last_td+"16:29:30",last_td+"16:30:00","Dir=V","BarTp","Trade","Dts=H")</f>
        <v>#NAME?</v>
      </c>
      <c r="Q85" s="31" t="e">
        <f ca="1">P85</f>
        <v>#NAME?</v>
      </c>
      <c r="R85" s="3" t="e">
        <f ca="1">BDH($A85&amp;"usd Curncy","close",today_td+"07:29:00",today_td+"07:30:00","Dir=V","BarTp","Bid","Dts=H")</f>
        <v>#NAME?</v>
      </c>
      <c r="S85" s="3" t="e">
        <f ca="1">BDH($A85&amp;"usd Curncy","close",today_td+"07:29:00",today_td+"07:30:00","Dir=V","BarTp","ask","Dts=H")</f>
        <v>#NAME?</v>
      </c>
      <c r="T85" s="26" t="e">
        <f ca="1">AVERAGE(R85:S85)</f>
        <v>#NAME?</v>
      </c>
      <c r="U85" s="2" t="e">
        <f ca="1">Q85^$B85</f>
        <v>#NAME?</v>
      </c>
      <c r="V85" s="2" t="e">
        <f ca="1">$T85^$B85</f>
        <v>#NAME?</v>
      </c>
      <c r="W85" s="2" t="e">
        <f ca="1">T85*$T$82</f>
        <v>#NAME?</v>
      </c>
    </row>
    <row r="86" spans="22:22">
      <c r="V86" s="7"/>
    </row>
    <row r="87" spans="22:22">
      <c r="V87" s="7"/>
    </row>
    <row r="96" spans="12:12">
      <c r="L96" s="7"/>
    </row>
    <row r="97" spans="12:12">
      <c r="L97" s="7"/>
    </row>
    <row r="100" spans="16:28">
      <c r="P100" s="60"/>
      <c r="V100" s="60"/>
      <c r="AB100" s="60"/>
    </row>
  </sheetData>
  <mergeCells count="6">
    <mergeCell ref="P2:Q2"/>
    <mergeCell ref="R2:T2"/>
    <mergeCell ref="P33:Q33"/>
    <mergeCell ref="R33:T33"/>
    <mergeCell ref="P80:Q80"/>
    <mergeCell ref="R80:T80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ae4934e-03c5-4317-9566-d38edd25eb36}">
            <x14:iconSet iconSet="3TrafficLights1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   gte="0"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Z3:AB3</xm:sqref>
        </x14:conditionalFormatting>
        <x14:conditionalFormatting xmlns:xm="http://schemas.microsoft.com/office/excel/2006/main">
          <x14:cfRule type="iconSet" priority="2" id="{8f579612-3e4b-4cbe-a5c6-a1f4eecc886d}">
            <x14:iconSet iconSet="3Triangles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   gte="0"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Z6:AB6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Sun</dc:creator>
  <cp:lastModifiedBy>海浪还年轻</cp:lastModifiedBy>
  <dcterms:created xsi:type="dcterms:W3CDTF">2020-09-16T21:23:09Z</dcterms:created>
  <dcterms:modified xsi:type="dcterms:W3CDTF">2020-09-16T21:23:26Z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