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<sst xmlns="http://schemas.openxmlformats.org/spreadsheetml/2006/main" count="99" uniqueCount="60">
  <si>
    <t>Model</t>
  </si>
  <si>
    <t>Predicted
Class</t>
  </si>
  <si>
    <t>Actual Class</t>
  </si>
  <si>
    <t>AD</t>
  </si>
  <si>
    <t>CN</t>
  </si>
  <si>
    <t>MCI</t>
  </si>
  <si>
    <t>Accuracy</t>
  </si>
  <si>
    <t>Recall</t>
  </si>
  <si>
    <t>Precision</t>
  </si>
  <si>
    <t>Specificity</t>
  </si>
  <si>
    <t>Exception</t>
  </si>
  <si>
    <t>Statistical</t>
  </si>
  <si>
    <t>Dense</t>
  </si>
  <si>
    <t>Mean</t>
  </si>
  <si>
    <t>Median</t>
  </si>
  <si>
    <t>Mode</t>
  </si>
  <si>
    <t>Efficient</t>
  </si>
  <si>
    <t>Variance</t>
  </si>
  <si>
    <t>Standard Deviation</t>
  </si>
  <si>
    <t>Skew</t>
  </si>
  <si>
    <t>Exception + Dense</t>
  </si>
  <si>
    <t>Kurtosis</t>
  </si>
  <si>
    <t>Q1</t>
  </si>
  <si>
    <t>Q2</t>
  </si>
  <si>
    <t>Exception + Rsnet</t>
  </si>
  <si>
    <t>Q3</t>
  </si>
  <si>
    <t>Q4</t>
  </si>
  <si>
    <t>MAX</t>
  </si>
  <si>
    <t>Exception + VGG16</t>
  </si>
  <si>
    <t>MIN</t>
  </si>
  <si>
    <t>IQR</t>
  </si>
  <si>
    <t>Anova: Single Factor</t>
  </si>
  <si>
    <t>ACC-RECALL</t>
  </si>
  <si>
    <t>RECALL-PRECISION</t>
  </si>
  <si>
    <t>Precision-Sensitivity</t>
  </si>
  <si>
    <t>SUMMARY</t>
  </si>
  <si>
    <t>TTEST</t>
  </si>
  <si>
    <t>Groups</t>
  </si>
  <si>
    <t>Count</t>
  </si>
  <si>
    <t>Sum</t>
  </si>
  <si>
    <t>Average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</si>
  <si>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</si>
  <si>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</si>
  <si>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</si>
  <si>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</si>
  <si>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</si>
  <si>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</si>
  <si>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</si>
  <si>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</si>
  <si>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</si>
  <si>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H0</t>
  </si>
  <si>
    <t>All Group means are equal</t>
  </si>
  <si>
    <t>Within Groups</t>
  </si>
  <si>
    <t>HA</t>
  </si>
  <si>
    <t>At least one group mean is different</t>
  </si>
  <si>
    <t>Total</t>
  </si>
  <si>
    <t>Since P-value is not less than 0.05 significance we do not have sufficient evidence to reject the null hypothesis</t>
  </si>
  <si>
    <t>Thus we conclude that all the 4 different metric provide equivocal evidence of model p[erormance</t>
  </si>
  <si>
    <t>Correlatipn</t>
  </si>
  <si>
    <t>COVARIANCE\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</si>
</sst>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4.0"/>
      <color theme="1"/>
      <name val="Arial"/>
    </font>
    <font>
      <b/>
      <sz val="14.0"/>
      <color rgb="FF131413"/>
      <name val="&quot;Times New Roman&quot;"/>
    </font>
    <font/>
    <font>
      <b/>
      <sz val="14.0"/>
      <color theme="4"/>
      <name val="&quot;Times New Roman&quot;"/>
    </font>
    <font>
      <b/>
      <sz val="11.0"/>
      <color rgb="FF131413"/>
      <name val="&quot;Times New Roman&quot;"/>
    </font>
    <font>
      <b/>
      <sz val="11.0"/>
      <color theme="4"/>
      <name val="&quot;Times New Roman&quot;"/>
    </font>
    <font>
      <sz val="11.0"/>
      <color rgb="FF131413"/>
      <name val="&quot;Times New Roman&quot;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b/>
      <i/>
      <color theme="1"/>
      <name val="Arial"/>
    </font>
    <font>
      <b/>
      <sz val="14.0"/>
      <color theme="5"/>
      <name val="Arial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131413"/>
      </left>
      <right style="thin">
        <color rgb="FF131413"/>
      </right>
      <top style="thin">
        <color rgb="FF131413"/>
      </top>
      <bottom style="thin">
        <color rgb="FF131413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0" fillId="0" fontId="3" numFmtId="0" xfId="0" applyBorder="1" applyFont="1"/>
    <xf borderId="11" fillId="0" fontId="4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wrapText="1"/>
    </xf>
    <xf borderId="11" fillId="0" fontId="6" numFmtId="0" xfId="0" applyAlignment="1" applyBorder="1" applyFont="1">
      <alignment horizontal="center" readingOrder="0" shrinkToFit="0" wrapText="1"/>
    </xf>
    <xf borderId="11" fillId="0" fontId="7" numFmtId="0" xfId="0" applyAlignment="1" applyBorder="1" applyFont="1">
      <alignment horizontal="left" readingOrder="0" shrinkToFit="0" wrapText="1"/>
    </xf>
    <xf borderId="12" fillId="0" fontId="7" numFmtId="0" xfId="0" applyAlignment="1" applyBorder="1" applyFont="1">
      <alignment horizontal="left" readingOrder="0" shrinkToFit="0" wrapText="1"/>
    </xf>
    <xf borderId="13" fillId="0" fontId="7" numFmtId="0" xfId="0" applyAlignment="1" applyBorder="1" applyFont="1">
      <alignment horizontal="left" readingOrder="0" shrinkToFit="0" wrapText="1"/>
    </xf>
    <xf borderId="0" fillId="0" fontId="8" numFmtId="0" xfId="0" applyAlignment="1" applyFont="1">
      <alignment readingOrder="0"/>
    </xf>
    <xf borderId="12" fillId="0" fontId="9" numFmtId="0" xfId="0" applyAlignment="1" applyBorder="1" applyFont="1">
      <alignment horizontal="left" readingOrder="0" shrinkToFit="0" vertical="top" wrapText="1"/>
    </xf>
    <xf borderId="0" fillId="0" fontId="9" numFmtId="0" xfId="0" applyFont="1"/>
    <xf borderId="11" fillId="0" fontId="9" numFmtId="0" xfId="0" applyAlignment="1" applyBorder="1" applyFont="1">
      <alignment horizontal="left" readingOrder="0" shrinkToFit="0" vertical="top" wrapText="1"/>
    </xf>
    <xf borderId="0" fillId="0" fontId="10" numFmtId="0" xfId="0" applyAlignment="1" applyFont="1">
      <alignment readingOrder="0"/>
    </xf>
    <xf borderId="14" fillId="0" fontId="11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7" fillId="0" fontId="10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0" fontId="10" numFmtId="0" xfId="0" applyFont="1"/>
    <xf borderId="0" fillId="0" fontId="12" numFmtId="0" xfId="0" applyFont="1"/>
    <xf borderId="7" fillId="0" fontId="9" numFmtId="0" xfId="0" applyBorder="1" applyFont="1"/>
    <xf borderId="14" fillId="0" fontId="10" numFmtId="0" xfId="0" applyBorder="1" applyFont="1"/>
    <xf borderId="14" fillId="0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/>
      <c r="E1" s="5"/>
    </row>
    <row r="2">
      <c r="B2" s="6"/>
      <c r="C2" s="7"/>
      <c r="D2" s="8"/>
      <c r="E2" s="9"/>
      <c r="F2" s="10"/>
      <c r="G2" s="11"/>
      <c r="H2" s="11"/>
      <c r="I2" s="11"/>
    </row>
    <row r="3">
      <c r="B3" s="12"/>
      <c r="C3" s="13" t="s">
        <v>3</v>
      </c>
      <c r="D3" s="13" t="s">
        <v>4</v>
      </c>
      <c r="E3" s="13" t="s">
        <v>5</v>
      </c>
      <c r="F3" s="14" t="s">
        <v>6</v>
      </c>
      <c r="G3" s="2" t="s">
        <v>7</v>
      </c>
      <c r="H3" s="2" t="s">
        <v>8</v>
      </c>
      <c r="I3" s="2" t="s">
        <v>9</v>
      </c>
    </row>
    <row r="4">
      <c r="A4" s="15" t="s">
        <v>10</v>
      </c>
      <c r="B4" s="16" t="s">
        <v>3</v>
      </c>
      <c r="C4" s="17">
        <v>340.0</v>
      </c>
      <c r="D4" s="17">
        <v>10.0</v>
      </c>
      <c r="E4" s="17">
        <v>2.0</v>
      </c>
      <c r="F4" s="18">
        <v>93.33</v>
      </c>
      <c r="G4" s="17">
        <v>94.23</v>
      </c>
      <c r="H4" s="17">
        <v>93.56</v>
      </c>
      <c r="I4" s="17">
        <v>94.35</v>
      </c>
    </row>
    <row r="5">
      <c r="A5" s="6"/>
      <c r="B5" s="16" t="s">
        <v>4</v>
      </c>
      <c r="C5" s="17">
        <v>19.0</v>
      </c>
      <c r="D5" s="17">
        <v>529.0</v>
      </c>
      <c r="E5" s="17">
        <v>4.0</v>
      </c>
      <c r="F5" s="18">
        <v>94.47</v>
      </c>
      <c r="G5" s="17">
        <v>95.83</v>
      </c>
      <c r="H5" s="17">
        <v>93.77</v>
      </c>
      <c r="I5" s="17">
        <v>94.41</v>
      </c>
    </row>
    <row r="6">
      <c r="A6" s="12"/>
      <c r="B6" s="16" t="s">
        <v>5</v>
      </c>
      <c r="C6" s="17">
        <v>6.0</v>
      </c>
      <c r="D6" s="17">
        <v>0.0</v>
      </c>
      <c r="E6" s="17">
        <v>519.0</v>
      </c>
      <c r="F6" s="18">
        <v>92.23</v>
      </c>
      <c r="G6" s="17">
        <v>97.45</v>
      </c>
      <c r="H6" s="17">
        <v>90.178</v>
      </c>
      <c r="I6" s="19">
        <v>94.86</v>
      </c>
      <c r="J6" s="20" t="s">
        <v>11</v>
      </c>
    </row>
    <row r="7">
      <c r="A7" s="15" t="s">
        <v>12</v>
      </c>
      <c r="B7" s="16" t="s">
        <v>3</v>
      </c>
      <c r="C7" s="17">
        <v>331.0</v>
      </c>
      <c r="D7" s="17">
        <v>1.0</v>
      </c>
      <c r="E7" s="17">
        <v>20.0</v>
      </c>
      <c r="F7" s="21">
        <v>94.58</v>
      </c>
      <c r="G7" s="17">
        <v>94.75</v>
      </c>
      <c r="H7" s="17">
        <v>94.43</v>
      </c>
      <c r="I7" s="17">
        <v>94.16</v>
      </c>
      <c r="J7" s="20" t="s">
        <v>13</v>
      </c>
      <c r="L7" s="22">
        <f t="shared" ref="L7:O7" si="1">AVERAGE(F4:F21)</f>
        <v>94.51111111</v>
      </c>
      <c r="M7" s="22">
        <f t="shared" si="1"/>
        <v>93.50555556</v>
      </c>
      <c r="N7" s="22">
        <f t="shared" si="1"/>
        <v>93.35266667</v>
      </c>
      <c r="O7" s="22">
        <f t="shared" si="1"/>
        <v>95.87666667</v>
      </c>
    </row>
    <row r="8">
      <c r="A8" s="6"/>
      <c r="B8" s="16" t="s">
        <v>4</v>
      </c>
      <c r="C8" s="17">
        <v>8.0</v>
      </c>
      <c r="D8" s="17">
        <v>539.0</v>
      </c>
      <c r="E8" s="17">
        <v>5.0</v>
      </c>
      <c r="F8" s="18">
        <v>97.03</v>
      </c>
      <c r="G8" s="17">
        <v>98.56</v>
      </c>
      <c r="H8" s="17">
        <v>95.26</v>
      </c>
      <c r="I8" s="17">
        <v>95.02</v>
      </c>
      <c r="J8" s="20" t="s">
        <v>14</v>
      </c>
      <c r="L8" s="22">
        <f t="shared" ref="L8:O8" si="2">MEDIAN(F4:F21)</f>
        <v>95.61</v>
      </c>
      <c r="M8" s="22">
        <f t="shared" si="2"/>
        <v>97.03</v>
      </c>
      <c r="N8" s="22">
        <f t="shared" si="2"/>
        <v>94.365</v>
      </c>
      <c r="O8" s="22">
        <f t="shared" si="2"/>
        <v>97.505</v>
      </c>
    </row>
    <row r="9">
      <c r="A9" s="12"/>
      <c r="B9" s="16" t="s">
        <v>5</v>
      </c>
      <c r="C9" s="17">
        <v>1.0</v>
      </c>
      <c r="D9" s="17">
        <v>0.0</v>
      </c>
      <c r="E9" s="17">
        <v>524.0</v>
      </c>
      <c r="F9" s="21">
        <v>98.22</v>
      </c>
      <c r="G9" s="17">
        <v>99.91</v>
      </c>
      <c r="H9" s="23">
        <v>97.84</v>
      </c>
      <c r="I9" s="17">
        <v>97.59</v>
      </c>
      <c r="J9" s="20" t="s">
        <v>15</v>
      </c>
      <c r="L9" s="22">
        <f t="shared" ref="L9:O9" si="3">mode(F4:F21)</f>
        <v>98.25</v>
      </c>
      <c r="M9" s="22" t="str">
        <f t="shared" si="3"/>
        <v>#N/A</v>
      </c>
      <c r="N9" s="22">
        <f t="shared" si="3"/>
        <v>94.43</v>
      </c>
      <c r="O9" s="22" t="str">
        <f t="shared" si="3"/>
        <v>#N/A</v>
      </c>
    </row>
    <row r="10">
      <c r="A10" s="15" t="s">
        <v>16</v>
      </c>
      <c r="B10" s="16" t="s">
        <v>3</v>
      </c>
      <c r="C10" s="17">
        <v>177.0</v>
      </c>
      <c r="D10" s="17">
        <v>25.0</v>
      </c>
      <c r="E10" s="17">
        <v>150.0</v>
      </c>
      <c r="F10" s="18">
        <v>79.89</v>
      </c>
      <c r="G10" s="17">
        <v>50.28</v>
      </c>
      <c r="H10" s="23">
        <v>94.43</v>
      </c>
      <c r="I10" s="17">
        <v>98.67</v>
      </c>
      <c r="J10" s="20" t="s">
        <v>17</v>
      </c>
      <c r="L10" s="22">
        <f t="shared" ref="L10:O10" si="4">VAR(F4:F21)</f>
        <v>22.63298693</v>
      </c>
      <c r="M10" s="22">
        <f t="shared" si="4"/>
        <v>132.9557085</v>
      </c>
      <c r="N10" s="22">
        <f t="shared" si="4"/>
        <v>46.83560329</v>
      </c>
      <c r="O10" s="22">
        <f t="shared" si="4"/>
        <v>25.43694118</v>
      </c>
    </row>
    <row r="11">
      <c r="A11" s="6"/>
      <c r="B11" s="16" t="s">
        <v>4</v>
      </c>
      <c r="C11" s="17">
        <v>11.0</v>
      </c>
      <c r="D11" s="17">
        <v>491.0</v>
      </c>
      <c r="E11" s="17">
        <v>50.0</v>
      </c>
      <c r="F11" s="18">
        <v>90.17</v>
      </c>
      <c r="G11" s="17">
        <v>88.95</v>
      </c>
      <c r="H11" s="17">
        <v>94.18</v>
      </c>
      <c r="I11" s="23">
        <v>97.42</v>
      </c>
      <c r="J11" s="20" t="s">
        <v>18</v>
      </c>
      <c r="L11" s="22">
        <f t="shared" ref="L11:O11" si="5">STDEV(F4:F21)</f>
        <v>4.757413891</v>
      </c>
      <c r="M11" s="22">
        <f t="shared" si="5"/>
        <v>11.53064215</v>
      </c>
      <c r="N11" s="22">
        <f t="shared" si="5"/>
        <v>6.843654235</v>
      </c>
      <c r="O11" s="22">
        <f t="shared" si="5"/>
        <v>5.04350485</v>
      </c>
    </row>
    <row r="12">
      <c r="A12" s="12"/>
      <c r="B12" s="16" t="s">
        <v>5</v>
      </c>
      <c r="C12" s="17">
        <v>0.0</v>
      </c>
      <c r="D12" s="17">
        <v>4.0</v>
      </c>
      <c r="E12" s="17">
        <v>519.0</v>
      </c>
      <c r="F12" s="18">
        <v>88.48</v>
      </c>
      <c r="G12" s="17">
        <v>98.86</v>
      </c>
      <c r="H12" s="17">
        <v>72.17</v>
      </c>
      <c r="I12" s="17">
        <v>77.78</v>
      </c>
      <c r="J12" s="20" t="s">
        <v>19</v>
      </c>
      <c r="L12" s="22">
        <f t="shared" ref="L12:O12" si="6">SKEW(F4:F21)</f>
        <v>-1.875223266</v>
      </c>
      <c r="M12" s="22">
        <f t="shared" si="6"/>
        <v>-3.477385675</v>
      </c>
      <c r="N12" s="22">
        <f t="shared" si="6"/>
        <v>-2.226531392</v>
      </c>
      <c r="O12" s="22">
        <f t="shared" si="6"/>
        <v>-2.95873087</v>
      </c>
    </row>
    <row r="13">
      <c r="A13" s="15" t="s">
        <v>20</v>
      </c>
      <c r="B13" s="16" t="s">
        <v>3</v>
      </c>
      <c r="C13" s="17">
        <v>346.0</v>
      </c>
      <c r="D13" s="17">
        <v>0.0</v>
      </c>
      <c r="E13" s="17">
        <v>6.0</v>
      </c>
      <c r="F13" s="18">
        <v>93.7</v>
      </c>
      <c r="G13" s="17">
        <v>98.2</v>
      </c>
      <c r="H13" s="17">
        <v>80.4</v>
      </c>
      <c r="I13" s="17">
        <v>92.2</v>
      </c>
      <c r="J13" s="20" t="s">
        <v>21</v>
      </c>
      <c r="L13" s="22">
        <f t="shared" ref="L13:O13" si="7">KURT(F4:F21)</f>
        <v>4.386336844</v>
      </c>
      <c r="M13" s="22">
        <f t="shared" si="7"/>
        <v>13.02868116</v>
      </c>
      <c r="N13" s="22">
        <f t="shared" si="7"/>
        <v>5.363581483</v>
      </c>
      <c r="O13" s="22">
        <f t="shared" si="7"/>
        <v>10.41319642</v>
      </c>
    </row>
    <row r="14">
      <c r="A14" s="6"/>
      <c r="B14" s="16" t="s">
        <v>4</v>
      </c>
      <c r="C14" s="17">
        <v>67.0</v>
      </c>
      <c r="D14" s="17">
        <v>460.0</v>
      </c>
      <c r="E14" s="17">
        <v>25.0</v>
      </c>
      <c r="F14" s="18">
        <v>93.35</v>
      </c>
      <c r="G14" s="17">
        <v>83.34</v>
      </c>
      <c r="H14" s="17">
        <v>99.48</v>
      </c>
      <c r="I14" s="17">
        <v>99.44</v>
      </c>
      <c r="J14" s="20" t="s">
        <v>22</v>
      </c>
      <c r="L14" s="22">
        <f t="shared" ref="L14:O14" si="8">QUARTILE(F4:F21,1)</f>
        <v>93.335</v>
      </c>
      <c r="M14" s="22">
        <f t="shared" si="8"/>
        <v>94.93</v>
      </c>
      <c r="N14" s="22">
        <f t="shared" si="8"/>
        <v>93.785</v>
      </c>
      <c r="O14" s="22">
        <f t="shared" si="8"/>
        <v>94.5225</v>
      </c>
    </row>
    <row r="15">
      <c r="A15" s="12"/>
      <c r="B15" s="16" t="s">
        <v>5</v>
      </c>
      <c r="C15" s="17">
        <v>17.0</v>
      </c>
      <c r="D15" s="17">
        <v>0.0</v>
      </c>
      <c r="E15" s="17">
        <v>508.0</v>
      </c>
      <c r="F15" s="18">
        <v>96.64</v>
      </c>
      <c r="G15" s="17">
        <v>96.76</v>
      </c>
      <c r="H15" s="17">
        <v>94.22</v>
      </c>
      <c r="I15" s="17">
        <v>96.57</v>
      </c>
      <c r="J15" s="20" t="s">
        <v>23</v>
      </c>
      <c r="L15" s="22">
        <f t="shared" ref="L15:O15" si="9">QUARTILE(F4:F21,2)</f>
        <v>95.61</v>
      </c>
      <c r="M15" s="22">
        <f t="shared" si="9"/>
        <v>97.03</v>
      </c>
      <c r="N15" s="22">
        <f t="shared" si="9"/>
        <v>94.365</v>
      </c>
      <c r="O15" s="22">
        <f t="shared" si="9"/>
        <v>97.505</v>
      </c>
    </row>
    <row r="16">
      <c r="A16" s="15" t="s">
        <v>24</v>
      </c>
      <c r="B16" s="16" t="s">
        <v>3</v>
      </c>
      <c r="C16" s="17">
        <v>339.0</v>
      </c>
      <c r="D16" s="17">
        <v>3.0</v>
      </c>
      <c r="E16" s="17">
        <v>10.0</v>
      </c>
      <c r="F16" s="18">
        <v>97.6</v>
      </c>
      <c r="G16" s="17">
        <v>96.3</v>
      </c>
      <c r="H16" s="17">
        <v>94.9</v>
      </c>
      <c r="I16" s="17">
        <v>98.3</v>
      </c>
      <c r="J16" s="20" t="s">
        <v>25</v>
      </c>
      <c r="L16" s="22">
        <f t="shared" ref="L16:N16" si="10">QUARTILE(F21:FS983,3)</f>
        <v>98.765</v>
      </c>
      <c r="M16" s="22">
        <f t="shared" si="10"/>
        <v>98.8125</v>
      </c>
      <c r="N16" s="22">
        <f t="shared" si="10"/>
        <v>74.68737558</v>
      </c>
      <c r="O16" s="22">
        <f>QUARTILE(I4:I21,3)</f>
        <v>98.8125</v>
      </c>
    </row>
    <row r="17">
      <c r="A17" s="6"/>
      <c r="B17" s="16" t="s">
        <v>4</v>
      </c>
      <c r="C17" s="17">
        <v>10.0</v>
      </c>
      <c r="D17" s="17">
        <v>538.0</v>
      </c>
      <c r="E17" s="17">
        <v>4.0</v>
      </c>
      <c r="F17" s="18">
        <v>98.4</v>
      </c>
      <c r="G17" s="17">
        <v>97.3</v>
      </c>
      <c r="H17" s="17">
        <v>99.0</v>
      </c>
      <c r="I17" s="17">
        <v>99.4</v>
      </c>
      <c r="J17" s="20" t="s">
        <v>26</v>
      </c>
      <c r="L17" s="22">
        <f t="shared" ref="L17:O17" si="11">QUARTILE(F4:F21,4)</f>
        <v>99.05</v>
      </c>
      <c r="M17" s="22">
        <f t="shared" si="11"/>
        <v>99.91</v>
      </c>
      <c r="N17" s="22">
        <f t="shared" si="11"/>
        <v>99.73</v>
      </c>
      <c r="O17" s="22">
        <f t="shared" si="11"/>
        <v>99.44</v>
      </c>
    </row>
    <row r="18">
      <c r="A18" s="12"/>
      <c r="B18" s="16" t="s">
        <v>5</v>
      </c>
      <c r="C18" s="17">
        <v>8.0</v>
      </c>
      <c r="D18" s="17">
        <v>2.0</v>
      </c>
      <c r="E18" s="17">
        <v>515.0</v>
      </c>
      <c r="F18" s="18">
        <v>97.56</v>
      </c>
      <c r="G18" s="17">
        <v>98.09</v>
      </c>
      <c r="H18" s="17">
        <v>94.3</v>
      </c>
      <c r="I18" s="17">
        <v>98.1</v>
      </c>
      <c r="J18" s="20" t="s">
        <v>27</v>
      </c>
      <c r="L18" s="22">
        <f t="shared" ref="L18:O18" si="12">MAX(F4:F21)</f>
        <v>99.05</v>
      </c>
      <c r="M18" s="22">
        <f t="shared" si="12"/>
        <v>99.91</v>
      </c>
      <c r="N18" s="22">
        <f t="shared" si="12"/>
        <v>99.73</v>
      </c>
      <c r="O18" s="22">
        <f t="shared" si="12"/>
        <v>99.44</v>
      </c>
    </row>
    <row r="19">
      <c r="A19" s="15" t="s">
        <v>28</v>
      </c>
      <c r="B19" s="16" t="s">
        <v>3</v>
      </c>
      <c r="C19" s="17">
        <v>350.0</v>
      </c>
      <c r="D19" s="17">
        <v>0.0</v>
      </c>
      <c r="E19" s="17">
        <v>2.0</v>
      </c>
      <c r="F19" s="18">
        <v>98.25</v>
      </c>
      <c r="G19" s="17">
        <v>99.4</v>
      </c>
      <c r="H19" s="17">
        <v>93.83</v>
      </c>
      <c r="I19" s="17">
        <v>98.86</v>
      </c>
      <c r="J19" s="20" t="s">
        <v>29</v>
      </c>
      <c r="L19" s="22">
        <f t="shared" ref="L19:O19" si="13">MIN(F4:F21)</f>
        <v>79.89</v>
      </c>
      <c r="M19" s="22">
        <f t="shared" si="13"/>
        <v>50.28</v>
      </c>
      <c r="N19" s="22">
        <f t="shared" si="13"/>
        <v>72.17</v>
      </c>
      <c r="O19" s="22">
        <f t="shared" si="13"/>
        <v>77.78</v>
      </c>
    </row>
    <row r="20">
      <c r="A20" s="6"/>
      <c r="B20" s="16" t="s">
        <v>4</v>
      </c>
      <c r="C20" s="17">
        <v>20.0</v>
      </c>
      <c r="D20" s="17">
        <v>527.0</v>
      </c>
      <c r="E20" s="17">
        <v>5.0</v>
      </c>
      <c r="F20" s="18">
        <v>98.25</v>
      </c>
      <c r="G20" s="17">
        <v>95.47</v>
      </c>
      <c r="H20" s="17">
        <v>99.73</v>
      </c>
      <c r="I20" s="17">
        <v>99.41</v>
      </c>
      <c r="J20" s="20" t="s">
        <v>30</v>
      </c>
      <c r="L20" s="22">
        <f t="shared" ref="L20:O20" si="14">L16-L14</f>
        <v>5.43</v>
      </c>
      <c r="M20" s="22">
        <f t="shared" si="14"/>
        <v>3.8825</v>
      </c>
      <c r="N20" s="22">
        <f t="shared" si="14"/>
        <v>-19.09762442</v>
      </c>
      <c r="O20" s="22">
        <f t="shared" si="14"/>
        <v>4.29</v>
      </c>
    </row>
    <row r="21">
      <c r="A21" s="12"/>
      <c r="B21" s="16" t="s">
        <v>5</v>
      </c>
      <c r="C21" s="17">
        <v>3.0</v>
      </c>
      <c r="D21" s="17">
        <v>0.0</v>
      </c>
      <c r="E21" s="17">
        <v>522.0</v>
      </c>
      <c r="F21" s="18">
        <v>99.05</v>
      </c>
      <c r="G21" s="17">
        <v>99.42</v>
      </c>
      <c r="H21" s="17">
        <v>98.67</v>
      </c>
      <c r="I21" s="17">
        <v>99.24</v>
      </c>
    </row>
    <row r="23">
      <c r="B23" s="20" t="s">
        <v>31</v>
      </c>
    </row>
    <row r="24">
      <c r="L24" s="24" t="s">
        <v>32</v>
      </c>
      <c r="M24" s="24" t="s">
        <v>33</v>
      </c>
      <c r="N24" s="24" t="s">
        <v>34</v>
      </c>
    </row>
    <row r="25">
      <c r="B25" s="24" t="s">
        <v>35</v>
      </c>
      <c r="K25" s="24" t="s">
        <v>36</v>
      </c>
      <c r="L25" s="22">
        <f t="shared" ref="L25:N25" si="15">TTEST(F4:F21,G4:G21,2,3)</f>
        <v>0.7354914653</v>
      </c>
      <c r="M25" s="22">
        <f t="shared" si="15"/>
        <v>0.9617644596</v>
      </c>
      <c r="N25" s="22">
        <f t="shared" si="15"/>
        <v>0.2171310162</v>
      </c>
    </row>
    <row r="26">
      <c r="B26" s="25" t="s">
        <v>37</v>
      </c>
      <c r="C26" s="25" t="s">
        <v>38</v>
      </c>
      <c r="D26" s="25" t="s">
        <v>39</v>
      </c>
      <c r="E26" s="25" t="s">
        <v>40</v>
      </c>
      <c r="F26" s="25" t="s">
        <v>17</v>
      </c>
    </row>
    <row r="27">
      <c r="B27" s="24" t="s">
        <v>6</v>
      </c>
      <c r="C27" s="26">
        <v>18.0</v>
      </c>
      <c r="D27" s="26">
        <v>1701.2</v>
      </c>
      <c r="E27" s="26">
        <v>94.51111111111112</v>
      </c>
      <c r="F27" s="26">
        <v>22.63298692810457</v>
      </c>
    </row>
    <row r="28">
      <c r="B28" s="24" t="s">
        <v>7</v>
      </c>
      <c r="C28" s="26">
        <v>18.0</v>
      </c>
      <c r="D28" s="26">
        <v>1683.1000000000001</v>
      </c>
      <c r="E28" s="26">
        <v>93.50555555555556</v>
      </c>
      <c r="F28" s="26">
        <v>132.95570849673203</v>
      </c>
    </row>
    <row r="29">
      <c r="B29" s="27" t="s">
        <v>8</v>
      </c>
      <c r="C29" s="28">
        <v>18.0</v>
      </c>
      <c r="D29" s="28">
        <v>1680.348</v>
      </c>
      <c r="E29" s="28">
        <v>93.35266666666666</v>
      </c>
      <c r="F29" s="28">
        <v>46.83560329411765</v>
      </c>
    </row>
    <row r="30">
      <c r="B30" s="24" t="s">
        <v>9</v>
      </c>
      <c r="C30" s="26">
        <v>18.0</v>
      </c>
      <c r="D30" s="26">
        <v>1725.78</v>
      </c>
      <c r="E30" s="26">
        <v>95.87666666666667</v>
      </c>
      <c r="F30" s="26">
        <v>25.43694117647058</v>
      </c>
    </row>
    <row r="33">
      <c r="B33" s="20" t="s">
        <v>41</v>
      </c>
    </row>
    <row r="34">
      <c r="B34" s="25" t="s">
        <v>42</v>
      </c>
      <c r="C34" s="25" t="s">
        <v>43</v>
      </c>
      <c r="D34" s="25" t="s">
        <v>44</v>
      </c>
      <c r="E34" s="25" t="s">
        <v>45</v>
      </c>
      <c r="F34" s="25" t="s">
        <v>46</v>
      </c>
      <c r="G34" s="25" t="s">
        <v>47</v>
      </c>
      <c r="H34" s="25" t="s">
        <v>48</v>
      </c>
    </row>
    <row r="35">
      <c r="B35" s="24" t="s">
        <v>49</v>
      </c>
      <c r="C35" s="26">
        <v>73.05298377783038</v>
      </c>
      <c r="D35" s="26">
        <v>3.0</v>
      </c>
      <c r="E35" s="26">
        <v>24.350994592610125</v>
      </c>
      <c r="F35" s="26">
        <v>0.4274705887457824</v>
      </c>
      <c r="G35" s="26">
        <v>0.7339496619087515</v>
      </c>
      <c r="H35" s="26">
        <v>2.7395023263673113</v>
      </c>
      <c r="I35" s="29" t="s">
        <v>50</v>
      </c>
      <c r="J35" s="29" t="s">
        <v>51</v>
      </c>
    </row>
    <row r="36">
      <c r="B36" s="24" t="s">
        <v>52</v>
      </c>
      <c r="C36" s="26">
        <v>3873.6410782221938</v>
      </c>
      <c r="D36" s="26">
        <v>68.0</v>
      </c>
      <c r="E36" s="26">
        <v>56.96530997385579</v>
      </c>
      <c r="I36" s="29" t="s">
        <v>53</v>
      </c>
      <c r="J36" s="29" t="s">
        <v>54</v>
      </c>
    </row>
    <row r="37">
      <c r="B37" s="30"/>
      <c r="I37" s="31"/>
      <c r="J37" s="31"/>
    </row>
    <row r="38">
      <c r="B38" s="27" t="s">
        <v>55</v>
      </c>
      <c r="C38" s="28">
        <v>3946.694062000024</v>
      </c>
      <c r="D38" s="28">
        <v>71.0</v>
      </c>
      <c r="E38" s="32"/>
      <c r="F38" s="32"/>
      <c r="G38" s="32"/>
      <c r="H38" s="32"/>
      <c r="I38" s="31"/>
      <c r="J38" s="29" t="s">
        <v>56</v>
      </c>
    </row>
    <row r="39">
      <c r="I39" s="31"/>
      <c r="J39" s="29" t="s">
        <v>57</v>
      </c>
    </row>
    <row r="40">
      <c r="B40" s="20" t="s">
        <v>58</v>
      </c>
    </row>
    <row r="41">
      <c r="B41" s="33"/>
      <c r="C41" s="34" t="s">
        <v>6</v>
      </c>
      <c r="D41" s="34" t="s">
        <v>7</v>
      </c>
      <c r="E41" s="34" t="s">
        <v>8</v>
      </c>
      <c r="F41" s="34" t="s">
        <v>9</v>
      </c>
    </row>
    <row r="42">
      <c r="B42" s="24" t="s">
        <v>6</v>
      </c>
      <c r="C42" s="26">
        <v>1.0</v>
      </c>
    </row>
    <row r="43">
      <c r="B43" s="24" t="s">
        <v>7</v>
      </c>
      <c r="C43" s="26">
        <v>0.8092070766630325</v>
      </c>
      <c r="D43" s="26">
        <v>1.0</v>
      </c>
    </row>
    <row r="44">
      <c r="B44" s="24" t="s">
        <v>8</v>
      </c>
      <c r="C44" s="26">
        <v>0.40026966411002735</v>
      </c>
      <c r="D44" s="26">
        <v>-0.13330253433162548</v>
      </c>
      <c r="E44" s="26">
        <v>1.0</v>
      </c>
    </row>
    <row r="45">
      <c r="B45" s="27" t="s">
        <v>9</v>
      </c>
      <c r="C45" s="28">
        <v>0.33778061373781515</v>
      </c>
      <c r="D45" s="28">
        <v>-0.20752410863431076</v>
      </c>
      <c r="E45" s="28">
        <v>0.9062771377599902</v>
      </c>
      <c r="F45" s="28">
        <v>1.0</v>
      </c>
    </row>
    <row r="46">
      <c r="B46" s="20" t="s">
        <v>59</v>
      </c>
    </row>
    <row r="47">
      <c r="B47" s="33"/>
      <c r="C47" s="34" t="s">
        <v>6</v>
      </c>
      <c r="D47" s="34" t="s">
        <v>7</v>
      </c>
      <c r="E47" s="34" t="s">
        <v>8</v>
      </c>
      <c r="F47" s="34" t="s">
        <v>9</v>
      </c>
    </row>
    <row r="48">
      <c r="B48" s="24" t="s">
        <v>6</v>
      </c>
      <c r="C48" s="26">
        <v>21.375598765432095</v>
      </c>
    </row>
    <row r="49">
      <c r="B49" s="24" t="s">
        <v>7</v>
      </c>
      <c r="C49" s="26">
        <v>41.92378827160494</v>
      </c>
      <c r="D49" s="26">
        <v>125.56928024691358</v>
      </c>
    </row>
    <row r="50">
      <c r="B50" s="24" t="s">
        <v>8</v>
      </c>
      <c r="C50" s="26">
        <v>12.308017037037024</v>
      </c>
      <c r="D50" s="26">
        <v>-9.934737037037056</v>
      </c>
      <c r="E50" s="26">
        <v>44.23362533333333</v>
      </c>
    </row>
    <row r="51">
      <c r="B51" s="27" t="s">
        <v>9</v>
      </c>
      <c r="C51" s="28">
        <v>7.654459259259247</v>
      </c>
      <c r="D51" s="28">
        <v>-11.398059259259263</v>
      </c>
      <c r="E51" s="28">
        <v>29.543227777777783</v>
      </c>
      <c r="F51" s="28">
        <v>24.023777777777767</v>
      </c>
    </row>
  </sheetData>
  <mergeCells count="9">
    <mergeCell ref="A10:A12"/>
    <mergeCell ref="A13:A15"/>
    <mergeCell ref="A16:A18"/>
    <mergeCell ref="A19:A21"/>
    <mergeCell ref="A7:A9"/>
    <mergeCell ref="A1:A3"/>
    <mergeCell ref="B1:B3"/>
    <mergeCell ref="C1:E2"/>
    <mergeCell ref="A4:A6"/>
  </mergeCells>
  <drawing r:id="rId1"/>
</worksheet>
</file>