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<sst xmlns="http://schemas.openxmlformats.org/spreadsheetml/2006/main" count="240" uniqueCount="65">
  <si>
    <t>Nama = Yusriyah Firjatullah</t>
  </si>
  <si>
    <t>Kelas = TI 2D</t>
  </si>
  <si>
    <t>Nim = 2241720178</t>
  </si>
  <si>
    <t>Mata Kuliah = Sistem Pendukung Keputusan</t>
  </si>
  <si>
    <t>Jawab</t>
  </si>
  <si>
    <t>1. Kelompokkanlah kriteria-kriteria yang termasuk dalam benefit attribut dan cost attribut!</t>
  </si>
  <si>
    <t xml:space="preserve">c1: Fasilitas pendukung di apartemen (bobot: 30) </t>
  </si>
  <si>
    <t>Benefit</t>
  </si>
  <si>
    <t xml:space="preserve">c2: Harga bangunan per meter persegi (bobot: 20) </t>
  </si>
  <si>
    <t>Cost</t>
  </si>
  <si>
    <t>c3: Tahun konstruksi bangunan apartemen (bobot: 20)</t>
  </si>
  <si>
    <t xml:space="preserve">c4: Jarak dari tempat kerja (dalam kilometer) (bobot: 20) </t>
  </si>
  <si>
    <t xml:space="preserve">c5: Sistem keamanan apartemen (bobot: 10) </t>
  </si>
  <si>
    <t>Rentang Skor</t>
  </si>
  <si>
    <t>Kondisi Fasilitas Pendukung / Sistem Keamanan</t>
  </si>
  <si>
    <t>Skor</t>
  </si>
  <si>
    <t>Harga Bangunan Per Meter Persegi</t>
  </si>
  <si>
    <t>Tahun Bangunan</t>
  </si>
  <si>
    <t>Jarak Dari Tempat Kerja</t>
  </si>
  <si>
    <t>Kurang</t>
  </si>
  <si>
    <t>x &gt;= 10jt</t>
  </si>
  <si>
    <t>x &gt;= 2015</t>
  </si>
  <si>
    <t>x &lt; 2 km</t>
  </si>
  <si>
    <t>Sedang</t>
  </si>
  <si>
    <t>5jt &lt;= x &lt; 10jt</t>
  </si>
  <si>
    <t>2010 &lt;= x &lt; 2015</t>
  </si>
  <si>
    <t>2km &lt; x</t>
  </si>
  <si>
    <t>Baik</t>
  </si>
  <si>
    <t>1jt &lt;= x &lt; 5jt</t>
  </si>
  <si>
    <t>2005 &lt;= x &lt; 2010</t>
  </si>
  <si>
    <t>x &gt;= km</t>
  </si>
  <si>
    <t>Baik Sekali</t>
  </si>
  <si>
    <t xml:space="preserve">2. Buatlah perhitungan skor akhir dari tiap alternatif dengan menggunakan Excel sehingga menjadi semi-otomatis dan tentukan alternatif terbaik untuk kasus tersebut! </t>
  </si>
  <si>
    <t>Matriks Keputusan Kelayakan Kredit</t>
  </si>
  <si>
    <t>Kriteria</t>
  </si>
  <si>
    <t>Rumus Normalisasi</t>
  </si>
  <si>
    <t>Alternative \ Kriteria</t>
  </si>
  <si>
    <t>C1</t>
  </si>
  <si>
    <t>C2</t>
  </si>
  <si>
    <t>C3</t>
  </si>
  <si>
    <t>C4</t>
  </si>
  <si>
    <t>C5</t>
  </si>
  <si>
    <t xml:space="preserve">rij = Sij / max(Sij)
</t>
  </si>
  <si>
    <t>Apartemen 1</t>
  </si>
  <si>
    <t xml:space="preserve">rij = min(Sij) / Sij
</t>
  </si>
  <si>
    <t>Apartemen 2</t>
  </si>
  <si>
    <t>Apartemen 3</t>
  </si>
  <si>
    <t>WSM</t>
  </si>
  <si>
    <t>WPM</t>
  </si>
  <si>
    <t>Langkah 1 - Normalisasi Nilai</t>
  </si>
  <si>
    <t>Langkah 2 - Hitung Bobot</t>
  </si>
  <si>
    <t>Langkah 2/3 - Hitung Bobot dan Nilai WPM</t>
  </si>
  <si>
    <t>Weight</t>
  </si>
  <si>
    <t>Langkah 3 - Jumlahkan Nilai Kriteria</t>
  </si>
  <si>
    <t>Langkah 4 - Perankingan</t>
  </si>
  <si>
    <t>Ranking 3</t>
  </si>
  <si>
    <t>Ranking 1</t>
  </si>
  <si>
    <t>Ranking 2</t>
  </si>
  <si>
    <t>Urutan Alternative A2 &gt; A3 &gt; A1</t>
  </si>
  <si>
    <t>Pertanyaan</t>
  </si>
  <si>
    <t>Ubahlah skor pada kriteria c1 dan c2 seperti berikut ini:</t>
  </si>
  <si>
    <t>a. Apartemen 2: c1 = 2</t>
  </si>
  <si>
    <t>b. Apartemen 1: c2 = 8. 500.000</t>
  </si>
  <si>
    <t>Pengaruh perubahan skor kriteria bagi hasil pengambilan keputusan.</t>
  </si>
  <si>
    <t>Perubahan skor kriteria dapat memiliki dampak yang signifikan pada hasil pengambilan keputusan. Pengaruh perubahan skor kriteria dapat merubah hasil akhir keputusan, tergantung pada cara perubahan tersebut mempengaruhi bobot atau kriteria.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</si>
</sst>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sz val="11.0"/>
      <color theme="1"/>
      <name val="等线"/>
    </font>
    <font/>
    <font>
      <color theme="0"/>
      <name val="Arial"/>
    </font>
    <font>
      <color rgb="FFFFFFFF"/>
      <name val="Arial"/>
    </font>
    <font>
      <b/>
      <sz val="11.0"/>
      <color theme="1"/>
      <name val="等线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CE935"/>
        <bgColor rgb="FF6CE935"/>
      </patternFill>
    </fill>
    <fill>
      <patternFill patternType="solid">
        <fgColor rgb="FFFF5D5D"/>
        <bgColor rgb="FFFF5D5D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1" fillId="2" fontId="4" numFmtId="0" xfId="0" applyAlignment="1" applyBorder="1" applyFont="1">
      <alignment horizontal="center" readingOrder="0" shrinkToFit="0" wrapText="1"/>
    </xf>
    <xf borderId="2" fillId="2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7" fillId="0" fontId="7" numFmtId="0" xfId="0" applyBorder="1" applyFont="1"/>
    <xf borderId="2" fillId="0" fontId="7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0" fillId="4" fontId="4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/>
    </xf>
    <xf borderId="3" fillId="2" fontId="4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3" fillId="4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5" fillId="3" fontId="4" numFmtId="0" xfId="0" applyAlignment="1" applyBorder="1" applyFont="1">
      <alignment readingOrder="0"/>
    </xf>
    <xf borderId="6" fillId="4" fontId="4" numFmtId="0" xfId="0" applyAlignment="1" applyBorder="1" applyFont="1">
      <alignment readingOrder="0"/>
    </xf>
    <xf borderId="0" fillId="3" fontId="5" numFmtId="0" xfId="0" applyAlignment="1" applyFont="1">
      <alignment horizontal="center" readingOrder="0"/>
    </xf>
    <xf borderId="5" fillId="4" fontId="4" numFmtId="0" xfId="0" applyAlignment="1" applyBorder="1" applyFont="1">
      <alignment horizontal="center" readingOrder="0"/>
    </xf>
    <xf borderId="8" fillId="2" fontId="4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7" fillId="4" fontId="8" numFmtId="0" xfId="0" applyAlignment="1" applyBorder="1" applyFont="1">
      <alignment horizontal="center" readingOrder="0"/>
    </xf>
    <xf borderId="2" fillId="4" fontId="8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0" fillId="2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2" fillId="4" fontId="9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0" fillId="4" fontId="9" numFmtId="0" xfId="0" applyAlignment="1" applyFont="1">
      <alignment horizontal="center" readingOrder="0"/>
    </xf>
    <xf borderId="4" fillId="5" fontId="4" numFmtId="11" xfId="0" applyAlignment="1" applyBorder="1" applyFill="1" applyFont="1" applyNumberFormat="1">
      <alignment horizontal="center" readingOrder="0"/>
    </xf>
    <xf borderId="4" fillId="5" fontId="4" numFmtId="0" xfId="0" applyAlignment="1" applyBorder="1" applyFont="1">
      <alignment horizontal="center" readingOrder="0"/>
    </xf>
    <xf borderId="6" fillId="5" fontId="4" numFmtId="11" xfId="0" applyAlignment="1" applyBorder="1" applyFont="1" applyNumberFormat="1">
      <alignment horizontal="center" readingOrder="0"/>
    </xf>
    <xf borderId="6" fillId="5" fontId="4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6" fontId="11" numFmtId="0" xfId="0" applyAlignment="1" applyFill="1" applyFont="1">
      <alignment horizontal="left" readingOrder="0"/>
    </xf>
    <xf borderId="0" fillId="5" fontId="4" numFmtId="0" xfId="0" applyAlignment="1" applyFon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0" fillId="0" fontId="2" numFmtId="49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8" max="8" width="16.5"/>
    <col customWidth="1" min="10" max="10" width="16.0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1" t="s">
        <v>3</v>
      </c>
    </row>
    <row r="8">
      <c r="B8" s="1" t="s">
        <v>4</v>
      </c>
    </row>
    <row r="9">
      <c r="B9" s="1" t="s">
        <v>5</v>
      </c>
    </row>
    <row r="10">
      <c r="B10" s="2" t="s">
        <v>6</v>
      </c>
      <c r="F10" s="3" t="s">
        <v>7</v>
      </c>
    </row>
    <row r="11">
      <c r="B11" s="2" t="s">
        <v>8</v>
      </c>
      <c r="F11" s="4" t="s">
        <v>9</v>
      </c>
    </row>
    <row r="12">
      <c r="B12" s="2" t="s">
        <v>10</v>
      </c>
      <c r="F12" s="3" t="s">
        <v>7</v>
      </c>
    </row>
    <row r="13">
      <c r="B13" s="2" t="s">
        <v>11</v>
      </c>
      <c r="F13" s="4" t="s">
        <v>9</v>
      </c>
    </row>
    <row r="14">
      <c r="B14" s="2" t="s">
        <v>12</v>
      </c>
      <c r="F14" s="3" t="s">
        <v>7</v>
      </c>
    </row>
    <row r="16">
      <c r="B16" s="1" t="s">
        <v>13</v>
      </c>
    </row>
    <row r="18">
      <c r="B18" s="5" t="s">
        <v>14</v>
      </c>
      <c r="C18" s="6" t="s">
        <v>15</v>
      </c>
      <c r="E18" s="7" t="s">
        <v>16</v>
      </c>
      <c r="F18" s="8" t="s">
        <v>15</v>
      </c>
      <c r="H18" s="9" t="s">
        <v>17</v>
      </c>
      <c r="I18" s="10" t="s">
        <v>15</v>
      </c>
      <c r="K18" s="11" t="s">
        <v>18</v>
      </c>
      <c r="L18" s="8" t="s">
        <v>15</v>
      </c>
    </row>
    <row r="19">
      <c r="B19" s="12" t="s">
        <v>19</v>
      </c>
      <c r="C19" s="13">
        <v>1.0</v>
      </c>
      <c r="E19" s="14" t="s">
        <v>20</v>
      </c>
      <c r="F19" s="13">
        <v>1.0</v>
      </c>
      <c r="H19" s="14" t="s">
        <v>21</v>
      </c>
      <c r="I19" s="13">
        <v>3.0</v>
      </c>
      <c r="K19" s="14" t="s">
        <v>22</v>
      </c>
      <c r="L19" s="13">
        <v>3.0</v>
      </c>
    </row>
    <row r="20">
      <c r="B20" s="12" t="s">
        <v>23</v>
      </c>
      <c r="C20" s="13">
        <v>2.0</v>
      </c>
      <c r="E20" s="14" t="s">
        <v>24</v>
      </c>
      <c r="F20" s="13">
        <v>2.0</v>
      </c>
      <c r="H20" s="14" t="s">
        <v>25</v>
      </c>
      <c r="I20" s="13">
        <v>2.0</v>
      </c>
      <c r="K20" s="14" t="s">
        <v>26</v>
      </c>
      <c r="L20" s="13">
        <v>2.0</v>
      </c>
    </row>
    <row r="21">
      <c r="B21" s="12" t="s">
        <v>27</v>
      </c>
      <c r="C21" s="13">
        <v>3.0</v>
      </c>
      <c r="E21" s="15" t="s">
        <v>28</v>
      </c>
      <c r="F21" s="16">
        <v>3.0</v>
      </c>
      <c r="H21" s="15" t="s">
        <v>29</v>
      </c>
      <c r="I21" s="16">
        <v>1.0</v>
      </c>
      <c r="K21" s="15" t="s">
        <v>30</v>
      </c>
      <c r="L21" s="16">
        <v>1.0</v>
      </c>
    </row>
    <row r="22">
      <c r="B22" s="17" t="s">
        <v>31</v>
      </c>
      <c r="C22" s="16">
        <v>4.0</v>
      </c>
    </row>
    <row r="25">
      <c r="B25" s="1" t="s">
        <v>32</v>
      </c>
    </row>
    <row r="26">
      <c r="B26" s="2" t="s">
        <v>33</v>
      </c>
    </row>
    <row r="27">
      <c r="B27" s="18" t="s">
        <v>34</v>
      </c>
      <c r="C27" s="19"/>
      <c r="D27" s="19"/>
      <c r="E27" s="19"/>
      <c r="F27" s="19"/>
      <c r="G27" s="20"/>
      <c r="I27" s="21" t="s">
        <v>35</v>
      </c>
      <c r="J27" s="22"/>
    </row>
    <row r="28">
      <c r="B28" s="23" t="s">
        <v>36</v>
      </c>
      <c r="C28" s="23" t="s">
        <v>37</v>
      </c>
      <c r="D28" s="24" t="s">
        <v>38</v>
      </c>
      <c r="E28" s="24" t="s">
        <v>39</v>
      </c>
      <c r="F28" s="24" t="s">
        <v>40</v>
      </c>
      <c r="G28" s="24" t="s">
        <v>41</v>
      </c>
      <c r="I28" s="25" t="s">
        <v>7</v>
      </c>
      <c r="J28" s="26" t="s">
        <v>42</v>
      </c>
    </row>
    <row r="29">
      <c r="B29" s="27" t="s">
        <v>43</v>
      </c>
      <c r="C29" s="28">
        <v>2.0</v>
      </c>
      <c r="D29" s="29">
        <v>2.0</v>
      </c>
      <c r="E29" s="28">
        <v>2.0</v>
      </c>
      <c r="F29" s="29">
        <v>1.0</v>
      </c>
      <c r="G29" s="30">
        <v>3.0</v>
      </c>
      <c r="I29" s="31" t="s">
        <v>9</v>
      </c>
      <c r="J29" s="32" t="s">
        <v>44</v>
      </c>
    </row>
    <row r="30">
      <c r="B30" s="27" t="s">
        <v>45</v>
      </c>
      <c r="C30" s="28">
        <v>4.0</v>
      </c>
      <c r="D30" s="29">
        <v>1.0</v>
      </c>
      <c r="E30" s="28">
        <v>3.0</v>
      </c>
      <c r="F30" s="33">
        <v>2.0</v>
      </c>
      <c r="G30" s="30">
        <v>3.0</v>
      </c>
    </row>
    <row r="31">
      <c r="B31" s="34" t="s">
        <v>46</v>
      </c>
      <c r="C31" s="35">
        <v>3.0</v>
      </c>
      <c r="D31" s="36">
        <v>2.0</v>
      </c>
      <c r="E31" s="35">
        <v>2.0</v>
      </c>
      <c r="F31" s="36">
        <v>2.0</v>
      </c>
      <c r="G31" s="37">
        <v>4.0</v>
      </c>
    </row>
    <row r="33">
      <c r="B33" s="1" t="s">
        <v>47</v>
      </c>
      <c r="J33" s="1" t="s">
        <v>48</v>
      </c>
    </row>
    <row r="34">
      <c r="B34" s="1" t="s">
        <v>49</v>
      </c>
      <c r="J34" s="1" t="s">
        <v>49</v>
      </c>
    </row>
    <row r="35">
      <c r="B35" s="18" t="s">
        <v>34</v>
      </c>
      <c r="C35" s="19"/>
      <c r="D35" s="19"/>
      <c r="E35" s="19"/>
      <c r="F35" s="19"/>
      <c r="G35" s="20"/>
      <c r="J35" s="18" t="s">
        <v>34</v>
      </c>
      <c r="K35" s="19"/>
      <c r="L35" s="19"/>
      <c r="M35" s="19"/>
      <c r="N35" s="19"/>
      <c r="O35" s="20"/>
    </row>
    <row r="36">
      <c r="B36" s="38" t="s">
        <v>36</v>
      </c>
      <c r="C36" s="39" t="s">
        <v>37</v>
      </c>
      <c r="D36" s="40" t="s">
        <v>38</v>
      </c>
      <c r="E36" s="40" t="s">
        <v>39</v>
      </c>
      <c r="F36" s="40" t="s">
        <v>40</v>
      </c>
      <c r="G36" s="41" t="s">
        <v>41</v>
      </c>
      <c r="J36" s="38" t="s">
        <v>36</v>
      </c>
      <c r="K36" s="42" t="s">
        <v>37</v>
      </c>
      <c r="L36" s="40" t="s">
        <v>38</v>
      </c>
      <c r="M36" s="40" t="s">
        <v>39</v>
      </c>
      <c r="N36" s="40" t="s">
        <v>40</v>
      </c>
      <c r="O36" s="41" t="s">
        <v>41</v>
      </c>
    </row>
    <row r="37">
      <c r="B37" s="27" t="s">
        <v>43</v>
      </c>
      <c r="C37" s="43">
        <f t="shared" ref="C37:C39" si="1"> ROUNDUP(C29 / MAX($C$29:$C$31) ,2)</f>
        <v>0.5</v>
      </c>
      <c r="D37" s="44">
        <f t="shared" ref="D37:D39" si="2"> ROUNDUP( MIN($D$29,$D$30,$D$31) / D29 , 2)</f>
        <v>0.5</v>
      </c>
      <c r="E37" s="43">
        <f t="shared" ref="E37:E39" si="3"> ROUNDUP(E29 / MAX($E$29:$E$31), 2)</f>
        <v>0.67</v>
      </c>
      <c r="F37" s="44">
        <f t="shared" ref="F37:F39" si="4"> ROUNDUP( MIN($F$29:$F$31) / F29,2)</f>
        <v>1</v>
      </c>
      <c r="G37" s="45">
        <f t="shared" ref="G37:G39" si="5"> ROUNDUP(G29 / MAX($G$29:$G$31) ,2)</f>
        <v>0.75</v>
      </c>
      <c r="J37" s="27" t="s">
        <v>43</v>
      </c>
      <c r="K37" s="43">
        <f t="shared" ref="K37:K39" si="6"> ROUNDUP(C29 / MAX($C$29:$C$31) ,2)</f>
        <v>0.5</v>
      </c>
      <c r="L37" s="44">
        <f t="shared" ref="L37:L39" si="7"> ROUNDUP( MIN($D$29,$D$30,$D$31) /D29  , 2)</f>
        <v>0.5</v>
      </c>
      <c r="M37" s="43">
        <f t="shared" ref="M37:M39" si="8"> ROUNDUP(E29/ MAX($E$29:$E$31), 2)</f>
        <v>0.67</v>
      </c>
      <c r="N37" s="44">
        <f t="shared" ref="N37:N39" si="9"> ROUNDUP(MIN($F$29:$F$31)/F29  , 2)</f>
        <v>1</v>
      </c>
      <c r="O37" s="45">
        <f t="shared" ref="O37:O39" si="10"> ROUNDUP(G29 / MAX($G$29:$G$31) ,2)</f>
        <v>0.75</v>
      </c>
    </row>
    <row r="38">
      <c r="B38" s="27" t="s">
        <v>45</v>
      </c>
      <c r="C38" s="43">
        <f t="shared" si="1"/>
        <v>1</v>
      </c>
      <c r="D38" s="44">
        <f t="shared" si="2"/>
        <v>1</v>
      </c>
      <c r="E38" s="43">
        <f t="shared" si="3"/>
        <v>1</v>
      </c>
      <c r="F38" s="44">
        <f t="shared" si="4"/>
        <v>0.5</v>
      </c>
      <c r="G38" s="45">
        <f t="shared" si="5"/>
        <v>0.75</v>
      </c>
      <c r="J38" s="27" t="s">
        <v>45</v>
      </c>
      <c r="K38" s="43">
        <f t="shared" si="6"/>
        <v>1</v>
      </c>
      <c r="L38" s="44">
        <f t="shared" si="7"/>
        <v>1</v>
      </c>
      <c r="M38" s="43">
        <f t="shared" si="8"/>
        <v>1</v>
      </c>
      <c r="N38" s="44">
        <f t="shared" si="9"/>
        <v>0.5</v>
      </c>
      <c r="O38" s="45">
        <f t="shared" si="10"/>
        <v>0.75</v>
      </c>
    </row>
    <row r="39">
      <c r="B39" s="34" t="s">
        <v>46</v>
      </c>
      <c r="C39" s="46">
        <f t="shared" si="1"/>
        <v>0.75</v>
      </c>
      <c r="D39" s="47">
        <f t="shared" si="2"/>
        <v>0.5</v>
      </c>
      <c r="E39" s="46">
        <f t="shared" si="3"/>
        <v>0.67</v>
      </c>
      <c r="F39" s="44">
        <f t="shared" si="4"/>
        <v>0.5</v>
      </c>
      <c r="G39" s="48">
        <f t="shared" si="5"/>
        <v>1</v>
      </c>
      <c r="J39" s="34" t="s">
        <v>46</v>
      </c>
      <c r="K39" s="46">
        <f t="shared" si="6"/>
        <v>0.75</v>
      </c>
      <c r="L39" s="47">
        <f t="shared" si="7"/>
        <v>0.5</v>
      </c>
      <c r="M39" s="46">
        <f t="shared" si="8"/>
        <v>0.67</v>
      </c>
      <c r="N39" s="44">
        <f t="shared" si="9"/>
        <v>0.5</v>
      </c>
      <c r="O39" s="48">
        <f t="shared" si="10"/>
        <v>1</v>
      </c>
    </row>
    <row r="40">
      <c r="B40" s="49"/>
      <c r="C40" s="49"/>
      <c r="D40" s="49"/>
      <c r="E40" s="49"/>
      <c r="F40" s="49"/>
      <c r="G40" s="49"/>
    </row>
    <row r="41">
      <c r="B41" s="50" t="s">
        <v>50</v>
      </c>
      <c r="C41" s="49"/>
      <c r="D41" s="49"/>
      <c r="E41" s="49"/>
      <c r="F41" s="49"/>
      <c r="G41" s="49"/>
      <c r="J41" s="1" t="s">
        <v>51</v>
      </c>
    </row>
    <row r="42">
      <c r="B42" s="18" t="s">
        <v>34</v>
      </c>
      <c r="C42" s="19"/>
      <c r="D42" s="19"/>
      <c r="E42" s="19"/>
      <c r="F42" s="19"/>
      <c r="G42" s="20"/>
      <c r="J42" s="18" t="s">
        <v>34</v>
      </c>
      <c r="K42" s="19"/>
      <c r="L42" s="19"/>
      <c r="M42" s="19"/>
      <c r="N42" s="19"/>
      <c r="O42" s="20"/>
    </row>
    <row r="43">
      <c r="B43" s="27" t="s">
        <v>52</v>
      </c>
      <c r="C43" s="51">
        <v>0.3</v>
      </c>
      <c r="D43" s="23">
        <v>0.2</v>
      </c>
      <c r="E43" s="23">
        <v>0.2</v>
      </c>
      <c r="F43" s="23">
        <v>0.2</v>
      </c>
      <c r="G43" s="52">
        <v>0.1</v>
      </c>
      <c r="J43" s="27" t="s">
        <v>52</v>
      </c>
      <c r="K43" s="23">
        <f t="shared" ref="K43:O43" si="11"> C43</f>
        <v>0.3</v>
      </c>
      <c r="L43" s="23">
        <f t="shared" si="11"/>
        <v>0.2</v>
      </c>
      <c r="M43" s="23">
        <f t="shared" si="11"/>
        <v>0.2</v>
      </c>
      <c r="N43" s="23">
        <f t="shared" si="11"/>
        <v>0.2</v>
      </c>
      <c r="O43" s="23">
        <f t="shared" si="11"/>
        <v>0.1</v>
      </c>
    </row>
    <row r="44">
      <c r="B44" s="27" t="s">
        <v>36</v>
      </c>
      <c r="C44" s="28" t="s">
        <v>37</v>
      </c>
      <c r="D44" s="53" t="s">
        <v>38</v>
      </c>
      <c r="E44" s="54" t="s">
        <v>39</v>
      </c>
      <c r="F44" s="53" t="s">
        <v>40</v>
      </c>
      <c r="G44" s="55" t="s">
        <v>41</v>
      </c>
      <c r="J44" s="38" t="s">
        <v>36</v>
      </c>
      <c r="K44" s="42" t="s">
        <v>37</v>
      </c>
      <c r="L44" s="40" t="s">
        <v>38</v>
      </c>
      <c r="M44" s="40" t="s">
        <v>39</v>
      </c>
      <c r="N44" s="40" t="s">
        <v>40</v>
      </c>
      <c r="O44" s="56" t="s">
        <v>41</v>
      </c>
    </row>
    <row r="45">
      <c r="B45" s="27" t="s">
        <v>43</v>
      </c>
      <c r="C45" s="28">
        <f t="shared" ref="C45:C47" si="12"> C37 * $C$43</f>
        <v>0.15</v>
      </c>
      <c r="D45" s="29">
        <f t="shared" ref="D45:D47" si="13"> D37 * $D$43</f>
        <v>0.1</v>
      </c>
      <c r="E45" s="28">
        <f t="shared" ref="E45:E47" si="14"> E37 * $E$43</f>
        <v>0.134</v>
      </c>
      <c r="F45" s="29">
        <f t="shared" ref="F45:F47" si="15"> F37 * $F$43</f>
        <v>0.2</v>
      </c>
      <c r="G45" s="30">
        <f t="shared" ref="G45:G47" si="16"> G37 * $G$43</f>
        <v>0.075</v>
      </c>
      <c r="J45" s="27" t="s">
        <v>43</v>
      </c>
      <c r="K45" s="43">
        <f t="shared" ref="K45:K47" si="17"> K37 ^ $K$43</f>
        <v>0.8122523964</v>
      </c>
      <c r="L45" s="44">
        <f t="shared" ref="L45:L47" si="18"> L37 ^ $L$43</f>
        <v>0.8705505633</v>
      </c>
      <c r="M45" s="43">
        <f t="shared" ref="M45:M47" si="19"> M37 ^ $M$43</f>
        <v>0.9230281807</v>
      </c>
      <c r="N45" s="44">
        <f t="shared" ref="N45:N47" si="20"> N37 ^ $N$43</f>
        <v>1</v>
      </c>
      <c r="O45" s="45">
        <f t="shared" ref="O45:O47" si="21"> O37 ^ $O$43</f>
        <v>0.9716416579</v>
      </c>
    </row>
    <row r="46">
      <c r="B46" s="27" t="s">
        <v>45</v>
      </c>
      <c r="C46" s="28">
        <f t="shared" si="12"/>
        <v>0.3</v>
      </c>
      <c r="D46" s="29">
        <f t="shared" si="13"/>
        <v>0.2</v>
      </c>
      <c r="E46" s="28">
        <f t="shared" si="14"/>
        <v>0.2</v>
      </c>
      <c r="F46" s="29">
        <f t="shared" si="15"/>
        <v>0.1</v>
      </c>
      <c r="G46" s="30">
        <f t="shared" si="16"/>
        <v>0.075</v>
      </c>
      <c r="J46" s="27" t="s">
        <v>45</v>
      </c>
      <c r="K46" s="43">
        <f t="shared" si="17"/>
        <v>1</v>
      </c>
      <c r="L46" s="44">
        <f t="shared" si="18"/>
        <v>1</v>
      </c>
      <c r="M46" s="43">
        <f t="shared" si="19"/>
        <v>1</v>
      </c>
      <c r="N46" s="44">
        <f t="shared" si="20"/>
        <v>0.8705505633</v>
      </c>
      <c r="O46" s="45">
        <f t="shared" si="21"/>
        <v>0.9716416579</v>
      </c>
    </row>
    <row r="47">
      <c r="B47" s="34" t="s">
        <v>46</v>
      </c>
      <c r="C47" s="28">
        <f t="shared" si="12"/>
        <v>0.225</v>
      </c>
      <c r="D47" s="36">
        <f t="shared" si="13"/>
        <v>0.1</v>
      </c>
      <c r="E47" s="35">
        <f t="shared" si="14"/>
        <v>0.134</v>
      </c>
      <c r="F47" s="36">
        <f t="shared" si="15"/>
        <v>0.1</v>
      </c>
      <c r="G47" s="37">
        <f t="shared" si="16"/>
        <v>0.1</v>
      </c>
      <c r="J47" s="34" t="s">
        <v>46</v>
      </c>
      <c r="K47" s="43">
        <f t="shared" si="17"/>
        <v>0.9173147546</v>
      </c>
      <c r="L47" s="44">
        <f t="shared" si="18"/>
        <v>0.8705505633</v>
      </c>
      <c r="M47" s="43">
        <f t="shared" si="19"/>
        <v>0.9230281807</v>
      </c>
      <c r="N47" s="44">
        <f t="shared" si="20"/>
        <v>0.8705505633</v>
      </c>
      <c r="O47" s="45">
        <f t="shared" si="21"/>
        <v>1</v>
      </c>
    </row>
    <row r="49">
      <c r="B49" s="50" t="s">
        <v>53</v>
      </c>
      <c r="J49" s="1" t="s">
        <v>54</v>
      </c>
    </row>
    <row r="50">
      <c r="B50" s="18" t="s">
        <v>34</v>
      </c>
      <c r="C50" s="19"/>
      <c r="D50" s="19"/>
      <c r="E50" s="19"/>
      <c r="F50" s="19"/>
      <c r="G50" s="19"/>
      <c r="H50" s="20"/>
      <c r="J50" s="38" t="s">
        <v>36</v>
      </c>
      <c r="K50" s="57" t="s">
        <v>48</v>
      </c>
    </row>
    <row r="51">
      <c r="B51" s="27" t="s">
        <v>36</v>
      </c>
      <c r="C51" s="51" t="s">
        <v>37</v>
      </c>
      <c r="D51" s="58" t="s">
        <v>38</v>
      </c>
      <c r="E51" s="58" t="s">
        <v>39</v>
      </c>
      <c r="F51" s="58" t="s">
        <v>40</v>
      </c>
      <c r="G51" s="58" t="s">
        <v>41</v>
      </c>
      <c r="H51" s="52" t="s">
        <v>47</v>
      </c>
      <c r="J51" s="27" t="s">
        <v>43</v>
      </c>
      <c r="K51" s="59">
        <f t="shared" ref="K51:K53" si="23"> K45 * L45* M45 * N45* O45</f>
        <v>0.6341705776</v>
      </c>
      <c r="L51" s="2" t="s">
        <v>55</v>
      </c>
    </row>
    <row r="52">
      <c r="B52" s="27" t="s">
        <v>43</v>
      </c>
      <c r="C52" s="28">
        <f t="shared" ref="C52:G52" si="22"> C45</f>
        <v>0.15</v>
      </c>
      <c r="D52" s="29">
        <f t="shared" si="22"/>
        <v>0.1</v>
      </c>
      <c r="E52" s="28">
        <f t="shared" si="22"/>
        <v>0.134</v>
      </c>
      <c r="F52" s="29">
        <f t="shared" si="22"/>
        <v>0.2</v>
      </c>
      <c r="G52" s="28">
        <f t="shared" si="22"/>
        <v>0.075</v>
      </c>
      <c r="H52" s="60">
        <f t="shared" ref="H52:H54" si="25"> SUM(C52,D52,E52,F52,G52)</f>
        <v>0.659</v>
      </c>
      <c r="J52" s="27" t="s">
        <v>45</v>
      </c>
      <c r="K52" s="59">
        <f t="shared" si="23"/>
        <v>0.8458631926</v>
      </c>
      <c r="L52" s="2" t="s">
        <v>56</v>
      </c>
    </row>
    <row r="53">
      <c r="B53" s="27" t="s">
        <v>45</v>
      </c>
      <c r="C53" s="28">
        <f t="shared" ref="C53:G53" si="24"> C46</f>
        <v>0.3</v>
      </c>
      <c r="D53" s="29">
        <f t="shared" si="24"/>
        <v>0.2</v>
      </c>
      <c r="E53" s="28">
        <f t="shared" si="24"/>
        <v>0.2</v>
      </c>
      <c r="F53" s="29">
        <f t="shared" si="24"/>
        <v>0.1</v>
      </c>
      <c r="G53" s="28">
        <f t="shared" si="24"/>
        <v>0.075</v>
      </c>
      <c r="H53" s="60">
        <f t="shared" si="25"/>
        <v>0.875</v>
      </c>
      <c r="J53" s="34" t="s">
        <v>46</v>
      </c>
      <c r="K53" s="61">
        <f t="shared" si="23"/>
        <v>0.6416841932</v>
      </c>
      <c r="L53" s="2" t="s">
        <v>57</v>
      </c>
    </row>
    <row r="54">
      <c r="B54" s="34" t="s">
        <v>46</v>
      </c>
      <c r="C54" s="35">
        <f t="shared" ref="C54:G54" si="26"> C47</f>
        <v>0.225</v>
      </c>
      <c r="D54" s="36">
        <f t="shared" si="26"/>
        <v>0.1</v>
      </c>
      <c r="E54" s="35">
        <f t="shared" si="26"/>
        <v>0.134</v>
      </c>
      <c r="F54" s="36">
        <f t="shared" si="26"/>
        <v>0.1</v>
      </c>
      <c r="G54" s="35">
        <f t="shared" si="26"/>
        <v>0.1</v>
      </c>
      <c r="H54" s="62">
        <f t="shared" si="25"/>
        <v>0.659</v>
      </c>
    </row>
    <row r="56">
      <c r="B56" s="50" t="s">
        <v>54</v>
      </c>
    </row>
    <row r="57">
      <c r="B57" s="18" t="s">
        <v>34</v>
      </c>
      <c r="C57" s="19"/>
      <c r="D57" s="19"/>
      <c r="E57" s="19"/>
      <c r="F57" s="19"/>
      <c r="G57" s="19"/>
      <c r="H57" s="20"/>
    </row>
    <row r="58">
      <c r="B58" s="27" t="s">
        <v>36</v>
      </c>
      <c r="C58" s="51" t="s">
        <v>37</v>
      </c>
      <c r="D58" s="58" t="s">
        <v>38</v>
      </c>
      <c r="E58" s="58" t="s">
        <v>39</v>
      </c>
      <c r="F58" s="58" t="s">
        <v>40</v>
      </c>
      <c r="G58" s="58" t="s">
        <v>41</v>
      </c>
      <c r="H58" s="52" t="s">
        <v>47</v>
      </c>
    </row>
    <row r="59">
      <c r="B59" s="27" t="s">
        <v>43</v>
      </c>
      <c r="C59" s="28">
        <f t="shared" ref="C59:G59" si="27"> C52</f>
        <v>0.15</v>
      </c>
      <c r="D59" s="29">
        <f t="shared" si="27"/>
        <v>0.1</v>
      </c>
      <c r="E59" s="28">
        <f t="shared" si="27"/>
        <v>0.134</v>
      </c>
      <c r="F59" s="29">
        <f t="shared" si="27"/>
        <v>0.2</v>
      </c>
      <c r="G59" s="28">
        <f t="shared" si="27"/>
        <v>0.075</v>
      </c>
      <c r="H59" s="60">
        <f t="shared" ref="H59:H61" si="29"> SUM(C59,D59,E59,F59,G59)</f>
        <v>0.659</v>
      </c>
      <c r="I59" s="2" t="s">
        <v>55</v>
      </c>
    </row>
    <row r="60">
      <c r="B60" s="27" t="s">
        <v>45</v>
      </c>
      <c r="C60" s="28">
        <f t="shared" ref="C60:G60" si="28"> C53</f>
        <v>0.3</v>
      </c>
      <c r="D60" s="29">
        <f t="shared" si="28"/>
        <v>0.2</v>
      </c>
      <c r="E60" s="28">
        <f t="shared" si="28"/>
        <v>0.2</v>
      </c>
      <c r="F60" s="29">
        <f t="shared" si="28"/>
        <v>0.1</v>
      </c>
      <c r="G60" s="28">
        <f t="shared" si="28"/>
        <v>0.075</v>
      </c>
      <c r="H60" s="60">
        <f t="shared" si="29"/>
        <v>0.875</v>
      </c>
      <c r="I60" s="2" t="s">
        <v>56</v>
      </c>
    </row>
    <row r="61">
      <c r="B61" s="34" t="s">
        <v>46</v>
      </c>
      <c r="C61" s="35">
        <f t="shared" ref="C61:G61" si="30"> C54</f>
        <v>0.225</v>
      </c>
      <c r="D61" s="36">
        <f t="shared" si="30"/>
        <v>0.1</v>
      </c>
      <c r="E61" s="35">
        <f t="shared" si="30"/>
        <v>0.134</v>
      </c>
      <c r="F61" s="36">
        <f t="shared" si="30"/>
        <v>0.1</v>
      </c>
      <c r="G61" s="35">
        <f t="shared" si="30"/>
        <v>0.1</v>
      </c>
      <c r="H61" s="62">
        <f t="shared" si="29"/>
        <v>0.659</v>
      </c>
      <c r="I61" s="2" t="s">
        <v>57</v>
      </c>
    </row>
    <row r="62">
      <c r="B62" s="2" t="s">
        <v>58</v>
      </c>
    </row>
    <row r="64">
      <c r="B64" s="63" t="s">
        <v>59</v>
      </c>
    </row>
    <row r="65">
      <c r="B65" s="64" t="s">
        <v>60</v>
      </c>
    </row>
    <row r="66">
      <c r="B66" s="63" t="s">
        <v>61</v>
      </c>
    </row>
    <row r="67">
      <c r="B67" s="63" t="s">
        <v>62</v>
      </c>
    </row>
    <row r="69">
      <c r="B69" s="18" t="s">
        <v>34</v>
      </c>
      <c r="C69" s="19"/>
      <c r="D69" s="19"/>
      <c r="E69" s="19"/>
      <c r="F69" s="19"/>
      <c r="G69" s="20"/>
    </row>
    <row r="70">
      <c r="B70" s="23" t="s">
        <v>36</v>
      </c>
      <c r="C70" s="23" t="s">
        <v>37</v>
      </c>
      <c r="D70" s="24" t="s">
        <v>38</v>
      </c>
      <c r="E70" s="24" t="s">
        <v>39</v>
      </c>
      <c r="F70" s="24" t="s">
        <v>40</v>
      </c>
      <c r="G70" s="24" t="s">
        <v>41</v>
      </c>
    </row>
    <row r="71">
      <c r="B71" s="27" t="s">
        <v>43</v>
      </c>
      <c r="C71" s="28">
        <v>2.0</v>
      </c>
      <c r="D71" s="29">
        <v>2.0</v>
      </c>
      <c r="E71" s="28">
        <v>2.0</v>
      </c>
      <c r="F71" s="29">
        <v>1.0</v>
      </c>
      <c r="G71" s="30">
        <v>3.0</v>
      </c>
    </row>
    <row r="72">
      <c r="B72" s="27" t="s">
        <v>45</v>
      </c>
      <c r="C72" s="65">
        <v>2.0</v>
      </c>
      <c r="D72" s="29">
        <v>1.0</v>
      </c>
      <c r="E72" s="28">
        <v>3.0</v>
      </c>
      <c r="F72" s="33">
        <v>2.0</v>
      </c>
      <c r="G72" s="30">
        <v>3.0</v>
      </c>
    </row>
    <row r="73">
      <c r="B73" s="34" t="s">
        <v>46</v>
      </c>
      <c r="C73" s="35">
        <v>3.0</v>
      </c>
      <c r="D73" s="36">
        <v>2.0</v>
      </c>
      <c r="E73" s="35">
        <v>2.0</v>
      </c>
      <c r="F73" s="36">
        <v>2.0</v>
      </c>
      <c r="G73" s="37">
        <v>4.0</v>
      </c>
    </row>
    <row r="75">
      <c r="B75" s="1" t="s">
        <v>47</v>
      </c>
    </row>
    <row r="76">
      <c r="B76" s="1" t="s">
        <v>49</v>
      </c>
      <c r="J76" s="1" t="s">
        <v>48</v>
      </c>
    </row>
    <row r="77">
      <c r="B77" s="18" t="s">
        <v>34</v>
      </c>
      <c r="C77" s="19"/>
      <c r="D77" s="19"/>
      <c r="E77" s="19"/>
      <c r="F77" s="19"/>
      <c r="G77" s="20"/>
      <c r="J77" s="1" t="s">
        <v>49</v>
      </c>
    </row>
    <row r="78">
      <c r="B78" s="38" t="s">
        <v>36</v>
      </c>
      <c r="C78" s="39" t="s">
        <v>37</v>
      </c>
      <c r="D78" s="40" t="s">
        <v>38</v>
      </c>
      <c r="E78" s="40" t="s">
        <v>39</v>
      </c>
      <c r="F78" s="40" t="s">
        <v>40</v>
      </c>
      <c r="G78" s="41" t="s">
        <v>41</v>
      </c>
      <c r="J78" s="18" t="s">
        <v>34</v>
      </c>
      <c r="K78" s="19"/>
      <c r="L78" s="19"/>
      <c r="M78" s="19"/>
      <c r="N78" s="19"/>
      <c r="O78" s="20"/>
    </row>
    <row r="79">
      <c r="B79" s="27" t="s">
        <v>43</v>
      </c>
      <c r="C79" s="43">
        <f t="shared" ref="C79:C81" si="31"> ROUNDUP(C71 / MAX($C$71:$C$73) ,2)</f>
        <v>0.67</v>
      </c>
      <c r="D79" s="44">
        <f t="shared" ref="D79:D81" si="32"> ROUNDUP( MIN($D$71:$D$73) / D71 , 2)</f>
        <v>0.5</v>
      </c>
      <c r="E79" s="43">
        <f t="shared" ref="E79:E81" si="33"> ROUNDUP(E71 / MAX($E$71:$E$73), 2)</f>
        <v>0.67</v>
      </c>
      <c r="F79" s="44">
        <f t="shared" ref="F79:F81" si="34"> ROUNDUP( MIN($F$71:$F$73) / F71,2)</f>
        <v>1</v>
      </c>
      <c r="G79" s="45">
        <f t="shared" ref="G79:G81" si="35"> ROUNDUP(G71 / MAX($G$71:$G$73) ,2)</f>
        <v>0.75</v>
      </c>
      <c r="J79" s="38" t="s">
        <v>36</v>
      </c>
      <c r="K79" s="42" t="s">
        <v>37</v>
      </c>
      <c r="L79" s="40" t="s">
        <v>38</v>
      </c>
      <c r="M79" s="40" t="s">
        <v>39</v>
      </c>
      <c r="N79" s="40" t="s">
        <v>40</v>
      </c>
      <c r="O79" s="41" t="s">
        <v>41</v>
      </c>
    </row>
    <row r="80">
      <c r="B80" s="27" t="s">
        <v>45</v>
      </c>
      <c r="C80" s="43">
        <f t="shared" si="31"/>
        <v>0.67</v>
      </c>
      <c r="D80" s="44">
        <f t="shared" si="32"/>
        <v>1</v>
      </c>
      <c r="E80" s="43">
        <f t="shared" si="33"/>
        <v>1</v>
      </c>
      <c r="F80" s="44">
        <f t="shared" si="34"/>
        <v>0.5</v>
      </c>
      <c r="G80" s="45">
        <f t="shared" si="35"/>
        <v>0.75</v>
      </c>
      <c r="J80" s="27" t="s">
        <v>43</v>
      </c>
      <c r="K80" s="43">
        <f t="shared" ref="K80:K82" si="36"> ROUNDUP(C71 / MAX($C$71:$C$73) ,2)</f>
        <v>0.67</v>
      </c>
      <c r="L80" s="44">
        <f t="shared" ref="L80:L82" si="37"> ROUNDUP( MIN($D$71:$D$73) /D71  , 2)</f>
        <v>0.5</v>
      </c>
      <c r="M80" s="43">
        <f t="shared" ref="M80:M82" si="38"> ROUNDUP(E71/ MAX($E$71:$E$73), 2)</f>
        <v>0.67</v>
      </c>
      <c r="N80" s="44">
        <f t="shared" ref="N80:N82" si="39"> ROUNDUP(MIN($F$71:$F$73)/F71  , 2)</f>
        <v>1</v>
      </c>
      <c r="O80" s="45">
        <f t="shared" ref="O80:O82" si="40"> ROUNDUP(G71 / MAX($G$71:$G$73) ,2)</f>
        <v>0.75</v>
      </c>
    </row>
    <row r="81">
      <c r="B81" s="34" t="s">
        <v>46</v>
      </c>
      <c r="C81" s="43">
        <f t="shared" si="31"/>
        <v>1</v>
      </c>
      <c r="D81" s="44">
        <f t="shared" si="32"/>
        <v>0.5</v>
      </c>
      <c r="E81" s="43">
        <f t="shared" si="33"/>
        <v>0.67</v>
      </c>
      <c r="F81" s="44">
        <f t="shared" si="34"/>
        <v>0.5</v>
      </c>
      <c r="G81" s="45">
        <f t="shared" si="35"/>
        <v>1</v>
      </c>
      <c r="J81" s="27" t="s">
        <v>45</v>
      </c>
      <c r="K81" s="43">
        <f t="shared" si="36"/>
        <v>0.67</v>
      </c>
      <c r="L81" s="44">
        <f t="shared" si="37"/>
        <v>1</v>
      </c>
      <c r="M81" s="43">
        <f t="shared" si="38"/>
        <v>1</v>
      </c>
      <c r="N81" s="44">
        <f t="shared" si="39"/>
        <v>0.5</v>
      </c>
      <c r="O81" s="45">
        <f t="shared" si="40"/>
        <v>0.75</v>
      </c>
    </row>
    <row r="82">
      <c r="B82" s="49"/>
      <c r="C82" s="49"/>
      <c r="D82" s="49"/>
      <c r="E82" s="49"/>
      <c r="F82" s="49"/>
      <c r="G82" s="49"/>
      <c r="J82" s="34" t="s">
        <v>46</v>
      </c>
      <c r="K82" s="43">
        <f t="shared" si="36"/>
        <v>1</v>
      </c>
      <c r="L82" s="44">
        <f t="shared" si="37"/>
        <v>0.5</v>
      </c>
      <c r="M82" s="43">
        <f t="shared" si="38"/>
        <v>0.67</v>
      </c>
      <c r="N82" s="44">
        <f t="shared" si="39"/>
        <v>0.5</v>
      </c>
      <c r="O82" s="45">
        <f t="shared" si="40"/>
        <v>1</v>
      </c>
    </row>
    <row r="83">
      <c r="B83" s="50" t="s">
        <v>50</v>
      </c>
      <c r="C83" s="49"/>
      <c r="D83" s="49"/>
      <c r="E83" s="49"/>
      <c r="F83" s="49"/>
      <c r="G83" s="49"/>
    </row>
    <row r="84">
      <c r="B84" s="18" t="s">
        <v>34</v>
      </c>
      <c r="C84" s="19"/>
      <c r="D84" s="19"/>
      <c r="E84" s="19"/>
      <c r="F84" s="19"/>
      <c r="G84" s="20"/>
      <c r="J84" s="1" t="s">
        <v>51</v>
      </c>
    </row>
    <row r="85">
      <c r="B85" s="27" t="s">
        <v>52</v>
      </c>
      <c r="C85" s="51">
        <v>0.3</v>
      </c>
      <c r="D85" s="23">
        <v>0.2</v>
      </c>
      <c r="E85" s="23">
        <v>0.2</v>
      </c>
      <c r="F85" s="23">
        <v>0.2</v>
      </c>
      <c r="G85" s="52">
        <v>0.1</v>
      </c>
      <c r="J85" s="18" t="s">
        <v>34</v>
      </c>
      <c r="K85" s="19"/>
      <c r="L85" s="19"/>
      <c r="M85" s="19"/>
      <c r="N85" s="19"/>
      <c r="O85" s="20"/>
    </row>
    <row r="86">
      <c r="B86" s="27" t="s">
        <v>36</v>
      </c>
      <c r="C86" s="23" t="s">
        <v>37</v>
      </c>
      <c r="D86" s="24" t="s">
        <v>38</v>
      </c>
      <c r="E86" s="24" t="s">
        <v>39</v>
      </c>
      <c r="F86" s="24" t="s">
        <v>40</v>
      </c>
      <c r="G86" s="66" t="s">
        <v>41</v>
      </c>
      <c r="J86" s="27" t="s">
        <v>52</v>
      </c>
      <c r="K86" s="23">
        <f t="shared" ref="K86:O86" si="41"> C43</f>
        <v>0.3</v>
      </c>
      <c r="L86" s="23">
        <f t="shared" si="41"/>
        <v>0.2</v>
      </c>
      <c r="M86" s="23">
        <f t="shared" si="41"/>
        <v>0.2</v>
      </c>
      <c r="N86" s="23">
        <f t="shared" si="41"/>
        <v>0.2</v>
      </c>
      <c r="O86" s="67">
        <f t="shared" si="41"/>
        <v>0.1</v>
      </c>
    </row>
    <row r="87">
      <c r="B87" s="27" t="s">
        <v>43</v>
      </c>
      <c r="C87" s="28">
        <f t="shared" ref="C87:C89" si="42"> C79 * $C$85</f>
        <v>0.201</v>
      </c>
      <c r="D87" s="29">
        <f t="shared" ref="D87:D89" si="43"> D79 * $D$43</f>
        <v>0.1</v>
      </c>
      <c r="E87" s="28">
        <f t="shared" ref="E87:E89" si="44"> E79 * $E$43</f>
        <v>0.134</v>
      </c>
      <c r="F87" s="29">
        <f t="shared" ref="F87:F89" si="45"> F79 * $F$43</f>
        <v>0.2</v>
      </c>
      <c r="G87" s="30">
        <f t="shared" ref="G87:G89" si="46"> G79 * $G$43</f>
        <v>0.075</v>
      </c>
      <c r="J87" s="27" t="s">
        <v>36</v>
      </c>
      <c r="K87" s="51" t="s">
        <v>37</v>
      </c>
      <c r="L87" s="24" t="s">
        <v>38</v>
      </c>
      <c r="M87" s="24" t="s">
        <v>39</v>
      </c>
      <c r="N87" s="24" t="s">
        <v>40</v>
      </c>
      <c r="O87" s="66" t="s">
        <v>41</v>
      </c>
    </row>
    <row r="88">
      <c r="B88" s="27" t="s">
        <v>45</v>
      </c>
      <c r="C88" s="28">
        <f t="shared" si="42"/>
        <v>0.201</v>
      </c>
      <c r="D88" s="29">
        <f t="shared" si="43"/>
        <v>0.2</v>
      </c>
      <c r="E88" s="28">
        <f t="shared" si="44"/>
        <v>0.2</v>
      </c>
      <c r="F88" s="29">
        <f t="shared" si="45"/>
        <v>0.1</v>
      </c>
      <c r="G88" s="30">
        <f t="shared" si="46"/>
        <v>0.075</v>
      </c>
      <c r="J88" s="27" t="s">
        <v>43</v>
      </c>
      <c r="K88" s="43">
        <f t="shared" ref="K88:K90" si="47"> K80 ^ $K$86</f>
        <v>0.8867933767</v>
      </c>
      <c r="L88" s="44">
        <f t="shared" ref="L88:L90" si="48">L80  ^ $L$86</f>
        <v>0.8705505633</v>
      </c>
      <c r="M88" s="43">
        <f t="shared" ref="M88:M90" si="49"> M80 ^ $M$86</f>
        <v>0.9230281807</v>
      </c>
      <c r="N88" s="44">
        <f t="shared" ref="N88:N90" si="50"> N80 ^ $N$86</f>
        <v>1</v>
      </c>
      <c r="O88" s="45">
        <f t="shared" ref="O88:O90" si="51"> O80 ^ $O$86</f>
        <v>0.9716416579</v>
      </c>
    </row>
    <row r="89">
      <c r="B89" s="34" t="s">
        <v>46</v>
      </c>
      <c r="C89" s="28">
        <f t="shared" si="42"/>
        <v>0.3</v>
      </c>
      <c r="D89" s="36">
        <f t="shared" si="43"/>
        <v>0.1</v>
      </c>
      <c r="E89" s="35">
        <f t="shared" si="44"/>
        <v>0.134</v>
      </c>
      <c r="F89" s="36">
        <f t="shared" si="45"/>
        <v>0.1</v>
      </c>
      <c r="G89" s="37">
        <f t="shared" si="46"/>
        <v>0.1</v>
      </c>
      <c r="J89" s="27" t="s">
        <v>45</v>
      </c>
      <c r="K89" s="43">
        <f t="shared" si="47"/>
        <v>0.8867933767</v>
      </c>
      <c r="L89" s="44">
        <f t="shared" si="48"/>
        <v>1</v>
      </c>
      <c r="M89" s="43">
        <f t="shared" si="49"/>
        <v>1</v>
      </c>
      <c r="N89" s="44">
        <f t="shared" si="50"/>
        <v>0.8705505633</v>
      </c>
      <c r="O89" s="45">
        <f t="shared" si="51"/>
        <v>0.9716416579</v>
      </c>
    </row>
    <row r="90">
      <c r="J90" s="34" t="s">
        <v>46</v>
      </c>
      <c r="K90" s="43">
        <f t="shared" si="47"/>
        <v>1</v>
      </c>
      <c r="L90" s="44">
        <f t="shared" si="48"/>
        <v>0.8705505633</v>
      </c>
      <c r="M90" s="43">
        <f t="shared" si="49"/>
        <v>0.9230281807</v>
      </c>
      <c r="N90" s="44">
        <f t="shared" si="50"/>
        <v>0.8705505633</v>
      </c>
      <c r="O90" s="45">
        <f t="shared" si="51"/>
        <v>1</v>
      </c>
    </row>
    <row r="91">
      <c r="B91" s="50" t="s">
        <v>53</v>
      </c>
    </row>
    <row r="92">
      <c r="B92" s="18" t="s">
        <v>34</v>
      </c>
      <c r="C92" s="19"/>
      <c r="D92" s="19"/>
      <c r="E92" s="19"/>
      <c r="F92" s="19"/>
      <c r="G92" s="19"/>
      <c r="H92" s="20"/>
      <c r="J92" s="1" t="s">
        <v>54</v>
      </c>
    </row>
    <row r="93">
      <c r="B93" s="27" t="s">
        <v>36</v>
      </c>
      <c r="C93" s="51" t="s">
        <v>37</v>
      </c>
      <c r="D93" s="58" t="s">
        <v>38</v>
      </c>
      <c r="E93" s="58" t="s">
        <v>39</v>
      </c>
      <c r="F93" s="58" t="s">
        <v>40</v>
      </c>
      <c r="G93" s="58" t="s">
        <v>41</v>
      </c>
      <c r="H93" s="52" t="s">
        <v>47</v>
      </c>
      <c r="J93" s="38" t="s">
        <v>36</v>
      </c>
      <c r="K93" s="57" t="s">
        <v>48</v>
      </c>
    </row>
    <row r="94">
      <c r="B94" s="27" t="s">
        <v>43</v>
      </c>
      <c r="C94" s="28">
        <f t="shared" ref="C94:G94" si="52"> C87</f>
        <v>0.201</v>
      </c>
      <c r="D94" s="29">
        <f t="shared" si="52"/>
        <v>0.1</v>
      </c>
      <c r="E94" s="28">
        <f t="shared" si="52"/>
        <v>0.134</v>
      </c>
      <c r="F94" s="29">
        <f t="shared" si="52"/>
        <v>0.2</v>
      </c>
      <c r="G94" s="28">
        <f t="shared" si="52"/>
        <v>0.075</v>
      </c>
      <c r="H94" s="60">
        <f t="shared" ref="H94:H96" si="54"> SUM(C94,D94,E94,F94,G94)</f>
        <v>0.71</v>
      </c>
      <c r="J94" s="27" t="s">
        <v>43</v>
      </c>
      <c r="K94" s="59">
        <f t="shared" ref="K94:K96" si="55"> K88 * L88* M88 * N88* O88</f>
        <v>0.6923688628</v>
      </c>
      <c r="L94" s="2" t="s">
        <v>55</v>
      </c>
    </row>
    <row r="95">
      <c r="B95" s="27" t="s">
        <v>45</v>
      </c>
      <c r="C95" s="28">
        <f t="shared" ref="C95:G95" si="53"> C88</f>
        <v>0.201</v>
      </c>
      <c r="D95" s="29">
        <f t="shared" si="53"/>
        <v>0.2</v>
      </c>
      <c r="E95" s="28">
        <f t="shared" si="53"/>
        <v>0.2</v>
      </c>
      <c r="F95" s="29">
        <f t="shared" si="53"/>
        <v>0.1</v>
      </c>
      <c r="G95" s="28">
        <f t="shared" si="53"/>
        <v>0.075</v>
      </c>
      <c r="H95" s="60">
        <f t="shared" si="54"/>
        <v>0.776</v>
      </c>
      <c r="J95" s="27" t="s">
        <v>45</v>
      </c>
      <c r="K95" s="59">
        <f t="shared" si="55"/>
        <v>0.7501058768</v>
      </c>
      <c r="L95" s="2" t="s">
        <v>56</v>
      </c>
    </row>
    <row r="96">
      <c r="B96" s="34" t="s">
        <v>46</v>
      </c>
      <c r="C96" s="35">
        <f t="shared" ref="C96:G96" si="56"> C89</f>
        <v>0.3</v>
      </c>
      <c r="D96" s="36">
        <f t="shared" si="56"/>
        <v>0.1</v>
      </c>
      <c r="E96" s="35">
        <f t="shared" si="56"/>
        <v>0.134</v>
      </c>
      <c r="F96" s="36">
        <f t="shared" si="56"/>
        <v>0.1</v>
      </c>
      <c r="G96" s="35">
        <f t="shared" si="56"/>
        <v>0.1</v>
      </c>
      <c r="H96" s="62">
        <f t="shared" si="54"/>
        <v>0.734</v>
      </c>
      <c r="J96" s="34" t="s">
        <v>46</v>
      </c>
      <c r="K96" s="61">
        <f t="shared" si="55"/>
        <v>0.6995245524</v>
      </c>
      <c r="L96" s="2" t="s">
        <v>57</v>
      </c>
    </row>
    <row r="98">
      <c r="B98" s="50" t="s">
        <v>54</v>
      </c>
    </row>
    <row r="99">
      <c r="B99" s="18" t="s">
        <v>34</v>
      </c>
      <c r="C99" s="19"/>
      <c r="D99" s="19"/>
      <c r="E99" s="19"/>
      <c r="F99" s="19"/>
      <c r="G99" s="19"/>
      <c r="H99" s="20"/>
    </row>
    <row r="100">
      <c r="B100" s="27" t="s">
        <v>36</v>
      </c>
      <c r="C100" s="51" t="s">
        <v>37</v>
      </c>
      <c r="D100" s="58" t="s">
        <v>38</v>
      </c>
      <c r="E100" s="58" t="s">
        <v>39</v>
      </c>
      <c r="F100" s="58" t="s">
        <v>40</v>
      </c>
      <c r="G100" s="58" t="s">
        <v>41</v>
      </c>
      <c r="H100" s="52" t="s">
        <v>47</v>
      </c>
    </row>
    <row r="101">
      <c r="B101" s="27" t="s">
        <v>43</v>
      </c>
      <c r="C101" s="28">
        <f t="shared" ref="C101:G101" si="57"> C94</f>
        <v>0.201</v>
      </c>
      <c r="D101" s="29">
        <f t="shared" si="57"/>
        <v>0.1</v>
      </c>
      <c r="E101" s="28">
        <f t="shared" si="57"/>
        <v>0.134</v>
      </c>
      <c r="F101" s="29">
        <f t="shared" si="57"/>
        <v>0.2</v>
      </c>
      <c r="G101" s="28">
        <f t="shared" si="57"/>
        <v>0.075</v>
      </c>
      <c r="H101" s="60">
        <f t="shared" ref="H101:H103" si="59"> SUM(C101:G101)</f>
        <v>0.71</v>
      </c>
      <c r="I101" s="2" t="s">
        <v>55</v>
      </c>
    </row>
    <row r="102">
      <c r="B102" s="27" t="s">
        <v>45</v>
      </c>
      <c r="C102" s="28">
        <f t="shared" ref="C102:G102" si="58"> C95</f>
        <v>0.201</v>
      </c>
      <c r="D102" s="29">
        <f t="shared" si="58"/>
        <v>0.2</v>
      </c>
      <c r="E102" s="28">
        <f t="shared" si="58"/>
        <v>0.2</v>
      </c>
      <c r="F102" s="29">
        <f t="shared" si="58"/>
        <v>0.1</v>
      </c>
      <c r="G102" s="28">
        <f t="shared" si="58"/>
        <v>0.075</v>
      </c>
      <c r="H102" s="60">
        <f t="shared" si="59"/>
        <v>0.776</v>
      </c>
      <c r="I102" s="2" t="s">
        <v>56</v>
      </c>
    </row>
    <row r="103">
      <c r="B103" s="34" t="s">
        <v>46</v>
      </c>
      <c r="C103" s="35">
        <f t="shared" ref="C103:G103" si="60"> C96</f>
        <v>0.3</v>
      </c>
      <c r="D103" s="36">
        <f t="shared" si="60"/>
        <v>0.1</v>
      </c>
      <c r="E103" s="35">
        <f t="shared" si="60"/>
        <v>0.134</v>
      </c>
      <c r="F103" s="36">
        <f t="shared" si="60"/>
        <v>0.1</v>
      </c>
      <c r="G103" s="35">
        <f t="shared" si="60"/>
        <v>0.1</v>
      </c>
      <c r="H103" s="60">
        <f t="shared" si="59"/>
        <v>0.734</v>
      </c>
      <c r="I103" s="2" t="s">
        <v>57</v>
      </c>
    </row>
    <row r="105">
      <c r="B105" s="1" t="s">
        <v>63</v>
      </c>
    </row>
    <row r="106">
      <c r="B106" s="68" t="s">
        <v>64</v>
      </c>
    </row>
  </sheetData>
  <mergeCells count="22">
    <mergeCell ref="B92:H92"/>
    <mergeCell ref="B99:H99"/>
    <mergeCell ref="B106:H106"/>
    <mergeCell ref="B27:G27"/>
    <mergeCell ref="B35:G35"/>
    <mergeCell ref="J35:O35"/>
    <mergeCell ref="B42:G42"/>
    <mergeCell ref="J42:O42"/>
    <mergeCell ref="B50:H50"/>
    <mergeCell ref="B57:H57"/>
    <mergeCell ref="B3:C3"/>
    <mergeCell ref="B4:C4"/>
    <mergeCell ref="B6:D6"/>
    <mergeCell ref="B10:E10"/>
    <mergeCell ref="B11:E11"/>
    <mergeCell ref="B12:E12"/>
    <mergeCell ref="B14:E14"/>
    <mergeCell ref="B69:G69"/>
    <mergeCell ref="B77:G77"/>
    <mergeCell ref="J78:O78"/>
    <mergeCell ref="B84:G84"/>
    <mergeCell ref="J85:O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