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/>
  <calcPr/>
</workbook>
</file>

<file path=xl/sharedStrings.xml><?xml version="1.0" encoding="utf-8"?>
<sst xmlns="http://schemas.openxmlformats.org/spreadsheetml/2006/main" count="41" uniqueCount="39">
  <si>
    <t>X</t>
  </si>
  <si>
    <t>Y</t>
  </si>
  <si>
    <t>SCATTER PLOT Y vs. X</t>
  </si>
  <si>
    <t>Optional</t>
  </si>
  <si>
    <t>xi - x̄</t>
  </si>
  <si>
    <t>yi - ȳ</t>
  </si>
  <si>
    <t>(xi - x̄)^2</t>
  </si>
  <si>
    <t>(yi - ȳ)^2</t>
  </si>
  <si>
    <t>(xi - x̄)*(yi - ȳ)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</si>
  <si>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</si>
  <si>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</si>
  <si>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</si>
  <si>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</si>
  <si>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</si>
  <si>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t>∑</t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</si>
  <si>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</si>
  <si>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</si>
  <si>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</si>
  <si>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</si>
  <si>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</si>
  <si>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t>VARIANCE</t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</si>
  <si>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</si>
  <si>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t>STANDARD DEV</t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</si>
  <si>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</si>
  <si>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t>COVARIANCE</t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</si>
  <si>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</si>
  <si>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t>CORRELATION</t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</si>
  <si>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</si>
  <si>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</si>
  <si>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</si>
  <si>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</si>
  <si>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</si>
  <si>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Calculation*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</si>
  <si>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</si>
  <si>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Calculation*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</si>
  <si>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</si>
  <si>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</si>
  <si>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</si>
  <si>
    <t>*Sample or population, both will be accepted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</si>
</sst>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4.0"/>
      <color rgb="FF000000"/>
      <name val="Arial"/>
      <scheme val="minor"/>
    </font>
    <font>
      <b/>
      <sz val="12.0"/>
      <color rgb="FFFF0000"/>
      <name val="Arial"/>
      <scheme val="minor"/>
    </font>
    <font>
      <b/>
      <i/>
      <color theme="1"/>
      <name val="Arial"/>
      <scheme val="minor"/>
    </font>
    <font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/>
    <font>
      <b/>
      <sz val="11.0"/>
      <color rgb="FFFF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</fills>
  <borders count="19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1" fillId="5" fontId="4" numFmtId="0" xfId="0" applyAlignment="1" applyBorder="1" applyFill="1" applyFont="1">
      <alignment readingOrder="0"/>
    </xf>
    <xf borderId="1" fillId="6" fontId="4" numFmtId="0" xfId="0" applyAlignment="1" applyBorder="1" applyFill="1" applyFont="1">
      <alignment readingOrder="0"/>
    </xf>
    <xf borderId="3" fillId="5" fontId="5" numFmtId="0" xfId="0" applyAlignment="1" applyBorder="1" applyFont="1">
      <alignment horizontal="left" readingOrder="0"/>
    </xf>
    <xf borderId="3" fillId="6" fontId="5" numFmtId="0" xfId="0" applyAlignment="1" applyBorder="1" applyFont="1">
      <alignment horizontal="left" readingOrder="0"/>
    </xf>
    <xf borderId="3" fillId="7" fontId="5" numFmtId="2" xfId="0" applyAlignment="1" applyBorder="1" applyFill="1" applyFont="1" applyNumberFormat="1">
      <alignment horizontal="left" readingOrder="0"/>
    </xf>
    <xf borderId="3" fillId="0" fontId="6" numFmtId="2" xfId="0" applyBorder="1" applyFont="1" applyNumberFormat="1"/>
    <xf borderId="0" fillId="0" fontId="7" numFmtId="0" xfId="0" applyAlignment="1" applyFont="1">
      <alignment horizontal="center" readingOrder="0" shrinkToFit="0" vertical="center" wrapText="1"/>
    </xf>
    <xf borderId="3" fillId="4" fontId="2" numFmtId="0" xfId="0" applyAlignment="1" applyBorder="1" applyFont="1">
      <alignment readingOrder="0"/>
    </xf>
    <xf borderId="4" fillId="5" fontId="6" numFmtId="0" xfId="0" applyBorder="1" applyFont="1"/>
    <xf borderId="3" fillId="6" fontId="6" numFmtId="0" xfId="0" applyBorder="1" applyFont="1"/>
    <xf borderId="5" fillId="4" fontId="2" numFmtId="0" xfId="0" applyAlignment="1" applyBorder="1" applyFont="1">
      <alignment readingOrder="0"/>
    </xf>
    <xf borderId="6" fillId="7" fontId="6" numFmtId="2" xfId="0" applyBorder="1" applyFont="1" applyNumberFormat="1"/>
    <xf borderId="7" fillId="4" fontId="2" numFmtId="0" xfId="0" applyAlignment="1" applyBorder="1" applyFont="1">
      <alignment readingOrder="0"/>
    </xf>
    <xf borderId="8" fillId="7" fontId="6" numFmtId="2" xfId="0" applyBorder="1" applyFont="1" applyNumberFormat="1"/>
    <xf borderId="9" fillId="0" fontId="5" numFmtId="0" xfId="0" applyAlignment="1" applyBorder="1" applyFont="1">
      <alignment horizontal="center" readingOrder="0" vertical="center"/>
    </xf>
    <xf borderId="10" fillId="0" fontId="8" numFmtId="0" xfId="0" applyBorder="1" applyFont="1"/>
    <xf borderId="3" fillId="8" fontId="6" numFmtId="2" xfId="0" applyBorder="1" applyFill="1" applyFont="1" applyNumberFormat="1"/>
    <xf borderId="3" fillId="5" fontId="6" numFmtId="0" xfId="0" applyBorder="1" applyFont="1"/>
    <xf borderId="11" fillId="4" fontId="2" numFmtId="0" xfId="0" applyAlignment="1" applyBorder="1" applyFont="1">
      <alignment readingOrder="0"/>
    </xf>
    <xf borderId="11" fillId="5" fontId="6" numFmtId="2" xfId="0" applyBorder="1" applyFont="1" applyNumberFormat="1"/>
    <xf borderId="11" fillId="6" fontId="6" numFmtId="2" xfId="0" applyBorder="1" applyFont="1" applyNumberFormat="1"/>
    <xf borderId="9" fillId="0" fontId="5" numFmtId="0" xfId="0" applyAlignment="1" applyBorder="1" applyFont="1">
      <alignment horizontal="center" readingOrder="0"/>
    </xf>
    <xf borderId="12" fillId="2" fontId="5" numFmtId="0" xfId="0" applyBorder="1" applyFont="1"/>
    <xf borderId="12" fillId="3" fontId="5" numFmtId="0" xfId="0" applyBorder="1" applyFont="1"/>
    <xf borderId="13" fillId="4" fontId="2" numFmtId="0" xfId="0" applyAlignment="1" applyBorder="1" applyFont="1">
      <alignment readingOrder="0"/>
    </xf>
    <xf borderId="14" fillId="5" fontId="6" numFmtId="2" xfId="0" applyBorder="1" applyFont="1" applyNumberFormat="1"/>
    <xf borderId="6" fillId="6" fontId="6" numFmtId="2" xfId="0" applyBorder="1" applyFont="1" applyNumberFormat="1"/>
    <xf borderId="9" fillId="4" fontId="9" numFmtId="0" xfId="0" applyAlignment="1" applyBorder="1" applyFont="1">
      <alignment horizontal="center" readingOrder="0" shrinkToFit="0" vertical="center" wrapText="1"/>
    </xf>
    <xf borderId="15" fillId="4" fontId="2" numFmtId="0" xfId="0" applyAlignment="1" applyBorder="1" applyFont="1">
      <alignment readingOrder="0"/>
    </xf>
    <xf borderId="16" fillId="5" fontId="6" numFmtId="2" xfId="0" applyBorder="1" applyFont="1" applyNumberFormat="1"/>
    <xf borderId="8" fillId="6" fontId="6" numFmtId="2" xfId="0" applyBorder="1" applyFont="1" applyNumberFormat="1"/>
    <xf borderId="9" fillId="4" fontId="9" numFmtId="0" xfId="0" applyAlignment="1" applyBorder="1" applyFont="1">
      <alignment horizontal="center" readingOrder="0"/>
    </xf>
    <xf borderId="4" fillId="4" fontId="2" numFmtId="0" xfId="0" applyAlignment="1" applyBorder="1" applyFont="1">
      <alignment readingOrder="0"/>
    </xf>
    <xf borderId="4" fillId="6" fontId="6" numFmtId="0" xfId="0" applyBorder="1" applyFont="1"/>
    <xf borderId="17" fillId="4" fontId="9" numFmtId="0" xfId="0" applyAlignment="1" applyBorder="1" applyFont="1">
      <alignment horizontal="center" readingOrder="0" shrinkToFit="0" vertical="center" wrapText="1"/>
    </xf>
    <xf borderId="18" fillId="0" fontId="8" numFmtId="0" xfId="0" applyBorder="1" applyFont="1"/>
    <xf borderId="9" fillId="0" fontId="6" numFmtId="2" xfId="0" applyBorder="1" applyFont="1" applyNumberFormat="1"/>
    <xf borderId="11" fillId="5" fontId="6" numFmtId="0" xfId="0" applyBorder="1" applyFont="1"/>
    <xf borderId="11" fillId="6" fontId="6" numFmtId="0" xfId="0" applyBorder="1" applyFont="1"/>
    <xf borderId="14" fillId="5" fontId="6" numFmtId="2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'Statistical Measures'!$C$1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'Statistical Measures'!$B$2:$B$13</c:f>
            </c:numRef>
          </c:xVal>
          <c:yVal>
            <c:numRef>
              <c:f>'Statistical Measures'!$C$2:$C$13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337602"/>
        <c:axId val="240013976"/>
      </c:scatterChart>
      <c:valAx>
        <c:axId val="20863376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013976"/>
      </c:valAx>
      <c:valAx>
        <c:axId val="240013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337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</xdr:row>
      <xdr:rowOff>104775</xdr:rowOff>
    </xdr:from>
    <xdr:ext cx="3686175" cy="2238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095500" cy="209550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238125</xdr:colOff>
      <xdr:row>3</xdr:row>
      <xdr:rowOff>200025</xdr:rowOff>
    </xdr:from>
    <xdr:ext cx="3943350" cy="13144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238125</xdr:colOff>
      <xdr:row>0</xdr:row>
      <xdr:rowOff>209550</xdr:rowOff>
    </xdr:from>
    <xdr:ext cx="2886075" cy="714375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238125</xdr:colOff>
      <xdr:row>9</xdr:row>
      <xdr:rowOff>142875</xdr:rowOff>
    </xdr:from>
    <xdr:ext cx="3943350" cy="179070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  <col customWidth="1" min="2" max="3" width="10.88"/>
    <col customWidth="1" min="4" max="4" width="15.0"/>
    <col customWidth="1" min="5" max="5" width="27.0"/>
    <col customWidth="1" min="8" max="12" width="11.25"/>
  </cols>
  <sheetData>
    <row r="1">
      <c r="B1" s="1" t="s">
        <v>0</v>
      </c>
      <c r="C1" s="2" t="s">
        <v>1</v>
      </c>
      <c r="E1" s="3" t="s">
        <v>2</v>
      </c>
      <c r="F1" s="4" t="s">
        <v>3</v>
      </c>
    </row>
    <row r="2">
      <c r="B2" s="5">
        <v>12.0</v>
      </c>
      <c r="C2" s="6">
        <v>77.0</v>
      </c>
      <c r="H2" s="7" t="s">
        <v>4</v>
      </c>
      <c r="I2" s="8" t="s">
        <v>5</v>
      </c>
      <c r="J2" s="7" t="s">
        <v>6</v>
      </c>
      <c r="K2" s="8" t="s">
        <v>7</v>
      </c>
      <c r="L2" s="9" t="s">
        <v>8</v>
      </c>
    </row>
    <row r="3">
      <c r="B3" s="5">
        <v>16.0</v>
      </c>
      <c r="C3" s="6">
        <v>64.0</v>
      </c>
      <c r="H3" s="10">
        <f t="shared" ref="H3:H14" si="2">B2-$B$18</f>
        <v>-1.75</v>
      </c>
      <c r="I3" s="10">
        <f t="shared" ref="I3:I14" si="3">C2-$C$18</f>
        <v>18.91666667</v>
      </c>
      <c r="J3" s="10">
        <f t="shared" ref="J3:K3" si="1">POW(H3,2)</f>
        <v>3.0625</v>
      </c>
      <c r="K3" s="10">
        <f t="shared" si="1"/>
        <v>357.8402778</v>
      </c>
      <c r="L3" s="10">
        <f t="shared" ref="L3:L14" si="5">H3*I3</f>
        <v>-33.10416667</v>
      </c>
    </row>
    <row r="4">
      <c r="B4" s="5">
        <v>18.0</v>
      </c>
      <c r="C4" s="6">
        <v>53.0</v>
      </c>
      <c r="H4" s="10">
        <f t="shared" si="2"/>
        <v>2.25</v>
      </c>
      <c r="I4" s="10">
        <f t="shared" si="3"/>
        <v>5.916666667</v>
      </c>
      <c r="J4" s="10">
        <f t="shared" ref="J4:K4" si="4">POW(H4,2)</f>
        <v>5.0625</v>
      </c>
      <c r="K4" s="10">
        <f t="shared" si="4"/>
        <v>35.00694444</v>
      </c>
      <c r="L4" s="10">
        <f t="shared" si="5"/>
        <v>13.3125</v>
      </c>
    </row>
    <row r="5">
      <c r="B5" s="5">
        <v>20.0</v>
      </c>
      <c r="C5" s="6">
        <v>21.0</v>
      </c>
      <c r="H5" s="10">
        <f t="shared" si="2"/>
        <v>4.25</v>
      </c>
      <c r="I5" s="10">
        <f t="shared" si="3"/>
        <v>-5.083333333</v>
      </c>
      <c r="J5" s="10">
        <f t="shared" ref="J5:K5" si="6">POW(H5,2)</f>
        <v>18.0625</v>
      </c>
      <c r="K5" s="10">
        <f t="shared" si="6"/>
        <v>25.84027778</v>
      </c>
      <c r="L5" s="10">
        <f t="shared" si="5"/>
        <v>-21.60416667</v>
      </c>
    </row>
    <row r="6">
      <c r="B6" s="5">
        <v>19.0</v>
      </c>
      <c r="C6" s="6">
        <v>84.0</v>
      </c>
      <c r="H6" s="10">
        <f t="shared" si="2"/>
        <v>6.25</v>
      </c>
      <c r="I6" s="10">
        <f t="shared" si="3"/>
        <v>-37.08333333</v>
      </c>
      <c r="J6" s="10">
        <f t="shared" ref="J6:K6" si="7">POW(H6,2)</f>
        <v>39.0625</v>
      </c>
      <c r="K6" s="10">
        <f t="shared" si="7"/>
        <v>1375.173611</v>
      </c>
      <c r="L6" s="10">
        <f t="shared" si="5"/>
        <v>-231.7708333</v>
      </c>
    </row>
    <row r="7">
      <c r="B7" s="5">
        <v>7.0</v>
      </c>
      <c r="C7" s="6">
        <v>90.0</v>
      </c>
      <c r="H7" s="10">
        <f t="shared" si="2"/>
        <v>5.25</v>
      </c>
      <c r="I7" s="10">
        <f t="shared" si="3"/>
        <v>25.91666667</v>
      </c>
      <c r="J7" s="10">
        <f t="shared" ref="J7:K7" si="8">POW(H7,2)</f>
        <v>27.5625</v>
      </c>
      <c r="K7" s="10">
        <f t="shared" si="8"/>
        <v>671.6736111</v>
      </c>
      <c r="L7" s="10">
        <f t="shared" si="5"/>
        <v>136.0625</v>
      </c>
    </row>
    <row r="8">
      <c r="A8" s="11"/>
      <c r="B8" s="5">
        <v>15.0</v>
      </c>
      <c r="C8" s="6">
        <v>26.0</v>
      </c>
      <c r="H8" s="10">
        <f t="shared" si="2"/>
        <v>-6.75</v>
      </c>
      <c r="I8" s="10">
        <f t="shared" si="3"/>
        <v>31.91666667</v>
      </c>
      <c r="J8" s="10">
        <f t="shared" ref="J8:K8" si="9">POW(H8,2)</f>
        <v>45.5625</v>
      </c>
      <c r="K8" s="10">
        <f t="shared" si="9"/>
        <v>1018.673611</v>
      </c>
      <c r="L8" s="10">
        <f t="shared" si="5"/>
        <v>-215.4375</v>
      </c>
    </row>
    <row r="9">
      <c r="A9" s="11"/>
      <c r="B9" s="5">
        <v>16.0</v>
      </c>
      <c r="C9" s="6">
        <v>46.0</v>
      </c>
      <c r="H9" s="10">
        <f t="shared" si="2"/>
        <v>1.25</v>
      </c>
      <c r="I9" s="10">
        <f t="shared" si="3"/>
        <v>-32.08333333</v>
      </c>
      <c r="J9" s="10">
        <f t="shared" ref="J9:K9" si="10">POW(H9,2)</f>
        <v>1.5625</v>
      </c>
      <c r="K9" s="10">
        <f t="shared" si="10"/>
        <v>1029.340278</v>
      </c>
      <c r="L9" s="10">
        <f t="shared" si="5"/>
        <v>-40.10416667</v>
      </c>
    </row>
    <row r="10">
      <c r="B10" s="5">
        <v>12.0</v>
      </c>
      <c r="C10" s="6">
        <v>33.0</v>
      </c>
      <c r="H10" s="10">
        <f t="shared" si="2"/>
        <v>2.25</v>
      </c>
      <c r="I10" s="10">
        <f t="shared" si="3"/>
        <v>-12.08333333</v>
      </c>
      <c r="J10" s="10">
        <f t="shared" ref="J10:K10" si="11">POW(H10,2)</f>
        <v>5.0625</v>
      </c>
      <c r="K10" s="10">
        <f t="shared" si="11"/>
        <v>146.0069444</v>
      </c>
      <c r="L10" s="10">
        <f t="shared" si="5"/>
        <v>-27.1875</v>
      </c>
    </row>
    <row r="11">
      <c r="A11" s="11" t="s">
        <v>9</v>
      </c>
      <c r="B11" s="5">
        <v>10.0</v>
      </c>
      <c r="C11" s="6">
        <v>85.0</v>
      </c>
      <c r="H11" s="10">
        <f t="shared" si="2"/>
        <v>-1.75</v>
      </c>
      <c r="I11" s="10">
        <f t="shared" si="3"/>
        <v>-25.08333333</v>
      </c>
      <c r="J11" s="10">
        <f t="shared" ref="J11:K11" si="12">POW(H11,2)</f>
        <v>3.0625</v>
      </c>
      <c r="K11" s="10">
        <f t="shared" si="12"/>
        <v>629.1736111</v>
      </c>
      <c r="L11" s="10">
        <f t="shared" si="5"/>
        <v>43.89583333</v>
      </c>
    </row>
    <row r="12">
      <c r="B12" s="5">
        <v>9.0</v>
      </c>
      <c r="C12" s="6">
        <v>72.0</v>
      </c>
      <c r="H12" s="10">
        <f t="shared" si="2"/>
        <v>-3.75</v>
      </c>
      <c r="I12" s="10">
        <f t="shared" si="3"/>
        <v>26.91666667</v>
      </c>
      <c r="J12" s="10">
        <f t="shared" ref="J12:K12" si="13">POW(H12,2)</f>
        <v>14.0625</v>
      </c>
      <c r="K12" s="10">
        <f t="shared" si="13"/>
        <v>724.5069444</v>
      </c>
      <c r="L12" s="10">
        <f t="shared" si="5"/>
        <v>-100.9375</v>
      </c>
    </row>
    <row r="13">
      <c r="B13" s="5">
        <v>11.0</v>
      </c>
      <c r="C13" s="6">
        <v>46.0</v>
      </c>
      <c r="H13" s="10">
        <f t="shared" si="2"/>
        <v>-4.75</v>
      </c>
      <c r="I13" s="10">
        <f t="shared" si="3"/>
        <v>13.91666667</v>
      </c>
      <c r="J13" s="10">
        <f t="shared" ref="J13:K13" si="14">POW(H13,2)</f>
        <v>22.5625</v>
      </c>
      <c r="K13" s="10">
        <f t="shared" si="14"/>
        <v>193.6736111</v>
      </c>
      <c r="L13" s="10">
        <f t="shared" si="5"/>
        <v>-66.10416667</v>
      </c>
    </row>
    <row r="14">
      <c r="A14" s="12" t="s">
        <v>10</v>
      </c>
      <c r="B14" s="13">
        <f t="shared" ref="B14:C14" si="15">COUNT(B2:B13)</f>
        <v>12</v>
      </c>
      <c r="C14" s="14">
        <f t="shared" si="15"/>
        <v>12</v>
      </c>
      <c r="E14" s="15" t="s">
        <v>11</v>
      </c>
      <c r="F14" s="16">
        <f>J20</f>
        <v>-46.34090909</v>
      </c>
      <c r="H14" s="10">
        <f t="shared" si="2"/>
        <v>-2.75</v>
      </c>
      <c r="I14" s="10">
        <f t="shared" si="3"/>
        <v>-12.08333333</v>
      </c>
      <c r="J14" s="10">
        <f t="shared" ref="J14:K14" si="16">POW(H14,2)</f>
        <v>7.5625</v>
      </c>
      <c r="K14" s="10">
        <f t="shared" si="16"/>
        <v>146.0069444</v>
      </c>
      <c r="L14" s="10">
        <f t="shared" si="5"/>
        <v>33.22916667</v>
      </c>
    </row>
    <row r="15">
      <c r="A15" s="12" t="s">
        <v>12</v>
      </c>
      <c r="B15" s="13">
        <f t="shared" ref="B15:C15" si="17">SUM(B2:B13)</f>
        <v>165</v>
      </c>
      <c r="C15" s="14">
        <f t="shared" si="17"/>
        <v>697</v>
      </c>
      <c r="E15" s="17" t="s">
        <v>13</v>
      </c>
      <c r="F15" s="18">
        <f>_xlfn.COVARIANCE.S(B2:B13,C2:C13)</f>
        <v>-46.34090909</v>
      </c>
      <c r="H15" s="19" t="s">
        <v>14</v>
      </c>
      <c r="I15" s="20"/>
      <c r="J15" s="21">
        <f t="shared" ref="J15:L15" si="18">SUM(J3:J14)</f>
        <v>192.25</v>
      </c>
      <c r="K15" s="21">
        <f t="shared" si="18"/>
        <v>6352.916667</v>
      </c>
      <c r="L15" s="21">
        <f t="shared" si="18"/>
        <v>-509.75</v>
      </c>
    </row>
    <row r="16">
      <c r="A16" s="12" t="s">
        <v>15</v>
      </c>
      <c r="B16" s="22">
        <f t="shared" ref="B16:C16" si="19">MODE(B2:B13)</f>
        <v>12</v>
      </c>
      <c r="C16" s="14">
        <f t="shared" si="19"/>
        <v>46</v>
      </c>
      <c r="E16" s="15" t="s">
        <v>16</v>
      </c>
      <c r="F16" s="16">
        <f>J21</f>
        <v>-0.4612511701</v>
      </c>
    </row>
    <row r="17">
      <c r="A17" s="23" t="s">
        <v>17</v>
      </c>
      <c r="B17" s="24">
        <f t="shared" ref="B17:C17" si="20">MEDIAN(B2:B13)</f>
        <v>13.5</v>
      </c>
      <c r="C17" s="25">
        <f t="shared" si="20"/>
        <v>58.5</v>
      </c>
      <c r="E17" s="17" t="s">
        <v>18</v>
      </c>
      <c r="F17" s="18">
        <f>CORREL(B2:B13,C2:C13)</f>
        <v>-0.4612511701</v>
      </c>
      <c r="H17" s="26"/>
      <c r="I17" s="20"/>
      <c r="J17" s="27" t="s">
        <v>0</v>
      </c>
      <c r="K17" s="28" t="s">
        <v>1</v>
      </c>
    </row>
    <row r="18">
      <c r="A18" s="29" t="s">
        <v>19</v>
      </c>
      <c r="B18" s="30">
        <f t="shared" ref="B18:C18" si="21">B15/B14</f>
        <v>13.75</v>
      </c>
      <c r="C18" s="31">
        <f t="shared" si="21"/>
        <v>58.08333333</v>
      </c>
      <c r="H18" s="32" t="s">
        <v>20</v>
      </c>
      <c r="I18" s="20"/>
      <c r="J18" s="10">
        <f>J15/($B$14-1)</f>
        <v>17.47727273</v>
      </c>
      <c r="K18" s="10">
        <f>K15/($C$14-1)</f>
        <v>577.5378788</v>
      </c>
    </row>
    <row r="19">
      <c r="A19" s="33" t="s">
        <v>21</v>
      </c>
      <c r="B19" s="34">
        <f t="shared" ref="B19:C19" si="22">AVERAGE(B2:B13)</f>
        <v>13.75</v>
      </c>
      <c r="C19" s="35">
        <f t="shared" si="22"/>
        <v>58.08333333</v>
      </c>
      <c r="H19" s="36" t="s">
        <v>22</v>
      </c>
      <c r="I19" s="20"/>
      <c r="J19" s="10">
        <f t="shared" ref="J19:K19" si="23">SQRT(J18)</f>
        <v>4.180582821</v>
      </c>
      <c r="K19" s="10">
        <f t="shared" si="23"/>
        <v>24.03201778</v>
      </c>
    </row>
    <row r="20">
      <c r="A20" s="37" t="s">
        <v>23</v>
      </c>
      <c r="B20" s="13">
        <f t="shared" ref="B20:C20" si="24">MIN(B2:B13)</f>
        <v>7</v>
      </c>
      <c r="C20" s="38">
        <f t="shared" si="24"/>
        <v>21</v>
      </c>
      <c r="H20" s="39" t="s">
        <v>24</v>
      </c>
      <c r="I20" s="40"/>
      <c r="J20" s="41">
        <f>L15/($C$14-1)</f>
        <v>-46.34090909</v>
      </c>
      <c r="K20" s="20"/>
    </row>
    <row r="21">
      <c r="A21" s="12" t="s">
        <v>25</v>
      </c>
      <c r="B21" s="22">
        <f t="shared" ref="B21:C21" si="25">MAX(B2:B13)</f>
        <v>20</v>
      </c>
      <c r="C21" s="14">
        <f t="shared" si="25"/>
        <v>90</v>
      </c>
      <c r="H21" s="32" t="s">
        <v>26</v>
      </c>
      <c r="I21" s="20"/>
      <c r="J21" s="41">
        <f>J20/(J19*K19)</f>
        <v>-0.4612511701</v>
      </c>
      <c r="K21" s="20"/>
    </row>
    <row r="22">
      <c r="A22" s="12" t="s">
        <v>27</v>
      </c>
      <c r="B22" s="22">
        <f t="shared" ref="B22:C22" si="26">B21-B20</f>
        <v>13</v>
      </c>
      <c r="C22" s="14">
        <f t="shared" si="26"/>
        <v>69</v>
      </c>
    </row>
    <row r="23">
      <c r="A23" s="12" t="s">
        <v>28</v>
      </c>
      <c r="B23" s="22">
        <f>QUARTILE($B$2:$B$13,1)</f>
        <v>10.75</v>
      </c>
      <c r="C23" s="14">
        <f>QUARTILE($C$2:$C$13,1)</f>
        <v>42.75</v>
      </c>
    </row>
    <row r="24">
      <c r="A24" s="12" t="s">
        <v>29</v>
      </c>
      <c r="B24" s="22">
        <f>QUARTILE($B$2:$B$13,2)</f>
        <v>13.5</v>
      </c>
      <c r="C24" s="14">
        <f>QUARTILE($C$2:$C$13,2)</f>
        <v>58.5</v>
      </c>
    </row>
    <row r="25">
      <c r="A25" s="12" t="s">
        <v>30</v>
      </c>
      <c r="B25" s="22">
        <f>QUARTILE($B$2:$B$13,3)</f>
        <v>16.5</v>
      </c>
      <c r="C25" s="14">
        <f>QUARTILE($C$2:$C$13,3)</f>
        <v>78.75</v>
      </c>
    </row>
    <row r="26">
      <c r="A26" s="23" t="s">
        <v>31</v>
      </c>
      <c r="B26" s="42">
        <f t="shared" ref="B26:C26" si="27">B25-B23</f>
        <v>5.75</v>
      </c>
      <c r="C26" s="43">
        <f t="shared" si="27"/>
        <v>36</v>
      </c>
    </row>
    <row r="27">
      <c r="A27" s="29" t="s">
        <v>32</v>
      </c>
      <c r="B27" s="30">
        <f t="shared" ref="B27:C27" si="28">J18</f>
        <v>17.47727273</v>
      </c>
      <c r="C27" s="31">
        <f t="shared" si="28"/>
        <v>577.5378788</v>
      </c>
    </row>
    <row r="28">
      <c r="A28" s="33" t="s">
        <v>33</v>
      </c>
      <c r="B28" s="34">
        <f t="shared" ref="B28:C28" si="29">VAR(B2:B13)</f>
        <v>17.47727273</v>
      </c>
      <c r="C28" s="35">
        <f t="shared" si="29"/>
        <v>577.5378788</v>
      </c>
    </row>
    <row r="29">
      <c r="A29" s="29" t="s">
        <v>34</v>
      </c>
      <c r="B29" s="44">
        <f t="shared" ref="B29:C29" si="30">J19</f>
        <v>4.180582821</v>
      </c>
      <c r="C29" s="31">
        <f t="shared" si="30"/>
        <v>24.03201778</v>
      </c>
    </row>
    <row r="30">
      <c r="A30" s="33" t="s">
        <v>35</v>
      </c>
      <c r="B30" s="34">
        <f t="shared" ref="B30:C30" si="31">STDEV(B2:B13)</f>
        <v>4.180582821</v>
      </c>
      <c r="C30" s="35">
        <f t="shared" si="31"/>
        <v>24.03201778</v>
      </c>
    </row>
    <row r="31">
      <c r="A31" s="12" t="s">
        <v>36</v>
      </c>
      <c r="B31" s="22">
        <f t="shared" ref="B31:C31" si="32">SKEW(B2:B13)</f>
        <v>-0.01287766638</v>
      </c>
      <c r="C31" s="14">
        <f t="shared" si="32"/>
        <v>-0.191540125</v>
      </c>
    </row>
    <row r="32">
      <c r="A32" s="12" t="s">
        <v>37</v>
      </c>
      <c r="B32" s="22">
        <f t="shared" ref="B32:C32" si="33">KURT(B2:B13)</f>
        <v>-1.183534705</v>
      </c>
      <c r="C32" s="14">
        <f t="shared" si="33"/>
        <v>-1.401790616</v>
      </c>
    </row>
    <row r="34">
      <c r="A34" s="4" t="s">
        <v>38</v>
      </c>
    </row>
  </sheetData>
  <mergeCells count="9">
    <mergeCell ref="H21:I21"/>
    <mergeCell ref="J21:K21"/>
    <mergeCell ref="A11:A13"/>
    <mergeCell ref="H15:I15"/>
    <mergeCell ref="H17:I17"/>
    <mergeCell ref="H18:I18"/>
    <mergeCell ref="H19:I19"/>
    <mergeCell ref="H20:I20"/>
    <mergeCell ref="J20:K20"/>
  </mergeCells>
  <drawing r:id="rId1"/>
</worksheet>
</file>