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e6b384b47f9630d/Masaüstü/summary/"/>
    </mc:Choice>
  </mc:AlternateContent>
  <xr:revisionPtr revIDLastSave="531" documentId="8_{F5D8D517-2274-4BE8-A206-BF05BFDE5D6F}" xr6:coauthVersionLast="47" xr6:coauthVersionMax="47" xr10:uidLastSave="{2D8569B0-27E6-4CED-A848-2800121DEAED}"/>
  <bookViews>
    <workbookView xWindow="-120" yWindow="-120" windowWidth="29040" windowHeight="15720" xr2:uid="{00000000-000D-0000-FFFF-FFFF00000000}"/>
  </bookViews>
  <sheets>
    <sheet name="Calculation" sheetId="1" r:id="rId1"/>
    <sheet name="Lead Type Combination Packages" sheetId="7" r:id="rId2"/>
    <sheet name="Fillet Tables" sheetId="2" r:id="rId3"/>
    <sheet name="Lead Types" sheetId="3" r:id="rId4"/>
    <sheet name="Naming Convention" sheetId="5" r:id="rId5"/>
    <sheet name="Land Pattern &amp; Orientation" sheetId="6" r:id="rId6"/>
    <sheet name="Coutyard and Silkscreen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1" l="1"/>
  <c r="E36" i="1" s="1"/>
  <c r="E30" i="1"/>
  <c r="E29" i="1"/>
  <c r="E35" i="1" s="1"/>
  <c r="H35" i="1" s="1"/>
  <c r="S34" i="7"/>
  <c r="S33" i="7"/>
  <c r="V34" i="7"/>
  <c r="V35" i="7" s="1"/>
  <c r="V33" i="7"/>
  <c r="B35" i="7"/>
  <c r="B31" i="7"/>
  <c r="I35" i="7" s="1"/>
  <c r="B30" i="7"/>
  <c r="B28" i="7"/>
  <c r="B13" i="7"/>
  <c r="B29" i="7" s="1"/>
  <c r="B34" i="7" s="1"/>
  <c r="B25" i="1"/>
  <c r="B31" i="1" s="1"/>
  <c r="B36" i="1" s="1"/>
  <c r="B21" i="1"/>
  <c r="B29" i="1" s="1"/>
  <c r="B19" i="1"/>
  <c r="B23" i="1" s="1"/>
  <c r="B30" i="1" s="1"/>
  <c r="I34" i="7" l="1"/>
  <c r="S35" i="7"/>
  <c r="B35" i="1"/>
</calcChain>
</file>

<file path=xl/sharedStrings.xml><?xml version="1.0" encoding="utf-8"?>
<sst xmlns="http://schemas.openxmlformats.org/spreadsheetml/2006/main" count="81" uniqueCount="63">
  <si>
    <t>Smin</t>
  </si>
  <si>
    <t>F</t>
  </si>
  <si>
    <t>P</t>
  </si>
  <si>
    <t>Lmin</t>
  </si>
  <si>
    <t>Wmin</t>
  </si>
  <si>
    <t>MMC Calculator</t>
  </si>
  <si>
    <t>Jt</t>
  </si>
  <si>
    <t>Jh</t>
  </si>
  <si>
    <t>Js</t>
  </si>
  <si>
    <t>Tmin</t>
  </si>
  <si>
    <t>CL=L(tol)</t>
  </si>
  <si>
    <t>CS=S(tol)</t>
  </si>
  <si>
    <t>CW=W(tol)</t>
  </si>
  <si>
    <t>PreOutputs</t>
  </si>
  <si>
    <t>Outputs</t>
  </si>
  <si>
    <t>Zmax</t>
  </si>
  <si>
    <t>Gmin</t>
  </si>
  <si>
    <t>Xmax</t>
  </si>
  <si>
    <t>MMC</t>
  </si>
  <si>
    <t>DATASHEET</t>
  </si>
  <si>
    <t>Pad Size</t>
  </si>
  <si>
    <t>w</t>
  </si>
  <si>
    <t>l</t>
  </si>
  <si>
    <t>x</t>
  </si>
  <si>
    <t>y</t>
  </si>
  <si>
    <t>W1min</t>
  </si>
  <si>
    <t>W2min</t>
  </si>
  <si>
    <t>T1min</t>
  </si>
  <si>
    <t>T2min</t>
  </si>
  <si>
    <t>CL</t>
  </si>
  <si>
    <t>CW1</t>
  </si>
  <si>
    <t>CW2</t>
  </si>
  <si>
    <t>CT1</t>
  </si>
  <si>
    <t>CT2</t>
  </si>
  <si>
    <t>JT1</t>
  </si>
  <si>
    <t>JH1</t>
  </si>
  <si>
    <t>JS1</t>
  </si>
  <si>
    <t>JT2</t>
  </si>
  <si>
    <t>JH2</t>
  </si>
  <si>
    <t>JS2</t>
  </si>
  <si>
    <t>CS</t>
  </si>
  <si>
    <t>X1max</t>
  </si>
  <si>
    <t>X2max</t>
  </si>
  <si>
    <t>Pad Size 1</t>
  </si>
  <si>
    <t>Pad Size 2</t>
  </si>
  <si>
    <t>Pmin</t>
  </si>
  <si>
    <t>Cp</t>
  </si>
  <si>
    <t>w1</t>
  </si>
  <si>
    <t>w2</t>
  </si>
  <si>
    <t xml:space="preserve"> L1</t>
  </si>
  <si>
    <t xml:space="preserve"> L2</t>
  </si>
  <si>
    <t>Toleranced Pitch 2</t>
  </si>
  <si>
    <t>Toleranced Pitch 1</t>
  </si>
  <si>
    <t>W1</t>
  </si>
  <si>
    <t>W2</t>
  </si>
  <si>
    <t>P+W(Max)</t>
  </si>
  <si>
    <t>P-W(Min)</t>
  </si>
  <si>
    <t>Roun-off(Jt):</t>
  </si>
  <si>
    <t>CT</t>
  </si>
  <si>
    <t>CW</t>
  </si>
  <si>
    <t>Roun-off(Jh):</t>
  </si>
  <si>
    <t>Roun-off(Js):</t>
  </si>
  <si>
    <t>Rounded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</si>
</sst>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2" fontId="0" fillId="0" borderId="0" xfId="0" applyNumberFormat="1"/>
    <xf numFmtId="0" fontId="3" fillId="0" borderId="0" xfId="0" applyFont="1"/>
    <xf numFmtId="16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2" fontId="0" fillId="0" borderId="0" xfId="0" applyNumberFormat="1" applyBorder="1"/>
    <xf numFmtId="0" fontId="0" fillId="0" borderId="7" xfId="0" applyBorder="1"/>
    <xf numFmtId="2" fontId="0" fillId="0" borderId="7" xfId="0" applyNumberFormat="1" applyBorder="1"/>
    <xf numFmtId="164" fontId="0" fillId="0" borderId="2" xfId="0" applyNumberFormat="1" applyBorder="1"/>
    <xf numFmtId="0" fontId="1" fillId="0" borderId="2" xfId="0" applyFont="1" applyBorder="1"/>
    <xf numFmtId="164" fontId="0" fillId="0" borderId="0" xfId="0" applyNumberFormat="1" applyBorder="1"/>
    <xf numFmtId="0" fontId="1" fillId="0" borderId="4" xfId="0" applyFont="1" applyBorder="1"/>
    <xf numFmtId="2" fontId="0" fillId="0" borderId="5" xfId="0" applyNumberFormat="1" applyBorder="1"/>
    <xf numFmtId="0" fontId="1" fillId="0" borderId="6" xfId="0" applyFont="1" applyBorder="1"/>
    <xf numFmtId="164" fontId="0" fillId="0" borderId="7" xfId="0" applyNumberFormat="1" applyBorder="1"/>
    <xf numFmtId="2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15</xdr:row>
      <xdr:rowOff>104775</xdr:rowOff>
    </xdr:from>
    <xdr:to>
      <xdr:col>14</xdr:col>
      <xdr:colOff>362271</xdr:colOff>
      <xdr:row>21</xdr:row>
      <xdr:rowOff>104935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8050" y="2962275"/>
          <a:ext cx="2295845" cy="1143160"/>
        </a:xfrm>
        <a:prstGeom prst="rect">
          <a:avLst/>
        </a:prstGeom>
      </xdr:spPr>
    </xdr:pic>
    <xdr:clientData/>
  </xdr:twoCellAnchor>
  <xdr:twoCellAnchor editAs="oneCell">
    <xdr:from>
      <xdr:col>10</xdr:col>
      <xdr:colOff>600075</xdr:colOff>
      <xdr:row>26</xdr:row>
      <xdr:rowOff>0</xdr:rowOff>
    </xdr:from>
    <xdr:to>
      <xdr:col>14</xdr:col>
      <xdr:colOff>162205</xdr:colOff>
      <xdr:row>27</xdr:row>
      <xdr:rowOff>76237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53300" y="4953000"/>
          <a:ext cx="2000529" cy="266737"/>
        </a:xfrm>
        <a:prstGeom prst="rect">
          <a:avLst/>
        </a:prstGeom>
      </xdr:spPr>
    </xdr:pic>
    <xdr:clientData/>
  </xdr:twoCellAnchor>
  <xdr:twoCellAnchor editAs="oneCell">
    <xdr:from>
      <xdr:col>11</xdr:col>
      <xdr:colOff>114300</xdr:colOff>
      <xdr:row>23</xdr:row>
      <xdr:rowOff>161925</xdr:rowOff>
    </xdr:from>
    <xdr:to>
      <xdr:col>14</xdr:col>
      <xdr:colOff>239</xdr:colOff>
      <xdr:row>25</xdr:row>
      <xdr:rowOff>57189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77125" y="4543425"/>
          <a:ext cx="1714739" cy="2762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2</xdr:row>
          <xdr:rowOff>161925</xdr:rowOff>
        </xdr:from>
        <xdr:to>
          <xdr:col>6</xdr:col>
          <xdr:colOff>466725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Smin_Calculate(Tmin,T(tol),Lmin required)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285750</xdr:colOff>
      <xdr:row>21</xdr:row>
      <xdr:rowOff>171450</xdr:rowOff>
    </xdr:from>
    <xdr:to>
      <xdr:col>13</xdr:col>
      <xdr:colOff>362130</xdr:colOff>
      <xdr:row>23</xdr:row>
      <xdr:rowOff>28608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48575" y="4171950"/>
          <a:ext cx="1295581" cy="238158"/>
        </a:xfrm>
        <a:prstGeom prst="rect">
          <a:avLst/>
        </a:prstGeom>
      </xdr:spPr>
    </xdr:pic>
    <xdr:clientData/>
  </xdr:twoCellAnchor>
  <xdr:twoCellAnchor editAs="oneCell">
    <xdr:from>
      <xdr:col>10</xdr:col>
      <xdr:colOff>247649</xdr:colOff>
      <xdr:row>3</xdr:row>
      <xdr:rowOff>180975</xdr:rowOff>
    </xdr:from>
    <xdr:to>
      <xdr:col>15</xdr:col>
      <xdr:colOff>200082</xdr:colOff>
      <xdr:row>12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000874" y="752475"/>
          <a:ext cx="3000433" cy="169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171450</xdr:rowOff>
    </xdr:from>
    <xdr:to>
      <xdr:col>0</xdr:col>
      <xdr:colOff>676369</xdr:colOff>
      <xdr:row>19</xdr:row>
      <xdr:rowOff>9556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"/>
          <a:ext cx="676369" cy="21910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</xdr:row>
      <xdr:rowOff>152400</xdr:rowOff>
    </xdr:from>
    <xdr:to>
      <xdr:col>0</xdr:col>
      <xdr:colOff>990732</xdr:colOff>
      <xdr:row>21</xdr:row>
      <xdr:rowOff>19085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625" y="3771900"/>
          <a:ext cx="943107" cy="24768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21</xdr:row>
      <xdr:rowOff>161925</xdr:rowOff>
    </xdr:from>
    <xdr:to>
      <xdr:col>0</xdr:col>
      <xdr:colOff>952628</xdr:colOff>
      <xdr:row>23</xdr:row>
      <xdr:rowOff>57189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00" y="4162425"/>
          <a:ext cx="914528" cy="276264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23</xdr:row>
      <xdr:rowOff>161925</xdr:rowOff>
    </xdr:from>
    <xdr:to>
      <xdr:col>0</xdr:col>
      <xdr:colOff>952632</xdr:colOff>
      <xdr:row>25</xdr:row>
      <xdr:rowOff>28610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525" y="4543425"/>
          <a:ext cx="943107" cy="247685"/>
        </a:xfrm>
        <a:prstGeom prst="rect">
          <a:avLst/>
        </a:prstGeom>
      </xdr:spPr>
    </xdr:pic>
    <xdr:clientData/>
  </xdr:twoCellAnchor>
  <xdr:twoCellAnchor editAs="oneCell">
    <xdr:from>
      <xdr:col>16</xdr:col>
      <xdr:colOff>219075</xdr:colOff>
      <xdr:row>3</xdr:row>
      <xdr:rowOff>95250</xdr:rowOff>
    </xdr:from>
    <xdr:to>
      <xdr:col>20</xdr:col>
      <xdr:colOff>86084</xdr:colOff>
      <xdr:row>13</xdr:row>
      <xdr:rowOff>66937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629900" y="666750"/>
          <a:ext cx="2572109" cy="1876687"/>
        </a:xfrm>
        <a:prstGeom prst="rect">
          <a:avLst/>
        </a:prstGeom>
      </xdr:spPr>
    </xdr:pic>
    <xdr:clientData/>
  </xdr:twoCellAnchor>
  <xdr:oneCellAnchor>
    <xdr:from>
      <xdr:col>17</xdr:col>
      <xdr:colOff>428625</xdr:colOff>
      <xdr:row>13</xdr:row>
      <xdr:rowOff>123825</xdr:rowOff>
    </xdr:from>
    <xdr:ext cx="298928" cy="374141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1449050" y="2600325"/>
          <a:ext cx="29892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800" b="1"/>
            <a:t>T</a:t>
          </a:r>
        </a:p>
      </xdr:txBody>
    </xdr:sp>
    <xdr:clientData/>
  </xdr:oneCellAnchor>
  <xdr:twoCellAnchor>
    <xdr:from>
      <xdr:col>17</xdr:col>
      <xdr:colOff>371475</xdr:colOff>
      <xdr:row>12</xdr:row>
      <xdr:rowOff>57150</xdr:rowOff>
    </xdr:from>
    <xdr:to>
      <xdr:col>17</xdr:col>
      <xdr:colOff>371475</xdr:colOff>
      <xdr:row>14</xdr:row>
      <xdr:rowOff>38100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11391900" y="2343150"/>
          <a:ext cx="0" cy="36195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171450</xdr:colOff>
      <xdr:row>12</xdr:row>
      <xdr:rowOff>57150</xdr:rowOff>
    </xdr:from>
    <xdr:to>
      <xdr:col>18</xdr:col>
      <xdr:colOff>171450</xdr:colOff>
      <xdr:row>14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11801475" y="2343150"/>
          <a:ext cx="0" cy="36195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142875</xdr:colOff>
      <xdr:row>7</xdr:row>
      <xdr:rowOff>123825</xdr:rowOff>
    </xdr:from>
    <xdr:ext cx="282257" cy="374141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2992100" y="1457325"/>
          <a:ext cx="28225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800" b="1"/>
            <a:t>L</a:t>
          </a:r>
        </a:p>
      </xdr:txBody>
    </xdr:sp>
    <xdr:clientData/>
  </xdr:oneCellAnchor>
  <xdr:twoCellAnchor>
    <xdr:from>
      <xdr:col>20</xdr:col>
      <xdr:colOff>284004</xdr:colOff>
      <xdr:row>4</xdr:row>
      <xdr:rowOff>142875</xdr:rowOff>
    </xdr:from>
    <xdr:to>
      <xdr:col>20</xdr:col>
      <xdr:colOff>285750</xdr:colOff>
      <xdr:row>7</xdr:row>
      <xdr:rowOff>123825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>
          <a:stCxn id="17" idx="0"/>
        </xdr:cNvCxnSpPr>
      </xdr:nvCxnSpPr>
      <xdr:spPr>
        <a:xfrm flipV="1">
          <a:off x="13133229" y="904875"/>
          <a:ext cx="1746" cy="55245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276225</xdr:colOff>
      <xdr:row>9</xdr:row>
      <xdr:rowOff>133350</xdr:rowOff>
    </xdr:from>
    <xdr:to>
      <xdr:col>20</xdr:col>
      <xdr:colOff>285750</xdr:colOff>
      <xdr:row>12</xdr:row>
      <xdr:rowOff>104775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13125450" y="1847850"/>
          <a:ext cx="9525" cy="54292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171450</xdr:colOff>
      <xdr:row>13</xdr:row>
      <xdr:rowOff>38100</xdr:rowOff>
    </xdr:from>
    <xdr:to>
      <xdr:col>18</xdr:col>
      <xdr:colOff>800100</xdr:colOff>
      <xdr:row>13</xdr:row>
      <xdr:rowOff>47625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>
          <a:off x="11944350" y="2562225"/>
          <a:ext cx="628650" cy="9525"/>
        </a:xfrm>
        <a:prstGeom prst="straightConnector1">
          <a:avLst/>
        </a:prstGeom>
        <a:ln w="19050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19050</xdr:colOff>
      <xdr:row>19</xdr:row>
      <xdr:rowOff>28575</xdr:rowOff>
    </xdr:from>
    <xdr:to>
      <xdr:col>22</xdr:col>
      <xdr:colOff>229008</xdr:colOff>
      <xdr:row>34</xdr:row>
      <xdr:rowOff>95659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91950" y="3695700"/>
          <a:ext cx="2915058" cy="2934109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34</xdr:row>
      <xdr:rowOff>47625</xdr:rowOff>
    </xdr:from>
    <xdr:to>
      <xdr:col>3</xdr:col>
      <xdr:colOff>228714</xdr:colOff>
      <xdr:row>35</xdr:row>
      <xdr:rowOff>114336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95475" y="6572250"/>
          <a:ext cx="819264" cy="257211"/>
        </a:xfrm>
        <a:prstGeom prst="rect">
          <a:avLst/>
        </a:prstGeom>
      </xdr:spPr>
    </xdr:pic>
    <xdr:clientData/>
  </xdr:twoCellAnchor>
  <xdr:oneCellAnchor>
    <xdr:from>
      <xdr:col>3</xdr:col>
      <xdr:colOff>136923</xdr:colOff>
      <xdr:row>34</xdr:row>
      <xdr:rowOff>60722</xdr:rowOff>
    </xdr:from>
    <xdr:ext cx="285527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2619376" y="6585347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100"/>
            <a:t>w</a:t>
          </a:r>
        </a:p>
      </xdr:txBody>
    </xdr:sp>
    <xdr:clientData/>
  </xdr:oneCellAnchor>
  <xdr:oneCellAnchor>
    <xdr:from>
      <xdr:col>2</xdr:col>
      <xdr:colOff>336948</xdr:colOff>
      <xdr:row>35</xdr:row>
      <xdr:rowOff>76200</xdr:rowOff>
    </xdr:from>
    <xdr:ext cx="217047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2212182" y="6791325"/>
          <a:ext cx="21704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100"/>
            <a:t>l</a:t>
          </a:r>
        </a:p>
      </xdr:txBody>
    </xdr:sp>
    <xdr:clientData/>
  </xdr:oneCellAnchor>
  <xdr:oneCellAnchor>
    <xdr:from>
      <xdr:col>18</xdr:col>
      <xdr:colOff>342900</xdr:colOff>
      <xdr:row>13</xdr:row>
      <xdr:rowOff>38100</xdr:rowOff>
    </xdr:from>
    <xdr:ext cx="293798" cy="374141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12115800" y="2562225"/>
          <a:ext cx="29379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800" b="1"/>
            <a:t>S</a:t>
          </a:r>
        </a:p>
      </xdr:txBody>
    </xdr:sp>
    <xdr:clientData/>
  </xdr:oneCellAnchor>
  <xdr:twoCellAnchor>
    <xdr:from>
      <xdr:col>18</xdr:col>
      <xdr:colOff>790575</xdr:colOff>
      <xdr:row>12</xdr:row>
      <xdr:rowOff>47625</xdr:rowOff>
    </xdr:from>
    <xdr:to>
      <xdr:col>18</xdr:col>
      <xdr:colOff>790575</xdr:colOff>
      <xdr:row>14</xdr:row>
      <xdr:rowOff>28575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12563475" y="2381250"/>
          <a:ext cx="0" cy="36195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171450</xdr:rowOff>
        </xdr:from>
        <xdr:to>
          <xdr:col>6</xdr:col>
          <xdr:colOff>561975</xdr:colOff>
          <xdr:row>14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Smin_Calculate(Tmin,CT,Lmin required)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19050</xdr:colOff>
      <xdr:row>46</xdr:row>
      <xdr:rowOff>47625</xdr:rowOff>
    </xdr:from>
    <xdr:to>
      <xdr:col>3</xdr:col>
      <xdr:colOff>228714</xdr:colOff>
      <xdr:row>47</xdr:row>
      <xdr:rowOff>114336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5475" y="6572250"/>
          <a:ext cx="819264" cy="257211"/>
        </a:xfrm>
        <a:prstGeom prst="rect">
          <a:avLst/>
        </a:prstGeom>
      </xdr:spPr>
    </xdr:pic>
    <xdr:clientData/>
  </xdr:twoCellAnchor>
  <xdr:oneCellAnchor>
    <xdr:from>
      <xdr:col>3</xdr:col>
      <xdr:colOff>136923</xdr:colOff>
      <xdr:row>46</xdr:row>
      <xdr:rowOff>60722</xdr:rowOff>
    </xdr:from>
    <xdr:ext cx="285527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622948" y="6585347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100"/>
            <a:t>w</a:t>
          </a:r>
        </a:p>
      </xdr:txBody>
    </xdr:sp>
    <xdr:clientData/>
  </xdr:oneCellAnchor>
  <xdr:oneCellAnchor>
    <xdr:from>
      <xdr:col>2</xdr:col>
      <xdr:colOff>336948</xdr:colOff>
      <xdr:row>47</xdr:row>
      <xdr:rowOff>76200</xdr:rowOff>
    </xdr:from>
    <xdr:ext cx="217047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213373" y="6791325"/>
          <a:ext cx="21704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100"/>
            <a:t>l</a:t>
          </a:r>
        </a:p>
      </xdr:txBody>
    </xdr:sp>
    <xdr:clientData/>
  </xdr:oneCellAnchor>
  <xdr:twoCellAnchor editAs="oneCell">
    <xdr:from>
      <xdr:col>15</xdr:col>
      <xdr:colOff>438150</xdr:colOff>
      <xdr:row>6</xdr:row>
      <xdr:rowOff>57150</xdr:rowOff>
    </xdr:from>
    <xdr:to>
      <xdr:col>18</xdr:col>
      <xdr:colOff>638539</xdr:colOff>
      <xdr:row>20</xdr:row>
      <xdr:rowOff>133733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82150" y="1200150"/>
          <a:ext cx="2610214" cy="2743583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5</xdr:row>
      <xdr:rowOff>161925</xdr:rowOff>
    </xdr:from>
    <xdr:to>
      <xdr:col>23</xdr:col>
      <xdr:colOff>162386</xdr:colOff>
      <xdr:row>24</xdr:row>
      <xdr:rowOff>86220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96700" y="1114425"/>
          <a:ext cx="3305636" cy="3543795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13</xdr:row>
      <xdr:rowOff>152400</xdr:rowOff>
    </xdr:from>
    <xdr:to>
      <xdr:col>16</xdr:col>
      <xdr:colOff>133350</xdr:colOff>
      <xdr:row>13</xdr:row>
      <xdr:rowOff>152400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9353550" y="2628900"/>
          <a:ext cx="533400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219075</xdr:colOff>
      <xdr:row>17</xdr:row>
      <xdr:rowOff>171450</xdr:rowOff>
    </xdr:from>
    <xdr:to>
      <xdr:col>16</xdr:col>
      <xdr:colOff>142875</xdr:colOff>
      <xdr:row>17</xdr:row>
      <xdr:rowOff>171450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9363075" y="3409950"/>
          <a:ext cx="533400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333375</xdr:colOff>
      <xdr:row>13</xdr:row>
      <xdr:rowOff>161925</xdr:rowOff>
    </xdr:from>
    <xdr:to>
      <xdr:col>15</xdr:col>
      <xdr:colOff>342900</xdr:colOff>
      <xdr:row>17</xdr:row>
      <xdr:rowOff>161925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H="1" flipV="1">
          <a:off x="9477375" y="2638425"/>
          <a:ext cx="9525" cy="762000"/>
        </a:xfrm>
        <a:prstGeom prst="straightConnector1">
          <a:avLst/>
        </a:prstGeom>
        <a:ln w="19050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47625</xdr:colOff>
      <xdr:row>14</xdr:row>
      <xdr:rowOff>133350</xdr:rowOff>
    </xdr:from>
    <xdr:ext cx="293798" cy="374141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9191625" y="2800350"/>
          <a:ext cx="29379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800" b="1"/>
            <a:t>S</a:t>
          </a:r>
        </a:p>
      </xdr:txBody>
    </xdr:sp>
    <xdr:clientData/>
  </xdr:oneCellAnchor>
  <xdr:twoCellAnchor editAs="oneCell">
    <xdr:from>
      <xdr:col>9</xdr:col>
      <xdr:colOff>485775</xdr:colOff>
      <xdr:row>2</xdr:row>
      <xdr:rowOff>47625</xdr:rowOff>
    </xdr:from>
    <xdr:to>
      <xdr:col>15</xdr:col>
      <xdr:colOff>19495</xdr:colOff>
      <xdr:row>30</xdr:row>
      <xdr:rowOff>29317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72175" y="428625"/>
          <a:ext cx="3191320" cy="5315692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33</xdr:row>
      <xdr:rowOff>47625</xdr:rowOff>
    </xdr:from>
    <xdr:to>
      <xdr:col>3</xdr:col>
      <xdr:colOff>228714</xdr:colOff>
      <xdr:row>34</xdr:row>
      <xdr:rowOff>114336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5475" y="6572250"/>
          <a:ext cx="819264" cy="257211"/>
        </a:xfrm>
        <a:prstGeom prst="rect">
          <a:avLst/>
        </a:prstGeom>
      </xdr:spPr>
    </xdr:pic>
    <xdr:clientData/>
  </xdr:twoCellAnchor>
  <xdr:oneCellAnchor>
    <xdr:from>
      <xdr:col>3</xdr:col>
      <xdr:colOff>136923</xdr:colOff>
      <xdr:row>33</xdr:row>
      <xdr:rowOff>60722</xdr:rowOff>
    </xdr:from>
    <xdr:ext cx="285527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2622948" y="6585347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100"/>
            <a:t>w</a:t>
          </a:r>
        </a:p>
      </xdr:txBody>
    </xdr:sp>
    <xdr:clientData/>
  </xdr:oneCellAnchor>
  <xdr:oneCellAnchor>
    <xdr:from>
      <xdr:col>2</xdr:col>
      <xdr:colOff>336948</xdr:colOff>
      <xdr:row>34</xdr:row>
      <xdr:rowOff>76200</xdr:rowOff>
    </xdr:from>
    <xdr:ext cx="217047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2213373" y="6791325"/>
          <a:ext cx="21704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100"/>
            <a:t>l</a:t>
          </a:r>
        </a:p>
      </xdr:txBody>
    </xdr:sp>
    <xdr:clientData/>
  </xdr:oneCellAnchor>
  <xdr:oneCellAnchor>
    <xdr:from>
      <xdr:col>9</xdr:col>
      <xdr:colOff>19050</xdr:colOff>
      <xdr:row>33</xdr:row>
      <xdr:rowOff>47625</xdr:rowOff>
    </xdr:from>
    <xdr:ext cx="819264" cy="257211"/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6425" y="6334125"/>
          <a:ext cx="819264" cy="257211"/>
        </a:xfrm>
        <a:prstGeom prst="rect">
          <a:avLst/>
        </a:prstGeom>
      </xdr:spPr>
    </xdr:pic>
    <xdr:clientData/>
  </xdr:oneCellAnchor>
  <xdr:oneCellAnchor>
    <xdr:from>
      <xdr:col>10</xdr:col>
      <xdr:colOff>136923</xdr:colOff>
      <xdr:row>33</xdr:row>
      <xdr:rowOff>60722</xdr:rowOff>
    </xdr:from>
    <xdr:ext cx="285527" cy="26456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2603898" y="6347222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100"/>
            <a:t>w</a:t>
          </a:r>
        </a:p>
      </xdr:txBody>
    </xdr:sp>
    <xdr:clientData/>
  </xdr:oneCellAnchor>
  <xdr:oneCellAnchor>
    <xdr:from>
      <xdr:col>9</xdr:col>
      <xdr:colOff>336948</xdr:colOff>
      <xdr:row>34</xdr:row>
      <xdr:rowOff>76200</xdr:rowOff>
    </xdr:from>
    <xdr:ext cx="217047" cy="264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2194323" y="6553200"/>
          <a:ext cx="21704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100"/>
            <a:t>l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143405</xdr:colOff>
      <xdr:row>41</xdr:row>
      <xdr:rowOff>1090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801005" cy="7811590"/>
        </a:xfrm>
        <a:prstGeom prst="rect">
          <a:avLst/>
        </a:prstGeom>
      </xdr:spPr>
    </xdr:pic>
    <xdr:clientData/>
  </xdr:twoCellAnchor>
  <xdr:twoCellAnchor editAs="oneCell">
    <xdr:from>
      <xdr:col>6</xdr:col>
      <xdr:colOff>104775</xdr:colOff>
      <xdr:row>0</xdr:row>
      <xdr:rowOff>0</xdr:rowOff>
    </xdr:from>
    <xdr:to>
      <xdr:col>12</xdr:col>
      <xdr:colOff>105286</xdr:colOff>
      <xdr:row>33</xdr:row>
      <xdr:rowOff>48509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62375" y="0"/>
          <a:ext cx="3658111" cy="63350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0</xdr:rowOff>
    </xdr:from>
    <xdr:to>
      <xdr:col>18</xdr:col>
      <xdr:colOff>181497</xdr:colOff>
      <xdr:row>16</xdr:row>
      <xdr:rowOff>76636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10450" y="0"/>
          <a:ext cx="3743847" cy="3124636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18</xdr:row>
      <xdr:rowOff>28575</xdr:rowOff>
    </xdr:from>
    <xdr:to>
      <xdr:col>18</xdr:col>
      <xdr:colOff>219586</xdr:colOff>
      <xdr:row>33</xdr:row>
      <xdr:rowOff>95658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34275" y="3457575"/>
          <a:ext cx="3658111" cy="2924583"/>
        </a:xfrm>
        <a:prstGeom prst="rect">
          <a:avLst/>
        </a:prstGeom>
      </xdr:spPr>
    </xdr:pic>
    <xdr:clientData/>
  </xdr:twoCellAnchor>
  <xdr:twoCellAnchor editAs="oneCell">
    <xdr:from>
      <xdr:col>18</xdr:col>
      <xdr:colOff>295275</xdr:colOff>
      <xdr:row>0</xdr:row>
      <xdr:rowOff>38100</xdr:rowOff>
    </xdr:from>
    <xdr:to>
      <xdr:col>24</xdr:col>
      <xdr:colOff>324364</xdr:colOff>
      <xdr:row>33</xdr:row>
      <xdr:rowOff>105662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268075" y="38100"/>
          <a:ext cx="3686689" cy="6354062"/>
        </a:xfrm>
        <a:prstGeom prst="rect">
          <a:avLst/>
        </a:prstGeom>
      </xdr:spPr>
    </xdr:pic>
    <xdr:clientData/>
  </xdr:twoCellAnchor>
  <xdr:twoCellAnchor editAs="oneCell">
    <xdr:from>
      <xdr:col>24</xdr:col>
      <xdr:colOff>361950</xdr:colOff>
      <xdr:row>0</xdr:row>
      <xdr:rowOff>152400</xdr:rowOff>
    </xdr:from>
    <xdr:to>
      <xdr:col>30</xdr:col>
      <xdr:colOff>362461</xdr:colOff>
      <xdr:row>32</xdr:row>
      <xdr:rowOff>172304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92350" y="152400"/>
          <a:ext cx="3658111" cy="6115904"/>
        </a:xfrm>
        <a:prstGeom prst="rect">
          <a:avLst/>
        </a:prstGeom>
      </xdr:spPr>
    </xdr:pic>
    <xdr:clientData/>
  </xdr:twoCellAnchor>
  <xdr:twoCellAnchor editAs="oneCell">
    <xdr:from>
      <xdr:col>30</xdr:col>
      <xdr:colOff>390525</xdr:colOff>
      <xdr:row>0</xdr:row>
      <xdr:rowOff>142875</xdr:rowOff>
    </xdr:from>
    <xdr:to>
      <xdr:col>36</xdr:col>
      <xdr:colOff>457720</xdr:colOff>
      <xdr:row>16</xdr:row>
      <xdr:rowOff>67090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678525" y="142875"/>
          <a:ext cx="3724795" cy="2972215"/>
        </a:xfrm>
        <a:prstGeom prst="rect">
          <a:avLst/>
        </a:prstGeom>
      </xdr:spPr>
    </xdr:pic>
    <xdr:clientData/>
  </xdr:twoCellAnchor>
  <xdr:twoCellAnchor editAs="oneCell">
    <xdr:from>
      <xdr:col>30</xdr:col>
      <xdr:colOff>390525</xdr:colOff>
      <xdr:row>16</xdr:row>
      <xdr:rowOff>66675</xdr:rowOff>
    </xdr:from>
    <xdr:to>
      <xdr:col>36</xdr:col>
      <xdr:colOff>476772</xdr:colOff>
      <xdr:row>34</xdr:row>
      <xdr:rowOff>57627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678525" y="3114675"/>
          <a:ext cx="3743847" cy="3419952"/>
        </a:xfrm>
        <a:prstGeom prst="rect">
          <a:avLst/>
        </a:prstGeom>
      </xdr:spPr>
    </xdr:pic>
    <xdr:clientData/>
  </xdr:twoCellAnchor>
  <xdr:twoCellAnchor editAs="oneCell">
    <xdr:from>
      <xdr:col>36</xdr:col>
      <xdr:colOff>476250</xdr:colOff>
      <xdr:row>0</xdr:row>
      <xdr:rowOff>123825</xdr:rowOff>
    </xdr:from>
    <xdr:to>
      <xdr:col>43</xdr:col>
      <xdr:colOff>114845</xdr:colOff>
      <xdr:row>15</xdr:row>
      <xdr:rowOff>133750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21850" y="123825"/>
          <a:ext cx="3905795" cy="2867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</xdr:row>
      <xdr:rowOff>152400</xdr:rowOff>
    </xdr:from>
    <xdr:to>
      <xdr:col>14</xdr:col>
      <xdr:colOff>219075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42900"/>
          <a:ext cx="8686800" cy="441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28575</xdr:rowOff>
    </xdr:from>
    <xdr:to>
      <xdr:col>28</xdr:col>
      <xdr:colOff>172569</xdr:colOff>
      <xdr:row>24</xdr:row>
      <xdr:rowOff>19687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20200" y="28575"/>
          <a:ext cx="8021169" cy="45631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343969</xdr:colOff>
      <xdr:row>43</xdr:row>
      <xdr:rowOff>153565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659169" cy="8345065"/>
        </a:xfrm>
        <a:prstGeom prst="rect">
          <a:avLst/>
        </a:prstGeom>
      </xdr:spPr>
    </xdr:pic>
    <xdr:clientData/>
  </xdr:twoCellAnchor>
  <xdr:twoCellAnchor editAs="oneCell">
    <xdr:from>
      <xdr:col>12</xdr:col>
      <xdr:colOff>247090</xdr:colOff>
      <xdr:row>0</xdr:row>
      <xdr:rowOff>80682</xdr:rowOff>
    </xdr:from>
    <xdr:to>
      <xdr:col>22</xdr:col>
      <xdr:colOff>455352</xdr:colOff>
      <xdr:row>43</xdr:row>
      <xdr:rowOff>168088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08502" y="80682"/>
          <a:ext cx="6259438" cy="827890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191463</xdr:colOff>
      <xdr:row>42</xdr:row>
      <xdr:rowOff>1117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897063" cy="8002117"/>
        </a:xfrm>
        <a:prstGeom prst="rect">
          <a:avLst/>
        </a:prstGeom>
      </xdr:spPr>
    </xdr:pic>
    <xdr:clientData/>
  </xdr:twoCellAnchor>
  <xdr:twoCellAnchor editAs="oneCell">
    <xdr:from>
      <xdr:col>11</xdr:col>
      <xdr:colOff>104775</xdr:colOff>
      <xdr:row>0</xdr:row>
      <xdr:rowOff>161925</xdr:rowOff>
    </xdr:from>
    <xdr:to>
      <xdr:col>21</xdr:col>
      <xdr:colOff>48468</xdr:colOff>
      <xdr:row>41</xdr:row>
      <xdr:rowOff>115383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10375" y="161925"/>
          <a:ext cx="6039693" cy="7763958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0</xdr:row>
      <xdr:rowOff>85725</xdr:rowOff>
    </xdr:from>
    <xdr:to>
      <xdr:col>30</xdr:col>
      <xdr:colOff>343723</xdr:colOff>
      <xdr:row>41</xdr:row>
      <xdr:rowOff>20131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85725"/>
          <a:ext cx="5896798" cy="7744906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40</xdr:col>
      <xdr:colOff>419924</xdr:colOff>
      <xdr:row>41</xdr:row>
      <xdr:rowOff>39169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97600" y="190500"/>
          <a:ext cx="5906324" cy="7659169"/>
        </a:xfrm>
        <a:prstGeom prst="rect">
          <a:avLst/>
        </a:prstGeom>
      </xdr:spPr>
    </xdr:pic>
    <xdr:clientData/>
  </xdr:twoCellAnchor>
  <xdr:twoCellAnchor editAs="oneCell">
    <xdr:from>
      <xdr:col>40</xdr:col>
      <xdr:colOff>304800</xdr:colOff>
      <xdr:row>0</xdr:row>
      <xdr:rowOff>123825</xdr:rowOff>
    </xdr:from>
    <xdr:to>
      <xdr:col>50</xdr:col>
      <xdr:colOff>105598</xdr:colOff>
      <xdr:row>20</xdr:row>
      <xdr:rowOff>105304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688800" y="123825"/>
          <a:ext cx="5896798" cy="37914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38616</xdr:colOff>
      <xdr:row>13</xdr:row>
      <xdr:rowOff>124188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696216" cy="2600688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142875</xdr:colOff>
      <xdr:row>0</xdr:row>
      <xdr:rowOff>142875</xdr:rowOff>
    </xdr:from>
    <xdr:to>
      <xdr:col>10</xdr:col>
      <xdr:colOff>190762</xdr:colOff>
      <xdr:row>14</xdr:row>
      <xdr:rowOff>57510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F2F3A21-264C-E754-3A72-B52C7F9FE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0075" y="142875"/>
          <a:ext cx="1876687" cy="2581635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0</xdr:row>
      <xdr:rowOff>180975</xdr:rowOff>
    </xdr:from>
    <xdr:to>
      <xdr:col>14</xdr:col>
      <xdr:colOff>86019</xdr:colOff>
      <xdr:row>15</xdr:row>
      <xdr:rowOff>181374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91B8CA1-A35A-386F-8F60-97CCDA977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80975"/>
          <a:ext cx="2105319" cy="2857899"/>
        </a:xfrm>
        <a:prstGeom prst="rect">
          <a:avLst/>
        </a:prstGeom>
      </xdr:spPr>
    </xdr:pic>
    <xdr:clientData/>
  </xdr:twoCellAnchor>
  <xdr:twoCellAnchor editAs="oneCell">
    <xdr:from>
      <xdr:col>14</xdr:col>
      <xdr:colOff>295275</xdr:colOff>
      <xdr:row>1</xdr:row>
      <xdr:rowOff>9526</xdr:rowOff>
    </xdr:from>
    <xdr:to>
      <xdr:col>18</xdr:col>
      <xdr:colOff>165702</xdr:colOff>
      <xdr:row>15</xdr:row>
      <xdr:rowOff>180976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C598D1C-2D5C-DB45-4100-F9D65FAB9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29675" y="200026"/>
          <a:ext cx="2308827" cy="28384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"/>
  <sheetViews>
    <sheetView tabSelected="1" topLeftCell="A3" zoomScaleNormal="100" workbookViewId="0">
      <selection activeCell="F22" sqref="F22"/>
    </sheetView>
  </sheetViews>
  <sheetFormatPr defaultRowHeight="15" x14ac:dyDescent="0.25"/>
  <cols>
    <col min="1" max="1" width="19" customWidth="1"/>
    <col min="5" max="5" width="12.42578125" customWidth="1"/>
    <col min="6" max="6" width="9.140625" customWidth="1"/>
    <col min="19" max="19" width="13.140625" customWidth="1"/>
  </cols>
  <sheetData>
    <row r="1" spans="1:19" x14ac:dyDescent="0.25">
      <c r="A1" s="1" t="s">
        <v>5</v>
      </c>
    </row>
    <row r="3" spans="1:19" ht="18.75" x14ac:dyDescent="0.3">
      <c r="A3" s="1" t="s">
        <v>9</v>
      </c>
      <c r="B3" s="2">
        <v>0.2</v>
      </c>
      <c r="M3" s="3" t="s">
        <v>18</v>
      </c>
      <c r="S3" s="1" t="s">
        <v>19</v>
      </c>
    </row>
    <row r="4" spans="1:19" x14ac:dyDescent="0.25">
      <c r="A4" s="1" t="s">
        <v>0</v>
      </c>
      <c r="B4" s="2">
        <v>0.24999999999999978</v>
      </c>
    </row>
    <row r="5" spans="1:19" x14ac:dyDescent="0.25">
      <c r="A5" s="1" t="s">
        <v>29</v>
      </c>
      <c r="B5" s="2">
        <v>0.3</v>
      </c>
    </row>
    <row r="6" spans="1:19" x14ac:dyDescent="0.25">
      <c r="A6" s="1" t="s">
        <v>58</v>
      </c>
      <c r="B6" s="2">
        <v>0.4</v>
      </c>
    </row>
    <row r="7" spans="1:19" x14ac:dyDescent="0.25">
      <c r="A7" s="1" t="s">
        <v>59</v>
      </c>
      <c r="B7" s="2">
        <v>0.3</v>
      </c>
    </row>
    <row r="8" spans="1:19" x14ac:dyDescent="0.25">
      <c r="A8" s="1" t="s">
        <v>1</v>
      </c>
      <c r="B8" s="2">
        <v>0.1</v>
      </c>
    </row>
    <row r="9" spans="1:19" x14ac:dyDescent="0.25">
      <c r="A9" s="1" t="s">
        <v>2</v>
      </c>
      <c r="B9" s="2">
        <v>0.1</v>
      </c>
    </row>
    <row r="10" spans="1:19" x14ac:dyDescent="0.25">
      <c r="A10" s="1" t="s">
        <v>3</v>
      </c>
      <c r="B10" s="2">
        <v>1.45</v>
      </c>
    </row>
    <row r="11" spans="1:19" x14ac:dyDescent="0.25">
      <c r="A11" s="1" t="s">
        <v>4</v>
      </c>
      <c r="B11" s="2">
        <v>0.65</v>
      </c>
    </row>
    <row r="12" spans="1:19" x14ac:dyDescent="0.25">
      <c r="A12" s="1" t="s">
        <v>6</v>
      </c>
      <c r="B12" s="2">
        <v>0.35</v>
      </c>
      <c r="E12" s="1" t="s">
        <v>57</v>
      </c>
      <c r="F12" s="2">
        <v>0.2</v>
      </c>
    </row>
    <row r="13" spans="1:19" x14ac:dyDescent="0.25">
      <c r="A13" s="1" t="s">
        <v>7</v>
      </c>
      <c r="B13" s="2">
        <v>-0.05</v>
      </c>
      <c r="E13" s="1" t="s">
        <v>60</v>
      </c>
      <c r="F13" s="2">
        <v>0.2</v>
      </c>
    </row>
    <row r="14" spans="1:19" x14ac:dyDescent="0.25">
      <c r="A14" s="1" t="s">
        <v>8</v>
      </c>
      <c r="B14" s="2">
        <v>0</v>
      </c>
      <c r="E14" s="1" t="s">
        <v>61</v>
      </c>
      <c r="F14" s="2">
        <v>0.1</v>
      </c>
    </row>
    <row r="17" spans="1:17" x14ac:dyDescent="0.25">
      <c r="A17" s="1" t="s">
        <v>13</v>
      </c>
      <c r="Q17" t="s">
        <v>10</v>
      </c>
    </row>
    <row r="18" spans="1:17" x14ac:dyDescent="0.25">
      <c r="Q18" t="s">
        <v>11</v>
      </c>
    </row>
    <row r="19" spans="1:17" x14ac:dyDescent="0.25">
      <c r="B19" s="4">
        <f>SQRT(B5^2 + (2 * (B6^2)))</f>
        <v>0.6403124237432849</v>
      </c>
      <c r="Q19" t="s">
        <v>12</v>
      </c>
    </row>
    <row r="20" spans="1:17" x14ac:dyDescent="0.25">
      <c r="B20" s="4"/>
    </row>
    <row r="21" spans="1:17" x14ac:dyDescent="0.25">
      <c r="B21" s="4">
        <f>SQRT(B5^2 + B8^2 + B9^2)</f>
        <v>0.33166247903554003</v>
      </c>
    </row>
    <row r="22" spans="1:17" x14ac:dyDescent="0.25">
      <c r="B22" s="4"/>
    </row>
    <row r="23" spans="1:17" x14ac:dyDescent="0.25">
      <c r="B23" s="4">
        <f>SQRT(B19^2 + B8^2 + B9^2)</f>
        <v>0.65574385243020006</v>
      </c>
    </row>
    <row r="24" spans="1:17" x14ac:dyDescent="0.25">
      <c r="B24" s="4"/>
    </row>
    <row r="25" spans="1:17" x14ac:dyDescent="0.25">
      <c r="B25" s="4">
        <f>SQRT(B7^2 + B8^2 + B9^2)</f>
        <v>0.33166247903554003</v>
      </c>
    </row>
    <row r="26" spans="1:17" ht="15.75" thickBot="1" x14ac:dyDescent="0.3">
      <c r="B26" s="4"/>
    </row>
    <row r="27" spans="1:17" x14ac:dyDescent="0.25">
      <c r="A27" s="5" t="s">
        <v>14</v>
      </c>
      <c r="B27" s="14"/>
      <c r="C27" s="6"/>
      <c r="D27" s="6"/>
      <c r="E27" s="15" t="s">
        <v>62</v>
      </c>
      <c r="F27" s="6"/>
      <c r="G27" s="6"/>
      <c r="H27" s="7"/>
    </row>
    <row r="28" spans="1:17" x14ac:dyDescent="0.25">
      <c r="A28" s="10"/>
      <c r="B28" s="16"/>
      <c r="C28" s="8"/>
      <c r="D28" s="8"/>
      <c r="E28" s="8"/>
      <c r="F28" s="8"/>
      <c r="G28" s="8"/>
      <c r="H28" s="9"/>
    </row>
    <row r="29" spans="1:17" x14ac:dyDescent="0.25">
      <c r="A29" s="17" t="s">
        <v>15</v>
      </c>
      <c r="B29" s="16">
        <f>B10 + (2 * B12) + B21</f>
        <v>2.4816624790355402</v>
      </c>
      <c r="C29" s="8"/>
      <c r="D29" s="8"/>
      <c r="E29" s="11">
        <f>MROUND(B29,F12)</f>
        <v>2.4000000000000004</v>
      </c>
      <c r="F29" s="8"/>
      <c r="G29" s="8"/>
      <c r="H29" s="9"/>
    </row>
    <row r="30" spans="1:17" x14ac:dyDescent="0.25">
      <c r="A30" s="17" t="s">
        <v>16</v>
      </c>
      <c r="B30" s="16">
        <f>B4 + B19 - (2 * B13) - B23</f>
        <v>0.3345685713130846</v>
      </c>
      <c r="C30" s="8"/>
      <c r="D30" s="8"/>
      <c r="E30" s="11">
        <f>MROUND(B30,F13)</f>
        <v>0.4</v>
      </c>
      <c r="F30" s="8"/>
      <c r="G30" s="8"/>
      <c r="H30" s="9"/>
    </row>
    <row r="31" spans="1:17" x14ac:dyDescent="0.25">
      <c r="A31" s="17" t="s">
        <v>17</v>
      </c>
      <c r="B31" s="16">
        <f>B11 + (2 * B14) + B25</f>
        <v>0.98166247903554005</v>
      </c>
      <c r="C31" s="8"/>
      <c r="D31" s="8"/>
      <c r="E31" s="11">
        <f>MROUND(B31,F14)</f>
        <v>1</v>
      </c>
      <c r="F31" s="8"/>
      <c r="G31" s="8"/>
      <c r="H31" s="9"/>
    </row>
    <row r="32" spans="1:17" x14ac:dyDescent="0.25">
      <c r="A32" s="10"/>
      <c r="B32" s="16"/>
      <c r="C32" s="8"/>
      <c r="D32" s="8"/>
      <c r="E32" s="8"/>
      <c r="F32" s="8"/>
      <c r="G32" s="8"/>
      <c r="H32" s="9"/>
    </row>
    <row r="33" spans="1:8" x14ac:dyDescent="0.25">
      <c r="A33" s="10"/>
      <c r="B33" s="16"/>
      <c r="C33" s="8"/>
      <c r="D33" s="8"/>
      <c r="E33" s="8"/>
      <c r="F33" s="8"/>
      <c r="G33" s="8"/>
      <c r="H33" s="9"/>
    </row>
    <row r="34" spans="1:8" x14ac:dyDescent="0.25">
      <c r="A34" s="17" t="s">
        <v>20</v>
      </c>
      <c r="B34" s="16"/>
      <c r="C34" s="8"/>
      <c r="D34" s="8"/>
      <c r="E34" s="8"/>
      <c r="F34" s="8"/>
      <c r="G34" s="8"/>
      <c r="H34" s="9"/>
    </row>
    <row r="35" spans="1:8" x14ac:dyDescent="0.25">
      <c r="A35" s="17" t="s">
        <v>22</v>
      </c>
      <c r="B35" s="16">
        <f>(B29 - B30) / 2</f>
        <v>1.0735469538612277</v>
      </c>
      <c r="C35" s="8"/>
      <c r="D35" s="8"/>
      <c r="E35" s="11">
        <f>(E29 - E30) / 2</f>
        <v>1.0000000000000002</v>
      </c>
      <c r="F35" s="8"/>
      <c r="G35" s="8" t="s">
        <v>23</v>
      </c>
      <c r="H35" s="18">
        <f>(E30/2)+(E35/2)</f>
        <v>0.70000000000000018</v>
      </c>
    </row>
    <row r="36" spans="1:8" ht="15.75" thickBot="1" x14ac:dyDescent="0.3">
      <c r="A36" s="19" t="s">
        <v>21</v>
      </c>
      <c r="B36" s="20">
        <f>B31</f>
        <v>0.98166247903554005</v>
      </c>
      <c r="C36" s="12"/>
      <c r="D36" s="12"/>
      <c r="E36" s="13">
        <f>E31</f>
        <v>1</v>
      </c>
      <c r="F36" s="12"/>
      <c r="G36" s="12" t="s">
        <v>24</v>
      </c>
      <c r="H36" s="21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utton3_Click">
                <anchor moveWithCells="1" sizeWithCells="1">
                  <from>
                    <xdr:col>2</xdr:col>
                    <xdr:colOff>66675</xdr:colOff>
                    <xdr:row>2</xdr:row>
                    <xdr:rowOff>161925</xdr:rowOff>
                  </from>
                  <to>
                    <xdr:col>6</xdr:col>
                    <xdr:colOff>466725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6D0FD-DB04-456E-A381-BCFE10F779B6}">
  <sheetPr codeName="Sheet7"/>
  <dimension ref="A1:V48"/>
  <sheetViews>
    <sheetView topLeftCell="A7" workbookViewId="0">
      <selection activeCell="B37" sqref="B37"/>
    </sheetView>
  </sheetViews>
  <sheetFormatPr defaultRowHeight="15" x14ac:dyDescent="0.25"/>
  <cols>
    <col min="1" max="1" width="16.5703125" customWidth="1"/>
    <col min="2" max="2" width="11.28515625" customWidth="1"/>
    <col min="5" max="5" width="14.42578125" customWidth="1"/>
    <col min="18" max="18" width="17.85546875" customWidth="1"/>
    <col min="19" max="19" width="12.28515625" customWidth="1"/>
    <col min="21" max="21" width="17.85546875" customWidth="1"/>
    <col min="22" max="22" width="12.7109375" customWidth="1"/>
  </cols>
  <sheetData>
    <row r="1" spans="1:2" x14ac:dyDescent="0.25">
      <c r="A1" s="1" t="s">
        <v>5</v>
      </c>
    </row>
    <row r="3" spans="1:2" x14ac:dyDescent="0.25">
      <c r="A3" s="1" t="s">
        <v>3</v>
      </c>
      <c r="B3" s="2">
        <v>15</v>
      </c>
    </row>
    <row r="4" spans="1:2" x14ac:dyDescent="0.25">
      <c r="A4" s="1" t="s">
        <v>25</v>
      </c>
      <c r="B4" s="2">
        <v>10</v>
      </c>
    </row>
    <row r="5" spans="1:2" x14ac:dyDescent="0.25">
      <c r="A5" s="1" t="s">
        <v>26</v>
      </c>
      <c r="B5" s="2">
        <v>0.7</v>
      </c>
    </row>
    <row r="6" spans="1:2" x14ac:dyDescent="0.25">
      <c r="A6" s="1" t="s">
        <v>27</v>
      </c>
      <c r="B6" s="2">
        <v>7.5</v>
      </c>
    </row>
    <row r="7" spans="1:2" x14ac:dyDescent="0.25">
      <c r="A7" s="1" t="s">
        <v>28</v>
      </c>
      <c r="B7" s="2">
        <v>2.29</v>
      </c>
    </row>
    <row r="8" spans="1:2" x14ac:dyDescent="0.25">
      <c r="A8" s="1" t="s">
        <v>29</v>
      </c>
      <c r="B8" s="2">
        <v>0.85</v>
      </c>
    </row>
    <row r="9" spans="1:2" x14ac:dyDescent="0.25">
      <c r="A9" s="1" t="s">
        <v>30</v>
      </c>
      <c r="B9" s="2">
        <v>0.4</v>
      </c>
    </row>
    <row r="10" spans="1:2" x14ac:dyDescent="0.25">
      <c r="A10" s="1" t="s">
        <v>31</v>
      </c>
      <c r="B10" s="2">
        <v>0.23</v>
      </c>
    </row>
    <row r="11" spans="1:2" x14ac:dyDescent="0.25">
      <c r="A11" s="1" t="s">
        <v>32</v>
      </c>
      <c r="B11" s="2">
        <v>0.5</v>
      </c>
    </row>
    <row r="12" spans="1:2" x14ac:dyDescent="0.25">
      <c r="A12" s="1" t="s">
        <v>33</v>
      </c>
      <c r="B12" s="2">
        <v>0.5</v>
      </c>
    </row>
    <row r="13" spans="1:2" x14ac:dyDescent="0.25">
      <c r="A13" s="1" t="s">
        <v>40</v>
      </c>
      <c r="B13" s="2">
        <f>SQRT(B8^2  + B11^2 + B12^2)</f>
        <v>1.1056672193747989</v>
      </c>
    </row>
    <row r="14" spans="1:2" x14ac:dyDescent="0.25">
      <c r="A14" s="1" t="s">
        <v>0</v>
      </c>
      <c r="B14" s="2">
        <v>4.21</v>
      </c>
    </row>
    <row r="15" spans="1:2" x14ac:dyDescent="0.25">
      <c r="A15" s="1" t="s">
        <v>1</v>
      </c>
      <c r="B15" s="2">
        <v>0.1</v>
      </c>
    </row>
    <row r="16" spans="1:2" x14ac:dyDescent="0.25">
      <c r="A16" s="1" t="s">
        <v>2</v>
      </c>
      <c r="B16" s="2">
        <v>0.1</v>
      </c>
    </row>
    <row r="17" spans="1:22" x14ac:dyDescent="0.25">
      <c r="A17" s="1" t="s">
        <v>34</v>
      </c>
      <c r="B17" s="2">
        <v>0.35</v>
      </c>
    </row>
    <row r="18" spans="1:22" x14ac:dyDescent="0.25">
      <c r="A18" s="1" t="s">
        <v>35</v>
      </c>
      <c r="B18" s="2">
        <v>0.35</v>
      </c>
    </row>
    <row r="19" spans="1:22" x14ac:dyDescent="0.25">
      <c r="A19" s="1" t="s">
        <v>36</v>
      </c>
      <c r="B19" s="2">
        <v>0.1</v>
      </c>
    </row>
    <row r="20" spans="1:22" x14ac:dyDescent="0.25">
      <c r="A20" s="1" t="s">
        <v>37</v>
      </c>
      <c r="B20" s="2">
        <v>0.35</v>
      </c>
    </row>
    <row r="21" spans="1:22" x14ac:dyDescent="0.25">
      <c r="A21" s="1" t="s">
        <v>38</v>
      </c>
      <c r="B21" s="2">
        <v>0.35</v>
      </c>
    </row>
    <row r="22" spans="1:22" x14ac:dyDescent="0.25">
      <c r="A22" s="1" t="s">
        <v>39</v>
      </c>
      <c r="B22" s="2">
        <v>0.03</v>
      </c>
    </row>
    <row r="26" spans="1:22" x14ac:dyDescent="0.25">
      <c r="A26" s="1" t="s">
        <v>14</v>
      </c>
    </row>
    <row r="28" spans="1:22" x14ac:dyDescent="0.25">
      <c r="A28" s="1" t="s">
        <v>15</v>
      </c>
      <c r="B28" s="2">
        <f>B3 + B17 + B20 + SQRT(B8^2 + B15^2 + B16^2)</f>
        <v>16.561684396980702</v>
      </c>
      <c r="R28" s="1" t="s">
        <v>52</v>
      </c>
      <c r="U28" s="1" t="s">
        <v>51</v>
      </c>
    </row>
    <row r="29" spans="1:22" x14ac:dyDescent="0.25">
      <c r="A29" s="1" t="s">
        <v>16</v>
      </c>
      <c r="B29" s="2">
        <f>B14+B13-B18-B21-SQRT(B13^2 + B15^2 + B16^2)</f>
        <v>3.5009923788944022</v>
      </c>
    </row>
    <row r="30" spans="1:22" x14ac:dyDescent="0.25">
      <c r="A30" s="1" t="s">
        <v>41</v>
      </c>
      <c r="B30" s="4">
        <f>B4 + (2 * B19) +SQRT(B9^2+B15^2+B16^2)</f>
        <v>10.624264068711927</v>
      </c>
      <c r="R30" s="1" t="s">
        <v>45</v>
      </c>
      <c r="S30">
        <v>0</v>
      </c>
      <c r="U30" s="1" t="s">
        <v>45</v>
      </c>
      <c r="V30">
        <v>4.88</v>
      </c>
    </row>
    <row r="31" spans="1:22" x14ac:dyDescent="0.25">
      <c r="A31" s="1" t="s">
        <v>42</v>
      </c>
      <c r="B31" s="4">
        <f>B5 + (2 * B22) + SQRT(B10^2 + B15^2 + B16^2)</f>
        <v>1.03</v>
      </c>
      <c r="R31" s="1" t="s">
        <v>46</v>
      </c>
      <c r="S31">
        <v>0</v>
      </c>
      <c r="U31" s="1" t="s">
        <v>46</v>
      </c>
      <c r="V31">
        <v>0.4</v>
      </c>
    </row>
    <row r="32" spans="1:22" x14ac:dyDescent="0.25">
      <c r="B32" s="4"/>
    </row>
    <row r="33" spans="1:22" x14ac:dyDescent="0.25">
      <c r="A33" s="1" t="s">
        <v>43</v>
      </c>
      <c r="B33" s="4"/>
      <c r="H33" s="1" t="s">
        <v>44</v>
      </c>
      <c r="I33" s="4"/>
      <c r="R33" s="1" t="s">
        <v>56</v>
      </c>
      <c r="S33" s="4">
        <f>S30-(B35)-B15-B16</f>
        <v>-10.824264068711926</v>
      </c>
      <c r="U33" s="1" t="s">
        <v>56</v>
      </c>
      <c r="V33" s="4">
        <f>V30-(I35)-B15-B16</f>
        <v>3.6499999999999995</v>
      </c>
    </row>
    <row r="34" spans="1:22" x14ac:dyDescent="0.25">
      <c r="A34" s="1" t="s">
        <v>49</v>
      </c>
      <c r="B34" s="4">
        <f>(((B28-B29-B18-B21-B17-B20)*B6)/(B6+B7))+B18+B17</f>
        <v>9.6331144163071762</v>
      </c>
      <c r="H34" s="1" t="s">
        <v>50</v>
      </c>
      <c r="I34" s="4">
        <f>(((B28-B29-B17-B18-B20-B21)*B7)/(B6+B7))+B20+B21</f>
        <v>3.4275776017791251</v>
      </c>
      <c r="R34" s="1" t="s">
        <v>55</v>
      </c>
      <c r="S34" s="4">
        <f>S30+S31+B35+B15+B16</f>
        <v>10.824264068711926</v>
      </c>
      <c r="U34" s="1" t="s">
        <v>55</v>
      </c>
      <c r="V34" s="4">
        <f>V30+V31+I35+B15+B16</f>
        <v>6.51</v>
      </c>
    </row>
    <row r="35" spans="1:22" x14ac:dyDescent="0.25">
      <c r="A35" s="1" t="s">
        <v>47</v>
      </c>
      <c r="B35" s="4">
        <f>B30</f>
        <v>10.624264068711927</v>
      </c>
      <c r="H35" s="1" t="s">
        <v>48</v>
      </c>
      <c r="I35" s="4">
        <f>B31</f>
        <v>1.03</v>
      </c>
      <c r="R35" s="1" t="s">
        <v>53</v>
      </c>
      <c r="S35" s="4">
        <f>(S34-S33)/2</f>
        <v>10.824264068711926</v>
      </c>
      <c r="U35" s="1" t="s">
        <v>54</v>
      </c>
      <c r="V35">
        <f>(V34-V33)/2</f>
        <v>1.4300000000000002</v>
      </c>
    </row>
    <row r="38" spans="1:22" x14ac:dyDescent="0.25">
      <c r="B38" s="4"/>
    </row>
    <row r="39" spans="1:22" x14ac:dyDescent="0.25">
      <c r="B39" s="4"/>
      <c r="E39" s="1"/>
    </row>
    <row r="41" spans="1:22" x14ac:dyDescent="0.25">
      <c r="B41" s="4"/>
      <c r="E41" s="2"/>
    </row>
    <row r="42" spans="1:22" x14ac:dyDescent="0.25">
      <c r="B42" s="4"/>
      <c r="E42" s="2"/>
    </row>
    <row r="43" spans="1:22" x14ac:dyDescent="0.25">
      <c r="B43" s="4"/>
      <c r="E43" s="2"/>
    </row>
    <row r="44" spans="1:22" x14ac:dyDescent="0.25">
      <c r="B44" s="4"/>
    </row>
    <row r="45" spans="1:22" x14ac:dyDescent="0.25">
      <c r="B45" s="4"/>
    </row>
    <row r="46" spans="1:22" x14ac:dyDescent="0.25">
      <c r="A46" s="1" t="s">
        <v>20</v>
      </c>
      <c r="B46" s="4"/>
    </row>
    <row r="47" spans="1:22" x14ac:dyDescent="0.25">
      <c r="A47" s="1" t="s">
        <v>22</v>
      </c>
      <c r="B47" s="4"/>
      <c r="G47" t="s">
        <v>23</v>
      </c>
    </row>
    <row r="48" spans="1:22" x14ac:dyDescent="0.25">
      <c r="A48" s="1" t="s">
        <v>21</v>
      </c>
      <c r="B48" s="4"/>
      <c r="E48" s="2"/>
      <c r="G48" t="s">
        <v>24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161925</xdr:colOff>
                    <xdr:row>12</xdr:row>
                    <xdr:rowOff>171450</xdr:rowOff>
                  </from>
                  <to>
                    <xdr:col>6</xdr:col>
                    <xdr:colOff>561975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89F9C-C2DD-42A4-AB07-151455B8D333}">
  <sheetPr codeName="Sheet2"/>
  <dimension ref="A1"/>
  <sheetViews>
    <sheetView workbookViewId="0">
      <selection activeCell="N36" sqref="N3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8B80F-1CCF-4236-A7E0-63C53F626E0D}">
  <sheetPr codeName="Sheet3"/>
  <dimension ref="A1"/>
  <sheetViews>
    <sheetView workbookViewId="0">
      <selection activeCell="P32" sqref="P3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5F29-EDFF-4C1B-ADAF-FB8F858317E5}">
  <sheetPr codeName="Sheet5"/>
  <dimension ref="A1"/>
  <sheetViews>
    <sheetView zoomScale="85" zoomScaleNormal="85" workbookViewId="0">
      <selection activeCell="AA29" sqref="AA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9481-EA33-4E08-A3EC-1F4858A09206}">
  <sheetPr codeName="Sheet6"/>
  <dimension ref="A1"/>
  <sheetViews>
    <sheetView topLeftCell="A7" workbookViewId="0">
      <selection activeCell="AP2" sqref="AP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8C60-5A31-416D-9E91-285C8A655F31}">
  <sheetPr codeName="Sheet4"/>
  <dimension ref="A1"/>
  <sheetViews>
    <sheetView workbookViewId="0">
      <selection activeCell="U15" sqref="U1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Calculation</vt:lpstr>
      <vt:lpstr>Lead Type Combination Packages</vt:lpstr>
      <vt:lpstr>Fillet Tables</vt:lpstr>
      <vt:lpstr>Lead Types</vt:lpstr>
      <vt:lpstr>Naming Convention</vt:lpstr>
      <vt:lpstr>Land Pattern &amp; Orientation</vt:lpstr>
      <vt:lpstr>Coutyard and Silkscreen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TAR</dc:creator>
  <cp:lastModifiedBy>YUSUF TAR</cp:lastModifiedBy>
  <dcterms:created xsi:type="dcterms:W3CDTF">2015-06-05T18:17:20Z</dcterms:created>
  <dcterms:modified xsi:type="dcterms:W3CDTF">2024-03-29T09:19:55Z</dcterms:modified>
</cp:coreProperties>
</file>